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3" i="1" l="1"/>
  <c r="V462" i="1"/>
  <c r="V464" i="1" s="1"/>
  <c r="V460" i="1"/>
  <c r="W459" i="1"/>
  <c r="V459" i="1"/>
  <c r="W458" i="1"/>
  <c r="N458" i="1"/>
  <c r="V456" i="1"/>
  <c r="V455" i="1"/>
  <c r="W454" i="1"/>
  <c r="W455" i="1" s="1"/>
  <c r="N454" i="1"/>
  <c r="V451" i="1"/>
  <c r="W450" i="1"/>
  <c r="V450" i="1"/>
  <c r="W449" i="1"/>
  <c r="X449" i="1" s="1"/>
  <c r="X448" i="1"/>
  <c r="X450" i="1" s="1"/>
  <c r="W448" i="1"/>
  <c r="W451" i="1" s="1"/>
  <c r="V446" i="1"/>
  <c r="V445" i="1"/>
  <c r="W444" i="1"/>
  <c r="X444" i="1" s="1"/>
  <c r="W443" i="1"/>
  <c r="V441" i="1"/>
  <c r="V440" i="1"/>
  <c r="X439" i="1"/>
  <c r="W439" i="1"/>
  <c r="W438" i="1"/>
  <c r="W441" i="1" s="1"/>
  <c r="W436" i="1"/>
  <c r="V436" i="1"/>
  <c r="V435" i="1"/>
  <c r="W434" i="1"/>
  <c r="X434" i="1" s="1"/>
  <c r="X433" i="1"/>
  <c r="W433" i="1"/>
  <c r="V429" i="1"/>
  <c r="V428" i="1"/>
  <c r="W427" i="1"/>
  <c r="X427" i="1" s="1"/>
  <c r="N427" i="1"/>
  <c r="W426" i="1"/>
  <c r="N426" i="1"/>
  <c r="V424" i="1"/>
  <c r="V423" i="1"/>
  <c r="W422" i="1"/>
  <c r="X422" i="1" s="1"/>
  <c r="X421" i="1"/>
  <c r="W421" i="1"/>
  <c r="W420" i="1"/>
  <c r="X420" i="1" s="1"/>
  <c r="W419" i="1"/>
  <c r="W424" i="1" s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X414" i="1" s="1"/>
  <c r="W412" i="1"/>
  <c r="N412" i="1"/>
  <c r="V410" i="1"/>
  <c r="V409" i="1"/>
  <c r="X408" i="1"/>
  <c r="W408" i="1"/>
  <c r="N408" i="1"/>
  <c r="X407" i="1"/>
  <c r="W407" i="1"/>
  <c r="N407" i="1"/>
  <c r="W406" i="1"/>
  <c r="X406" i="1" s="1"/>
  <c r="N406" i="1"/>
  <c r="W405" i="1"/>
  <c r="X405" i="1" s="1"/>
  <c r="N405" i="1"/>
  <c r="X404" i="1"/>
  <c r="W404" i="1"/>
  <c r="N404" i="1"/>
  <c r="W403" i="1"/>
  <c r="W410" i="1" s="1"/>
  <c r="N403" i="1"/>
  <c r="W402" i="1"/>
  <c r="X402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W392" i="1"/>
  <c r="V392" i="1"/>
  <c r="V391" i="1"/>
  <c r="X390" i="1"/>
  <c r="W390" i="1"/>
  <c r="N390" i="1"/>
  <c r="W389" i="1"/>
  <c r="X389" i="1" s="1"/>
  <c r="N389" i="1"/>
  <c r="W388" i="1"/>
  <c r="X388" i="1" s="1"/>
  <c r="N388" i="1"/>
  <c r="W387" i="1"/>
  <c r="X387" i="1" s="1"/>
  <c r="X386" i="1"/>
  <c r="W386" i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W379" i="1"/>
  <c r="N379" i="1"/>
  <c r="W376" i="1"/>
  <c r="V376" i="1"/>
  <c r="W375" i="1"/>
  <c r="V375" i="1"/>
  <c r="X374" i="1"/>
  <c r="X375" i="1" s="1"/>
  <c r="W374" i="1"/>
  <c r="V372" i="1"/>
  <c r="X371" i="1"/>
  <c r="V371" i="1"/>
  <c r="X370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X367" i="1" s="1"/>
  <c r="N364" i="1"/>
  <c r="X363" i="1"/>
  <c r="W363" i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X355" i="1"/>
  <c r="W355" i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V345" i="1"/>
  <c r="V344" i="1"/>
  <c r="W343" i="1"/>
  <c r="X343" i="1" s="1"/>
  <c r="N343" i="1"/>
  <c r="W342" i="1"/>
  <c r="N342" i="1"/>
  <c r="V338" i="1"/>
  <c r="V337" i="1"/>
  <c r="W336" i="1"/>
  <c r="W337" i="1" s="1"/>
  <c r="N336" i="1"/>
  <c r="V334" i="1"/>
  <c r="W333" i="1"/>
  <c r="V333" i="1"/>
  <c r="W332" i="1"/>
  <c r="X332" i="1" s="1"/>
  <c r="N332" i="1"/>
  <c r="W331" i="1"/>
  <c r="X331" i="1" s="1"/>
  <c r="X333" i="1" s="1"/>
  <c r="N331" i="1"/>
  <c r="X330" i="1"/>
  <c r="W330" i="1"/>
  <c r="N330" i="1"/>
  <c r="X329" i="1"/>
  <c r="W329" i="1"/>
  <c r="W334" i="1" s="1"/>
  <c r="N329" i="1"/>
  <c r="V327" i="1"/>
  <c r="V326" i="1"/>
  <c r="W325" i="1"/>
  <c r="X325" i="1" s="1"/>
  <c r="N325" i="1"/>
  <c r="W324" i="1"/>
  <c r="N324" i="1"/>
  <c r="V322" i="1"/>
  <c r="V321" i="1"/>
  <c r="W320" i="1"/>
  <c r="X320" i="1" s="1"/>
  <c r="N320" i="1"/>
  <c r="W319" i="1"/>
  <c r="X319" i="1" s="1"/>
  <c r="N319" i="1"/>
  <c r="X318" i="1"/>
  <c r="W318" i="1"/>
  <c r="N318" i="1"/>
  <c r="W317" i="1"/>
  <c r="W321" i="1" s="1"/>
  <c r="N317" i="1"/>
  <c r="V314" i="1"/>
  <c r="X313" i="1"/>
  <c r="V313" i="1"/>
  <c r="X312" i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W283" i="1"/>
  <c r="V283" i="1"/>
  <c r="W282" i="1"/>
  <c r="N282" i="1"/>
  <c r="V280" i="1"/>
  <c r="V279" i="1"/>
  <c r="W278" i="1"/>
  <c r="X278" i="1" s="1"/>
  <c r="X277" i="1"/>
  <c r="W277" i="1"/>
  <c r="N277" i="1"/>
  <c r="X276" i="1"/>
  <c r="X279" i="1" s="1"/>
  <c r="W276" i="1"/>
  <c r="W279" i="1" s="1"/>
  <c r="N276" i="1"/>
  <c r="V274" i="1"/>
  <c r="V273" i="1"/>
  <c r="W272" i="1"/>
  <c r="M471" i="1" s="1"/>
  <c r="N272" i="1"/>
  <c r="V269" i="1"/>
  <c r="V268" i="1"/>
  <c r="X267" i="1"/>
  <c r="W267" i="1"/>
  <c r="N267" i="1"/>
  <c r="W266" i="1"/>
  <c r="N266" i="1"/>
  <c r="V264" i="1"/>
  <c r="V263" i="1"/>
  <c r="W262" i="1"/>
  <c r="X262" i="1" s="1"/>
  <c r="N262" i="1"/>
  <c r="W261" i="1"/>
  <c r="X261" i="1" s="1"/>
  <c r="N261" i="1"/>
  <c r="X260" i="1"/>
  <c r="W260" i="1"/>
  <c r="N260" i="1"/>
  <c r="X259" i="1"/>
  <c r="W259" i="1"/>
  <c r="N259" i="1"/>
  <c r="W258" i="1"/>
  <c r="X258" i="1" s="1"/>
  <c r="X257" i="1"/>
  <c r="W257" i="1"/>
  <c r="N257" i="1"/>
  <c r="W256" i="1"/>
  <c r="N256" i="1"/>
  <c r="V253" i="1"/>
  <c r="V252" i="1"/>
  <c r="X251" i="1"/>
  <c r="W251" i="1"/>
  <c r="N251" i="1"/>
  <c r="W250" i="1"/>
  <c r="X250" i="1" s="1"/>
  <c r="N250" i="1"/>
  <c r="W249" i="1"/>
  <c r="N249" i="1"/>
  <c r="V247" i="1"/>
  <c r="V246" i="1"/>
  <c r="W245" i="1"/>
  <c r="X245" i="1" s="1"/>
  <c r="N245" i="1"/>
  <c r="X244" i="1"/>
  <c r="W244" i="1"/>
  <c r="W243" i="1"/>
  <c r="X243" i="1" s="1"/>
  <c r="X246" i="1" s="1"/>
  <c r="V241" i="1"/>
  <c r="V240" i="1"/>
  <c r="W239" i="1"/>
  <c r="X239" i="1" s="1"/>
  <c r="N239" i="1"/>
  <c r="X238" i="1"/>
  <c r="W238" i="1"/>
  <c r="N238" i="1"/>
  <c r="W237" i="1"/>
  <c r="W240" i="1" s="1"/>
  <c r="N237" i="1"/>
  <c r="V235" i="1"/>
  <c r="V234" i="1"/>
  <c r="X233" i="1"/>
  <c r="W233" i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W227" i="1"/>
  <c r="W234" i="1" s="1"/>
  <c r="N227" i="1"/>
  <c r="V225" i="1"/>
  <c r="V224" i="1"/>
  <c r="W223" i="1"/>
  <c r="X223" i="1" s="1"/>
  <c r="N223" i="1"/>
  <c r="X222" i="1"/>
  <c r="W222" i="1"/>
  <c r="N222" i="1"/>
  <c r="W221" i="1"/>
  <c r="W224" i="1" s="1"/>
  <c r="N221" i="1"/>
  <c r="W220" i="1"/>
  <c r="X220" i="1" s="1"/>
  <c r="N220" i="1"/>
  <c r="V218" i="1"/>
  <c r="V217" i="1"/>
  <c r="W216" i="1"/>
  <c r="W217" i="1" s="1"/>
  <c r="N216" i="1"/>
  <c r="V214" i="1"/>
  <c r="V213" i="1"/>
  <c r="W212" i="1"/>
  <c r="X212" i="1" s="1"/>
  <c r="N212" i="1"/>
  <c r="W211" i="1"/>
  <c r="X211" i="1" s="1"/>
  <c r="N211" i="1"/>
  <c r="X210" i="1"/>
  <c r="W210" i="1"/>
  <c r="N210" i="1"/>
  <c r="X209" i="1"/>
  <c r="W209" i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X202" i="1"/>
  <c r="W202" i="1"/>
  <c r="N202" i="1"/>
  <c r="X201" i="1"/>
  <c r="W201" i="1"/>
  <c r="N201" i="1"/>
  <c r="W200" i="1"/>
  <c r="X200" i="1" s="1"/>
  <c r="N200" i="1"/>
  <c r="W199" i="1"/>
  <c r="X199" i="1" s="1"/>
  <c r="N199" i="1"/>
  <c r="X198" i="1"/>
  <c r="X213" i="1" s="1"/>
  <c r="W198" i="1"/>
  <c r="J471" i="1" s="1"/>
  <c r="N198" i="1"/>
  <c r="V195" i="1"/>
  <c r="V194" i="1"/>
  <c r="X193" i="1"/>
  <c r="W193" i="1"/>
  <c r="N193" i="1"/>
  <c r="X192" i="1"/>
  <c r="X194" i="1" s="1"/>
  <c r="W192" i="1"/>
  <c r="W194" i="1" s="1"/>
  <c r="N192" i="1"/>
  <c r="V190" i="1"/>
  <c r="V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X178" i="1"/>
  <c r="W178" i="1"/>
  <c r="X177" i="1"/>
  <c r="W177" i="1"/>
  <c r="N177" i="1"/>
  <c r="W176" i="1"/>
  <c r="X176" i="1" s="1"/>
  <c r="N176" i="1"/>
  <c r="X175" i="1"/>
  <c r="W175" i="1"/>
  <c r="X174" i="1"/>
  <c r="W174" i="1"/>
  <c r="N174" i="1"/>
  <c r="W173" i="1"/>
  <c r="X173" i="1" s="1"/>
  <c r="X172" i="1"/>
  <c r="W172" i="1"/>
  <c r="N172" i="1"/>
  <c r="V170" i="1"/>
  <c r="V169" i="1"/>
  <c r="W168" i="1"/>
  <c r="X168" i="1" s="1"/>
  <c r="N168" i="1"/>
  <c r="W167" i="1"/>
  <c r="W170" i="1" s="1"/>
  <c r="N167" i="1"/>
  <c r="W166" i="1"/>
  <c r="X166" i="1" s="1"/>
  <c r="N166" i="1"/>
  <c r="X165" i="1"/>
  <c r="W165" i="1"/>
  <c r="W169" i="1" s="1"/>
  <c r="N165" i="1"/>
  <c r="V163" i="1"/>
  <c r="W162" i="1"/>
  <c r="V162" i="1"/>
  <c r="X161" i="1"/>
  <c r="W161" i="1"/>
  <c r="N161" i="1"/>
  <c r="X160" i="1"/>
  <c r="X162" i="1" s="1"/>
  <c r="W160" i="1"/>
  <c r="W163" i="1" s="1"/>
  <c r="V158" i="1"/>
  <c r="V157" i="1"/>
  <c r="W156" i="1"/>
  <c r="X156" i="1" s="1"/>
  <c r="N156" i="1"/>
  <c r="W155" i="1"/>
  <c r="N155" i="1"/>
  <c r="V152" i="1"/>
  <c r="V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X144" i="1"/>
  <c r="W144" i="1"/>
  <c r="N144" i="1"/>
  <c r="X143" i="1"/>
  <c r="W143" i="1"/>
  <c r="H471" i="1" s="1"/>
  <c r="N143" i="1"/>
  <c r="V140" i="1"/>
  <c r="V139" i="1"/>
  <c r="W138" i="1"/>
  <c r="X138" i="1" s="1"/>
  <c r="N138" i="1"/>
  <c r="W137" i="1"/>
  <c r="X137" i="1" s="1"/>
  <c r="N137" i="1"/>
  <c r="X136" i="1"/>
  <c r="X139" i="1" s="1"/>
  <c r="W136" i="1"/>
  <c r="N136" i="1"/>
  <c r="V132" i="1"/>
  <c r="V131" i="1"/>
  <c r="X130" i="1"/>
  <c r="W130" i="1"/>
  <c r="N130" i="1"/>
  <c r="W129" i="1"/>
  <c r="X129" i="1" s="1"/>
  <c r="N129" i="1"/>
  <c r="W128" i="1"/>
  <c r="W131" i="1" s="1"/>
  <c r="N128" i="1"/>
  <c r="V125" i="1"/>
  <c r="V124" i="1"/>
  <c r="W123" i="1"/>
  <c r="X123" i="1" s="1"/>
  <c r="X122" i="1"/>
  <c r="W122" i="1"/>
  <c r="N122" i="1"/>
  <c r="W121" i="1"/>
  <c r="X121" i="1" s="1"/>
  <c r="X120" i="1"/>
  <c r="W120" i="1"/>
  <c r="N120" i="1"/>
  <c r="X119" i="1"/>
  <c r="W119" i="1"/>
  <c r="W125" i="1" s="1"/>
  <c r="N119" i="1"/>
  <c r="V117" i="1"/>
  <c r="V116" i="1"/>
  <c r="X115" i="1"/>
  <c r="W115" i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N108" i="1"/>
  <c r="W107" i="1"/>
  <c r="W117" i="1" s="1"/>
  <c r="X106" i="1"/>
  <c r="W106" i="1"/>
  <c r="W116" i="1" s="1"/>
  <c r="V104" i="1"/>
  <c r="V103" i="1"/>
  <c r="X102" i="1"/>
  <c r="W102" i="1"/>
  <c r="W101" i="1"/>
  <c r="X101" i="1" s="1"/>
  <c r="X100" i="1"/>
  <c r="W100" i="1"/>
  <c r="N100" i="1"/>
  <c r="W99" i="1"/>
  <c r="X99" i="1" s="1"/>
  <c r="N99" i="1"/>
  <c r="W98" i="1"/>
  <c r="X98" i="1" s="1"/>
  <c r="N98" i="1"/>
  <c r="X97" i="1"/>
  <c r="W97" i="1"/>
  <c r="N97" i="1"/>
  <c r="X96" i="1"/>
  <c r="W96" i="1"/>
  <c r="N96" i="1"/>
  <c r="W95" i="1"/>
  <c r="X95" i="1" s="1"/>
  <c r="N95" i="1"/>
  <c r="W94" i="1"/>
  <c r="W104" i="1" s="1"/>
  <c r="N94" i="1"/>
  <c r="X93" i="1"/>
  <c r="W93" i="1"/>
  <c r="W103" i="1" s="1"/>
  <c r="N93" i="1"/>
  <c r="V91" i="1"/>
  <c r="V90" i="1"/>
  <c r="X89" i="1"/>
  <c r="W89" i="1"/>
  <c r="N89" i="1"/>
  <c r="X88" i="1"/>
  <c r="W88" i="1"/>
  <c r="N88" i="1"/>
  <c r="W87" i="1"/>
  <c r="X87" i="1" s="1"/>
  <c r="X86" i="1"/>
  <c r="W86" i="1"/>
  <c r="W85" i="1"/>
  <c r="W90" i="1" s="1"/>
  <c r="X84" i="1"/>
  <c r="W84" i="1"/>
  <c r="N84" i="1"/>
  <c r="X83" i="1"/>
  <c r="W83" i="1"/>
  <c r="V81" i="1"/>
  <c r="V80" i="1"/>
  <c r="W79" i="1"/>
  <c r="X79" i="1" s="1"/>
  <c r="N79" i="1"/>
  <c r="W78" i="1"/>
  <c r="X78" i="1" s="1"/>
  <c r="N78" i="1"/>
  <c r="X77" i="1"/>
  <c r="W77" i="1"/>
  <c r="N77" i="1"/>
  <c r="X76" i="1"/>
  <c r="W76" i="1"/>
  <c r="N76" i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X70" i="1"/>
  <c r="W70" i="1"/>
  <c r="N70" i="1"/>
  <c r="W69" i="1"/>
  <c r="X69" i="1" s="1"/>
  <c r="N69" i="1"/>
  <c r="W68" i="1"/>
  <c r="X68" i="1" s="1"/>
  <c r="N68" i="1"/>
  <c r="X67" i="1"/>
  <c r="W67" i="1"/>
  <c r="N67" i="1"/>
  <c r="X66" i="1"/>
  <c r="W66" i="1"/>
  <c r="N66" i="1"/>
  <c r="W65" i="1"/>
  <c r="X65" i="1" s="1"/>
  <c r="N65" i="1"/>
  <c r="W64" i="1"/>
  <c r="X64" i="1" s="1"/>
  <c r="N64" i="1"/>
  <c r="X63" i="1"/>
  <c r="W63" i="1"/>
  <c r="V60" i="1"/>
  <c r="V59" i="1"/>
  <c r="X58" i="1"/>
  <c r="W58" i="1"/>
  <c r="W57" i="1"/>
  <c r="W60" i="1" s="1"/>
  <c r="N57" i="1"/>
  <c r="X56" i="1"/>
  <c r="W56" i="1"/>
  <c r="N56" i="1"/>
  <c r="X55" i="1"/>
  <c r="W55" i="1"/>
  <c r="D471" i="1" s="1"/>
  <c r="V52" i="1"/>
  <c r="V51" i="1"/>
  <c r="W50" i="1"/>
  <c r="X50" i="1" s="1"/>
  <c r="N50" i="1"/>
  <c r="W49" i="1"/>
  <c r="W51" i="1" s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W28" i="1"/>
  <c r="X28" i="1" s="1"/>
  <c r="N28" i="1"/>
  <c r="W27" i="1"/>
  <c r="W33" i="1" s="1"/>
  <c r="N27" i="1"/>
  <c r="X26" i="1"/>
  <c r="W26" i="1"/>
  <c r="N26" i="1"/>
  <c r="W24" i="1"/>
  <c r="V24" i="1"/>
  <c r="V461" i="1" s="1"/>
  <c r="W23" i="1"/>
  <c r="V23" i="1"/>
  <c r="V465" i="1" s="1"/>
  <c r="X22" i="1"/>
  <c r="X23" i="1" s="1"/>
  <c r="W22" i="1"/>
  <c r="N22" i="1"/>
  <c r="H10" i="1"/>
  <c r="H9" i="1"/>
  <c r="A9" i="1"/>
  <c r="J9" i="1" s="1"/>
  <c r="D7" i="1"/>
  <c r="O6" i="1"/>
  <c r="N2" i="1"/>
  <c r="X80" i="1" l="1"/>
  <c r="X151" i="1"/>
  <c r="X189" i="1"/>
  <c r="X124" i="1"/>
  <c r="A10" i="1"/>
  <c r="B471" i="1"/>
  <c r="W462" i="1"/>
  <c r="X27" i="1"/>
  <c r="X32" i="1" s="1"/>
  <c r="X35" i="1"/>
  <c r="X36" i="1" s="1"/>
  <c r="X39" i="1"/>
  <c r="X40" i="1" s="1"/>
  <c r="X43" i="1"/>
  <c r="X44" i="1" s="1"/>
  <c r="X49" i="1"/>
  <c r="X51" i="1" s="1"/>
  <c r="W52" i="1"/>
  <c r="W461" i="1" s="1"/>
  <c r="X57" i="1"/>
  <c r="X59" i="1" s="1"/>
  <c r="W59" i="1"/>
  <c r="E471" i="1"/>
  <c r="W81" i="1"/>
  <c r="X94" i="1"/>
  <c r="X103" i="1" s="1"/>
  <c r="X128" i="1"/>
  <c r="X131" i="1" s="1"/>
  <c r="W158" i="1"/>
  <c r="X155" i="1"/>
  <c r="X157" i="1" s="1"/>
  <c r="I471" i="1"/>
  <c r="X167" i="1"/>
  <c r="X169" i="1" s="1"/>
  <c r="W195" i="1"/>
  <c r="X221" i="1"/>
  <c r="X237" i="1"/>
  <c r="X240" i="1" s="1"/>
  <c r="W246" i="1"/>
  <c r="W252" i="1"/>
  <c r="X272" i="1"/>
  <c r="X273" i="1" s="1"/>
  <c r="W284" i="1"/>
  <c r="X282" i="1"/>
  <c r="X283" i="1" s="1"/>
  <c r="W301" i="1"/>
  <c r="N471" i="1"/>
  <c r="X292" i="1"/>
  <c r="X300" i="1" s="1"/>
  <c r="W313" i="1"/>
  <c r="W314" i="1"/>
  <c r="W326" i="1"/>
  <c r="W327" i="1"/>
  <c r="X324" i="1"/>
  <c r="X326" i="1" s="1"/>
  <c r="P471" i="1"/>
  <c r="W344" i="1"/>
  <c r="W345" i="1"/>
  <c r="X342" i="1"/>
  <c r="X344" i="1" s="1"/>
  <c r="W360" i="1"/>
  <c r="W371" i="1"/>
  <c r="W372" i="1"/>
  <c r="S471" i="1"/>
  <c r="W435" i="1"/>
  <c r="F9" i="1"/>
  <c r="F10" i="1"/>
  <c r="W80" i="1"/>
  <c r="G471" i="1"/>
  <c r="W140" i="1"/>
  <c r="W139" i="1"/>
  <c r="W157" i="1"/>
  <c r="W189" i="1"/>
  <c r="W190" i="1"/>
  <c r="X224" i="1"/>
  <c r="W225" i="1"/>
  <c r="W241" i="1"/>
  <c r="W280" i="1"/>
  <c r="X360" i="1"/>
  <c r="W361" i="1"/>
  <c r="X381" i="1"/>
  <c r="X391" i="1"/>
  <c r="W423" i="1"/>
  <c r="W429" i="1"/>
  <c r="W428" i="1"/>
  <c r="X435" i="1"/>
  <c r="W445" i="1"/>
  <c r="W460" i="1"/>
  <c r="X458" i="1"/>
  <c r="X459" i="1" s="1"/>
  <c r="W91" i="1"/>
  <c r="W124" i="1"/>
  <c r="W152" i="1"/>
  <c r="W247" i="1"/>
  <c r="L471" i="1"/>
  <c r="W264" i="1"/>
  <c r="W288" i="1"/>
  <c r="X286" i="1"/>
  <c r="X287" i="1" s="1"/>
  <c r="W300" i="1"/>
  <c r="W305" i="1"/>
  <c r="W306" i="1"/>
  <c r="X303" i="1"/>
  <c r="X305" i="1" s="1"/>
  <c r="W309" i="1"/>
  <c r="W310" i="1"/>
  <c r="O471" i="1"/>
  <c r="W322" i="1"/>
  <c r="W338" i="1"/>
  <c r="X336" i="1"/>
  <c r="X337" i="1" s="1"/>
  <c r="W463" i="1"/>
  <c r="W32" i="1"/>
  <c r="W465" i="1" s="1"/>
  <c r="C471" i="1"/>
  <c r="X85" i="1"/>
  <c r="X90" i="1" s="1"/>
  <c r="X107" i="1"/>
  <c r="X116" i="1" s="1"/>
  <c r="F471" i="1"/>
  <c r="W132" i="1"/>
  <c r="W151" i="1"/>
  <c r="W213" i="1"/>
  <c r="W218" i="1"/>
  <c r="X216" i="1"/>
  <c r="X217" i="1" s="1"/>
  <c r="X256" i="1"/>
  <c r="X263" i="1" s="1"/>
  <c r="W263" i="1"/>
  <c r="W268" i="1"/>
  <c r="W269" i="1"/>
  <c r="X266" i="1"/>
  <c r="X268" i="1" s="1"/>
  <c r="W273" i="1"/>
  <c r="W274" i="1"/>
  <c r="X308" i="1"/>
  <c r="X309" i="1" s="1"/>
  <c r="X317" i="1"/>
  <c r="X321" i="1" s="1"/>
  <c r="W367" i="1"/>
  <c r="R471" i="1"/>
  <c r="X403" i="1"/>
  <c r="X409" i="1" s="1"/>
  <c r="X419" i="1"/>
  <c r="X423" i="1" s="1"/>
  <c r="W440" i="1"/>
  <c r="X438" i="1"/>
  <c r="X440" i="1" s="1"/>
  <c r="T471" i="1"/>
  <c r="W456" i="1"/>
  <c r="X454" i="1"/>
  <c r="X455" i="1" s="1"/>
  <c r="Q471" i="1"/>
  <c r="W235" i="1"/>
  <c r="W253" i="1"/>
  <c r="W368" i="1"/>
  <c r="W391" i="1"/>
  <c r="W409" i="1"/>
  <c r="W446" i="1"/>
  <c r="W214" i="1"/>
  <c r="X227" i="1"/>
  <c r="X234" i="1" s="1"/>
  <c r="X249" i="1"/>
  <c r="X252" i="1" s="1"/>
  <c r="X426" i="1"/>
  <c r="X428" i="1" s="1"/>
  <c r="X443" i="1"/>
  <c r="X445" i="1" s="1"/>
  <c r="X466" i="1" l="1"/>
  <c r="W464" i="1"/>
</calcChain>
</file>

<file path=xl/sharedStrings.xml><?xml version="1.0" encoding="utf-8"?>
<sst xmlns="http://schemas.openxmlformats.org/spreadsheetml/2006/main" count="1928" uniqueCount="652">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</sst>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1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1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8" t="s">
        <v>0</v>
      </c>
      <c r="E1" s="409"/>
      <c r="F1" s="409"/>
      <c r="G1" s="12" t="s">
        <v>1</v>
      </c>
      <c r="H1" s="408" t="s">
        <v>2</v>
      </c>
      <c r="I1" s="409"/>
      <c r="J1" s="409"/>
      <c r="K1" s="409"/>
      <c r="L1" s="409"/>
      <c r="M1" s="409"/>
      <c r="N1" s="409"/>
      <c r="O1" s="409"/>
      <c r="P1" s="637" t="s">
        <v>3</v>
      </c>
      <c r="Q1" s="409"/>
      <c r="R1" s="40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0" t="s">
        <v>8</v>
      </c>
      <c r="B5" s="342"/>
      <c r="C5" s="343"/>
      <c r="D5" s="336"/>
      <c r="E5" s="338"/>
      <c r="F5" s="593" t="s">
        <v>9</v>
      </c>
      <c r="G5" s="343"/>
      <c r="H5" s="336"/>
      <c r="I5" s="337"/>
      <c r="J5" s="337"/>
      <c r="K5" s="337"/>
      <c r="L5" s="338"/>
      <c r="N5" s="24" t="s">
        <v>10</v>
      </c>
      <c r="O5" s="531">
        <v>45236</v>
      </c>
      <c r="P5" s="394"/>
      <c r="R5" s="618" t="s">
        <v>11</v>
      </c>
      <c r="S5" s="362"/>
      <c r="T5" s="475" t="s">
        <v>12</v>
      </c>
      <c r="U5" s="394"/>
      <c r="Z5" s="51"/>
      <c r="AA5" s="51"/>
      <c r="AB5" s="51"/>
    </row>
    <row r="6" spans="1:29" s="304" customFormat="1" ht="24" customHeight="1" x14ac:dyDescent="0.2">
      <c r="A6" s="440" t="s">
        <v>13</v>
      </c>
      <c r="B6" s="342"/>
      <c r="C6" s="343"/>
      <c r="D6" s="559" t="s">
        <v>14</v>
      </c>
      <c r="E6" s="560"/>
      <c r="F6" s="560"/>
      <c r="G6" s="560"/>
      <c r="H6" s="560"/>
      <c r="I6" s="560"/>
      <c r="J6" s="560"/>
      <c r="K6" s="560"/>
      <c r="L6" s="394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Понедельник</v>
      </c>
      <c r="P6" s="312"/>
      <c r="R6" s="361" t="s">
        <v>16</v>
      </c>
      <c r="S6" s="362"/>
      <c r="T6" s="479" t="s">
        <v>17</v>
      </c>
      <c r="U6" s="351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2" t="str">
        <f>IFERROR(VLOOKUP(DeliveryAddress,Table,3,0),1)</f>
        <v>1</v>
      </c>
      <c r="E7" s="503"/>
      <c r="F7" s="503"/>
      <c r="G7" s="503"/>
      <c r="H7" s="503"/>
      <c r="I7" s="503"/>
      <c r="J7" s="503"/>
      <c r="K7" s="503"/>
      <c r="L7" s="504"/>
      <c r="N7" s="24"/>
      <c r="O7" s="42"/>
      <c r="P7" s="42"/>
      <c r="R7" s="315"/>
      <c r="S7" s="362"/>
      <c r="T7" s="480"/>
      <c r="U7" s="481"/>
      <c r="Z7" s="51"/>
      <c r="AA7" s="51"/>
      <c r="AB7" s="51"/>
    </row>
    <row r="8" spans="1:29" s="304" customFormat="1" ht="25.5" customHeight="1" x14ac:dyDescent="0.2">
      <c r="A8" s="629" t="s">
        <v>18</v>
      </c>
      <c r="B8" s="317"/>
      <c r="C8" s="318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3">
        <v>0.45833333333333331</v>
      </c>
      <c r="P8" s="394"/>
      <c r="R8" s="315"/>
      <c r="S8" s="362"/>
      <c r="T8" s="480"/>
      <c r="U8" s="481"/>
      <c r="Z8" s="51"/>
      <c r="AA8" s="51"/>
      <c r="AB8" s="51"/>
    </row>
    <row r="9" spans="1:29" s="304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6"/>
      <c r="E9" s="325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1"/>
      <c r="P9" s="394"/>
      <c r="R9" s="315"/>
      <c r="S9" s="362"/>
      <c r="T9" s="482"/>
      <c r="U9" s="483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6"/>
      <c r="E10" s="325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4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1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4" t="s">
        <v>29</v>
      </c>
      <c r="O12" s="555"/>
      <c r="P12" s="504"/>
      <c r="Q12" s="23"/>
      <c r="S12" s="24"/>
      <c r="T12" s="409"/>
      <c r="U12" s="315"/>
      <c r="Z12" s="51"/>
      <c r="AA12" s="51"/>
      <c r="AB12" s="51"/>
    </row>
    <row r="13" spans="1:29" s="304" customFormat="1" ht="23.25" customHeight="1" x14ac:dyDescent="0.2">
      <c r="A13" s="591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1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5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464" t="s">
        <v>34</v>
      </c>
      <c r="O15" s="409"/>
      <c r="P15" s="409"/>
      <c r="Q15" s="409"/>
      <c r="R15" s="40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4" t="s">
        <v>35</v>
      </c>
      <c r="B17" s="344" t="s">
        <v>36</v>
      </c>
      <c r="C17" s="451" t="s">
        <v>37</v>
      </c>
      <c r="D17" s="344" t="s">
        <v>38</v>
      </c>
      <c r="E17" s="417"/>
      <c r="F17" s="344" t="s">
        <v>39</v>
      </c>
      <c r="G17" s="344" t="s">
        <v>40</v>
      </c>
      <c r="H17" s="344" t="s">
        <v>41</v>
      </c>
      <c r="I17" s="344" t="s">
        <v>42</v>
      </c>
      <c r="J17" s="344" t="s">
        <v>43</v>
      </c>
      <c r="K17" s="344" t="s">
        <v>44</v>
      </c>
      <c r="L17" s="344" t="s">
        <v>45</v>
      </c>
      <c r="M17" s="344" t="s">
        <v>46</v>
      </c>
      <c r="N17" s="344" t="s">
        <v>47</v>
      </c>
      <c r="O17" s="416"/>
      <c r="P17" s="416"/>
      <c r="Q17" s="416"/>
      <c r="R17" s="417"/>
      <c r="S17" s="628" t="s">
        <v>48</v>
      </c>
      <c r="T17" s="343"/>
      <c r="U17" s="344" t="s">
        <v>49</v>
      </c>
      <c r="V17" s="344" t="s">
        <v>50</v>
      </c>
      <c r="W17" s="356" t="s">
        <v>51</v>
      </c>
      <c r="X17" s="344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42"/>
      <c r="BA17" s="365" t="s">
        <v>56</v>
      </c>
    </row>
    <row r="18" spans="1:53" ht="14.25" customHeight="1" x14ac:dyDescent="0.2">
      <c r="A18" s="345"/>
      <c r="B18" s="345"/>
      <c r="C18" s="345"/>
      <c r="D18" s="418"/>
      <c r="E18" s="420"/>
      <c r="F18" s="345"/>
      <c r="G18" s="345"/>
      <c r="H18" s="345"/>
      <c r="I18" s="345"/>
      <c r="J18" s="345"/>
      <c r="K18" s="345"/>
      <c r="L18" s="345"/>
      <c r="M18" s="345"/>
      <c r="N18" s="418"/>
      <c r="O18" s="419"/>
      <c r="P18" s="419"/>
      <c r="Q18" s="419"/>
      <c r="R18" s="420"/>
      <c r="S18" s="303" t="s">
        <v>57</v>
      </c>
      <c r="T18" s="303" t="s">
        <v>58</v>
      </c>
      <c r="U18" s="345"/>
      <c r="V18" s="345"/>
      <c r="W18" s="357"/>
      <c r="X18" s="345"/>
      <c r="Y18" s="535"/>
      <c r="Z18" s="535"/>
      <c r="AA18" s="375"/>
      <c r="AB18" s="376"/>
      <c r="AC18" s="377"/>
      <c r="AD18" s="443"/>
      <c r="BA18" s="315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2"/>
      <c r="Z20" s="302"/>
    </row>
    <row r="21" spans="1:53" ht="14.25" customHeight="1" x14ac:dyDescent="0.25">
      <c r="A21" s="323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0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0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23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0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0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23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0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0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23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0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0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23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0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0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2"/>
      <c r="Z47" s="302"/>
    </row>
    <row r="48" spans="1:53" ht="14.25" customHeight="1" x14ac:dyDescent="0.25">
      <c r="A48" s="323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0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0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2"/>
      <c r="Z53" s="302"/>
    </row>
    <row r="54" spans="1:53" ht="14.25" customHeight="1" x14ac:dyDescent="0.25">
      <c r="A54" s="323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4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7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0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0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2"/>
      <c r="Z61" s="302"/>
    </row>
    <row r="62" spans="1:53" ht="14.25" customHeight="1" x14ac:dyDescent="0.25">
      <c r="A62" s="323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4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9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5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0"/>
      <c r="N80" s="316" t="s">
        <v>66</v>
      </c>
      <c r="O80" s="317"/>
      <c r="P80" s="317"/>
      <c r="Q80" s="317"/>
      <c r="R80" s="317"/>
      <c r="S80" s="317"/>
      <c r="T80" s="318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0"/>
      <c r="N81" s="316" t="s">
        <v>66</v>
      </c>
      <c r="O81" s="317"/>
      <c r="P81" s="317"/>
      <c r="Q81" s="317"/>
      <c r="R81" s="317"/>
      <c r="S81" s="317"/>
      <c r="T81" s="318"/>
      <c r="U81" s="37" t="s">
        <v>65</v>
      </c>
      <c r="V81" s="308">
        <f>IFERROR(SUM(V63:V79),"0")</f>
        <v>0</v>
      </c>
      <c r="W81" s="308">
        <f>IFERROR(SUM(W63:W79),"0")</f>
        <v>0</v>
      </c>
      <c r="X81" s="37"/>
      <c r="Y81" s="309"/>
      <c r="Z81" s="309"/>
    </row>
    <row r="82" spans="1:53" ht="14.25" customHeight="1" x14ac:dyDescent="0.25">
      <c r="A82" s="323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0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8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1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9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0"/>
      <c r="N90" s="316" t="s">
        <v>66</v>
      </c>
      <c r="O90" s="317"/>
      <c r="P90" s="317"/>
      <c r="Q90" s="317"/>
      <c r="R90" s="317"/>
      <c r="S90" s="317"/>
      <c r="T90" s="318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0"/>
      <c r="N91" s="316" t="s">
        <v>66</v>
      </c>
      <c r="O91" s="317"/>
      <c r="P91" s="317"/>
      <c r="Q91" s="317"/>
      <c r="R91" s="317"/>
      <c r="S91" s="317"/>
      <c r="T91" s="318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23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2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8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9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0"/>
      <c r="N103" s="316" t="s">
        <v>66</v>
      </c>
      <c r="O103" s="317"/>
      <c r="P103" s="317"/>
      <c r="Q103" s="317"/>
      <c r="R103" s="317"/>
      <c r="S103" s="317"/>
      <c r="T103" s="318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0"/>
      <c r="N104" s="316" t="s">
        <v>66</v>
      </c>
      <c r="O104" s="317"/>
      <c r="P104" s="317"/>
      <c r="Q104" s="317"/>
      <c r="R104" s="317"/>
      <c r="S104" s="317"/>
      <c r="T104" s="318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23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7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5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9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6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6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9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0"/>
      <c r="N116" s="316" t="s">
        <v>66</v>
      </c>
      <c r="O116" s="317"/>
      <c r="P116" s="317"/>
      <c r="Q116" s="317"/>
      <c r="R116" s="317"/>
      <c r="S116" s="317"/>
      <c r="T116" s="318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0"/>
      <c r="N117" s="316" t="s">
        <v>66</v>
      </c>
      <c r="O117" s="317"/>
      <c r="P117" s="317"/>
      <c r="Q117" s="317"/>
      <c r="R117" s="317"/>
      <c r="S117" s="317"/>
      <c r="T117" s="318"/>
      <c r="U117" s="37" t="s">
        <v>65</v>
      </c>
      <c r="V117" s="308">
        <f>IFERROR(SUM(V106:V115),"0")</f>
        <v>0</v>
      </c>
      <c r="W117" s="308">
        <f>IFERROR(SUM(W106:W115),"0")</f>
        <v>0</v>
      </c>
      <c r="X117" s="37"/>
      <c r="Y117" s="309"/>
      <c r="Z117" s="309"/>
    </row>
    <row r="118" spans="1:53" ht="14.25" customHeight="1" x14ac:dyDescent="0.25">
      <c r="A118" s="323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5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3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9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0"/>
      <c r="N124" s="316" t="s">
        <v>66</v>
      </c>
      <c r="O124" s="317"/>
      <c r="P124" s="317"/>
      <c r="Q124" s="317"/>
      <c r="R124" s="317"/>
      <c r="S124" s="317"/>
      <c r="T124" s="318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0"/>
      <c r="N125" s="316" t="s">
        <v>66</v>
      </c>
      <c r="O125" s="317"/>
      <c r="P125" s="317"/>
      <c r="Q125" s="317"/>
      <c r="R125" s="317"/>
      <c r="S125" s="317"/>
      <c r="T125" s="318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2"/>
      <c r="Z126" s="302"/>
    </row>
    <row r="127" spans="1:53" ht="14.25" customHeight="1" x14ac:dyDescent="0.25">
      <c r="A127" s="323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9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0"/>
      <c r="N131" s="316" t="s">
        <v>66</v>
      </c>
      <c r="O131" s="317"/>
      <c r="P131" s="317"/>
      <c r="Q131" s="317"/>
      <c r="R131" s="317"/>
      <c r="S131" s="317"/>
      <c r="T131" s="318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0"/>
      <c r="N132" s="316" t="s">
        <v>66</v>
      </c>
      <c r="O132" s="317"/>
      <c r="P132" s="317"/>
      <c r="Q132" s="317"/>
      <c r="R132" s="317"/>
      <c r="S132" s="317"/>
      <c r="T132" s="318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1" t="s">
        <v>238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2"/>
      <c r="Z134" s="302"/>
    </row>
    <row r="135" spans="1:53" ht="14.25" customHeight="1" x14ac:dyDescent="0.25">
      <c r="A135" s="323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9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0"/>
      <c r="N139" s="316" t="s">
        <v>66</v>
      </c>
      <c r="O139" s="317"/>
      <c r="P139" s="317"/>
      <c r="Q139" s="317"/>
      <c r="R139" s="317"/>
      <c r="S139" s="317"/>
      <c r="T139" s="318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0"/>
      <c r="N140" s="316" t="s">
        <v>66</v>
      </c>
      <c r="O140" s="317"/>
      <c r="P140" s="317"/>
      <c r="Q140" s="317"/>
      <c r="R140" s="317"/>
      <c r="S140" s="317"/>
      <c r="T140" s="318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2"/>
      <c r="Z141" s="302"/>
    </row>
    <row r="142" spans="1:53" ht="14.25" customHeight="1" x14ac:dyDescent="0.25">
      <c r="A142" s="323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9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0"/>
      <c r="N151" s="316" t="s">
        <v>66</v>
      </c>
      <c r="O151" s="317"/>
      <c r="P151" s="317"/>
      <c r="Q151" s="317"/>
      <c r="R151" s="317"/>
      <c r="S151" s="317"/>
      <c r="T151" s="318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0"/>
      <c r="N152" s="316" t="s">
        <v>66</v>
      </c>
      <c r="O152" s="317"/>
      <c r="P152" s="317"/>
      <c r="Q152" s="317"/>
      <c r="R152" s="317"/>
      <c r="S152" s="317"/>
      <c r="T152" s="318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2"/>
      <c r="Z153" s="302"/>
    </row>
    <row r="154" spans="1:53" ht="14.25" customHeight="1" x14ac:dyDescent="0.25">
      <c r="A154" s="323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9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0"/>
      <c r="N157" s="316" t="s">
        <v>66</v>
      </c>
      <c r="O157" s="317"/>
      <c r="P157" s="317"/>
      <c r="Q157" s="317"/>
      <c r="R157" s="317"/>
      <c r="S157" s="317"/>
      <c r="T157" s="318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0"/>
      <c r="N158" s="316" t="s">
        <v>66</v>
      </c>
      <c r="O158" s="317"/>
      <c r="P158" s="317"/>
      <c r="Q158" s="317"/>
      <c r="R158" s="317"/>
      <c r="S158" s="317"/>
      <c r="T158" s="318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23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1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9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0"/>
      <c r="N162" s="316" t="s">
        <v>66</v>
      </c>
      <c r="O162" s="317"/>
      <c r="P162" s="317"/>
      <c r="Q162" s="317"/>
      <c r="R162" s="317"/>
      <c r="S162" s="317"/>
      <c r="T162" s="318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0"/>
      <c r="N163" s="316" t="s">
        <v>66</v>
      </c>
      <c r="O163" s="317"/>
      <c r="P163" s="317"/>
      <c r="Q163" s="317"/>
      <c r="R163" s="317"/>
      <c r="S163" s="317"/>
      <c r="T163" s="318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23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9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0"/>
      <c r="N169" s="316" t="s">
        <v>66</v>
      </c>
      <c r="O169" s="317"/>
      <c r="P169" s="317"/>
      <c r="Q169" s="317"/>
      <c r="R169" s="317"/>
      <c r="S169" s="317"/>
      <c r="T169" s="318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0"/>
      <c r="N170" s="316" t="s">
        <v>66</v>
      </c>
      <c r="O170" s="317"/>
      <c r="P170" s="317"/>
      <c r="Q170" s="317"/>
      <c r="R170" s="317"/>
      <c r="S170" s="317"/>
      <c r="T170" s="318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23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0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9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9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0"/>
      <c r="N189" s="316" t="s">
        <v>66</v>
      </c>
      <c r="O189" s="317"/>
      <c r="P189" s="317"/>
      <c r="Q189" s="317"/>
      <c r="R189" s="317"/>
      <c r="S189" s="317"/>
      <c r="T189" s="318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0"/>
      <c r="N190" s="316" t="s">
        <v>66</v>
      </c>
      <c r="O190" s="317"/>
      <c r="P190" s="317"/>
      <c r="Q190" s="317"/>
      <c r="R190" s="317"/>
      <c r="S190" s="317"/>
      <c r="T190" s="318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23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9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0"/>
      <c r="N194" s="316" t="s">
        <v>66</v>
      </c>
      <c r="O194" s="317"/>
      <c r="P194" s="317"/>
      <c r="Q194" s="317"/>
      <c r="R194" s="317"/>
      <c r="S194" s="317"/>
      <c r="T194" s="318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0"/>
      <c r="N195" s="316" t="s">
        <v>66</v>
      </c>
      <c r="O195" s="317"/>
      <c r="P195" s="317"/>
      <c r="Q195" s="317"/>
      <c r="R195" s="317"/>
      <c r="S195" s="317"/>
      <c r="T195" s="318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2"/>
      <c r="Z196" s="302"/>
    </row>
    <row r="197" spans="1:53" ht="14.25" customHeight="1" x14ac:dyDescent="0.25">
      <c r="A197" s="323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4301010928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4301011395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48</v>
      </c>
      <c r="K203" s="32" t="s">
        <v>98</v>
      </c>
      <c r="L203" s="33" t="s">
        <v>106</v>
      </c>
      <c r="M203" s="32">
        <v>55</v>
      </c>
      <c r="N203" s="5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9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0"/>
      <c r="N213" s="316" t="s">
        <v>66</v>
      </c>
      <c r="O213" s="317"/>
      <c r="P213" s="317"/>
      <c r="Q213" s="317"/>
      <c r="R213" s="317"/>
      <c r="S213" s="317"/>
      <c r="T213" s="318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0"/>
      <c r="N214" s="316" t="s">
        <v>66</v>
      </c>
      <c r="O214" s="317"/>
      <c r="P214" s="317"/>
      <c r="Q214" s="317"/>
      <c r="R214" s="317"/>
      <c r="S214" s="317"/>
      <c r="T214" s="318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23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9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0"/>
      <c r="N217" s="316" t="s">
        <v>66</v>
      </c>
      <c r="O217" s="317"/>
      <c r="P217" s="317"/>
      <c r="Q217" s="317"/>
      <c r="R217" s="317"/>
      <c r="S217" s="317"/>
      <c r="T217" s="318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0"/>
      <c r="N218" s="316" t="s">
        <v>66</v>
      </c>
      <c r="O218" s="317"/>
      <c r="P218" s="317"/>
      <c r="Q218" s="317"/>
      <c r="R218" s="317"/>
      <c r="S218" s="317"/>
      <c r="T218" s="318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23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9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0"/>
      <c r="N224" s="316" t="s">
        <v>66</v>
      </c>
      <c r="O224" s="317"/>
      <c r="P224" s="317"/>
      <c r="Q224" s="317"/>
      <c r="R224" s="317"/>
      <c r="S224" s="317"/>
      <c r="T224" s="318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0"/>
      <c r="N225" s="316" t="s">
        <v>66</v>
      </c>
      <c r="O225" s="317"/>
      <c r="P225" s="317"/>
      <c r="Q225" s="317"/>
      <c r="R225" s="317"/>
      <c r="S225" s="317"/>
      <c r="T225" s="318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23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9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0"/>
      <c r="N234" s="316" t="s">
        <v>66</v>
      </c>
      <c r="O234" s="317"/>
      <c r="P234" s="317"/>
      <c r="Q234" s="317"/>
      <c r="R234" s="317"/>
      <c r="S234" s="317"/>
      <c r="T234" s="318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0"/>
      <c r="N235" s="316" t="s">
        <v>66</v>
      </c>
      <c r="O235" s="317"/>
      <c r="P235" s="317"/>
      <c r="Q235" s="317"/>
      <c r="R235" s="317"/>
      <c r="S235" s="317"/>
      <c r="T235" s="318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23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9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0"/>
      <c r="N240" s="316" t="s">
        <v>66</v>
      </c>
      <c r="O240" s="317"/>
      <c r="P240" s="317"/>
      <c r="Q240" s="317"/>
      <c r="R240" s="317"/>
      <c r="S240" s="317"/>
      <c r="T240" s="318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0"/>
      <c r="N241" s="316" t="s">
        <v>66</v>
      </c>
      <c r="O241" s="317"/>
      <c r="P241" s="317"/>
      <c r="Q241" s="317"/>
      <c r="R241" s="317"/>
      <c r="S241" s="317"/>
      <c r="T241" s="318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23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5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0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3">
        <v>4607091388404</v>
      </c>
      <c r="E245" s="312"/>
      <c r="F245" s="305">
        <v>0.17</v>
      </c>
      <c r="G245" s="32">
        <v>15</v>
      </c>
      <c r="H245" s="305">
        <v>2.5499999999999998</v>
      </c>
      <c r="I245" s="305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1"/>
      <c r="P245" s="311"/>
      <c r="Q245" s="311"/>
      <c r="R245" s="312"/>
      <c r="S245" s="34"/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9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20"/>
      <c r="N246" s="316" t="s">
        <v>66</v>
      </c>
      <c r="O246" s="317"/>
      <c r="P246" s="317"/>
      <c r="Q246" s="317"/>
      <c r="R246" s="317"/>
      <c r="S246" s="317"/>
      <c r="T246" s="318"/>
      <c r="U246" s="37" t="s">
        <v>67</v>
      </c>
      <c r="V246" s="308">
        <f>IFERROR(V243/H243,"0")+IFERROR(V244/H244,"0")+IFERROR(V245/H245,"0")</f>
        <v>0</v>
      </c>
      <c r="W246" s="308">
        <f>IFERROR(W243/H243,"0")+IFERROR(W244/H244,"0")+IFERROR(W245/H245,"0")</f>
        <v>0</v>
      </c>
      <c r="X246" s="308">
        <f>IFERROR(IF(X243="",0,X243),"0")+IFERROR(IF(X244="",0,X244),"0")+IFERROR(IF(X245="",0,X245),"0")</f>
        <v>0</v>
      </c>
      <c r="Y246" s="309"/>
      <c r="Z246" s="309"/>
    </row>
    <row r="247" spans="1:53" x14ac:dyDescent="0.2">
      <c r="A247" s="315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0"/>
      <c r="N247" s="316" t="s">
        <v>66</v>
      </c>
      <c r="O247" s="317"/>
      <c r="P247" s="317"/>
      <c r="Q247" s="317"/>
      <c r="R247" s="317"/>
      <c r="S247" s="317"/>
      <c r="T247" s="318"/>
      <c r="U247" s="37" t="s">
        <v>65</v>
      </c>
      <c r="V247" s="308">
        <f>IFERROR(SUM(V243:V245),"0")</f>
        <v>0</v>
      </c>
      <c r="W247" s="308">
        <f>IFERROR(SUM(W243:W245),"0")</f>
        <v>0</v>
      </c>
      <c r="X247" s="37"/>
      <c r="Y247" s="309"/>
      <c r="Z247" s="309"/>
    </row>
    <row r="248" spans="1:53" ht="14.25" customHeight="1" x14ac:dyDescent="0.25">
      <c r="A248" s="323" t="s">
        <v>390</v>
      </c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3">
        <v>4680115881808</v>
      </c>
      <c r="E249" s="312"/>
      <c r="F249" s="305">
        <v>0.1</v>
      </c>
      <c r="G249" s="32">
        <v>20</v>
      </c>
      <c r="H249" s="305">
        <v>2</v>
      </c>
      <c r="I249" s="305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1"/>
      <c r="P249" s="311"/>
      <c r="Q249" s="311"/>
      <c r="R249" s="312"/>
      <c r="S249" s="34"/>
      <c r="T249" s="34"/>
      <c r="U249" s="35" t="s">
        <v>65</v>
      </c>
      <c r="V249" s="306">
        <v>0</v>
      </c>
      <c r="W249" s="307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3">
        <v>4680115881822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3">
        <v>4680115880016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9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20"/>
      <c r="N252" s="316" t="s">
        <v>66</v>
      </c>
      <c r="O252" s="317"/>
      <c r="P252" s="317"/>
      <c r="Q252" s="317"/>
      <c r="R252" s="317"/>
      <c r="S252" s="317"/>
      <c r="T252" s="318"/>
      <c r="U252" s="37" t="s">
        <v>67</v>
      </c>
      <c r="V252" s="308">
        <f>IFERROR(V249/H249,"0")+IFERROR(V250/H250,"0")+IFERROR(V251/H251,"0")</f>
        <v>0</v>
      </c>
      <c r="W252" s="308">
        <f>IFERROR(W249/H249,"0")+IFERROR(W250/H250,"0")+IFERROR(W251/H251,"0")</f>
        <v>0</v>
      </c>
      <c r="X252" s="308">
        <f>IFERROR(IF(X249="",0,X249),"0")+IFERROR(IF(X250="",0,X250),"0")+IFERROR(IF(X251="",0,X251),"0")</f>
        <v>0</v>
      </c>
      <c r="Y252" s="309"/>
      <c r="Z252" s="309"/>
    </row>
    <row r="253" spans="1:53" x14ac:dyDescent="0.2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0"/>
      <c r="N253" s="316" t="s">
        <v>66</v>
      </c>
      <c r="O253" s="317"/>
      <c r="P253" s="317"/>
      <c r="Q253" s="317"/>
      <c r="R253" s="317"/>
      <c r="S253" s="317"/>
      <c r="T253" s="318"/>
      <c r="U253" s="37" t="s">
        <v>65</v>
      </c>
      <c r="V253" s="308">
        <f>IFERROR(SUM(V249:V251),"0")</f>
        <v>0</v>
      </c>
      <c r="W253" s="308">
        <f>IFERROR(SUM(W249:W251),"0")</f>
        <v>0</v>
      </c>
      <c r="X253" s="37"/>
      <c r="Y253" s="309"/>
      <c r="Z253" s="309"/>
    </row>
    <row r="254" spans="1:53" ht="16.5" customHeight="1" x14ac:dyDescent="0.25">
      <c r="A254" s="314" t="s">
        <v>399</v>
      </c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02"/>
      <c r="Z254" s="302"/>
    </row>
    <row r="255" spans="1:53" ht="14.25" customHeight="1" x14ac:dyDescent="0.25">
      <c r="A255" s="323" t="s">
        <v>103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3">
        <v>4607091387421</v>
      </c>
      <c r="E256" s="312"/>
      <c r="F256" s="305">
        <v>1.35</v>
      </c>
      <c r="G256" s="32">
        <v>8</v>
      </c>
      <c r="H256" s="305">
        <v>10.8</v>
      </c>
      <c r="I256" s="305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1"/>
      <c r="P256" s="311"/>
      <c r="Q256" s="311"/>
      <c r="R256" s="312"/>
      <c r="S256" s="34"/>
      <c r="T256" s="34"/>
      <c r="U256" s="35" t="s">
        <v>65</v>
      </c>
      <c r="V256" s="306">
        <v>0</v>
      </c>
      <c r="W256" s="307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4301011619</v>
      </c>
      <c r="D258" s="313">
        <v>4607091387452</v>
      </c>
      <c r="E258" s="312"/>
      <c r="F258" s="305">
        <v>1.45</v>
      </c>
      <c r="G258" s="32">
        <v>8</v>
      </c>
      <c r="H258" s="305">
        <v>11.6</v>
      </c>
      <c r="I258" s="305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623" t="s">
        <v>405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406</v>
      </c>
      <c r="C259" s="31">
        <v>4301011396</v>
      </c>
      <c r="D259" s="313">
        <v>4607091387452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98</v>
      </c>
      <c r="L259" s="33" t="s">
        <v>106</v>
      </c>
      <c r="M259" s="32">
        <v>55</v>
      </c>
      <c r="N259" s="6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3">
        <v>4607091385984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3">
        <v>4607091387438</v>
      </c>
      <c r="E261" s="312"/>
      <c r="F261" s="305">
        <v>0.5</v>
      </c>
      <c r="G261" s="32">
        <v>10</v>
      </c>
      <c r="H261" s="305">
        <v>5</v>
      </c>
      <c r="I261" s="305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3">
        <v>4607091387469</v>
      </c>
      <c r="E262" s="312"/>
      <c r="F262" s="305">
        <v>0.5</v>
      </c>
      <c r="G262" s="32">
        <v>10</v>
      </c>
      <c r="H262" s="305">
        <v>5</v>
      </c>
      <c r="I262" s="305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9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20"/>
      <c r="N263" s="316" t="s">
        <v>66</v>
      </c>
      <c r="O263" s="317"/>
      <c r="P263" s="317"/>
      <c r="Q263" s="317"/>
      <c r="R263" s="317"/>
      <c r="S263" s="317"/>
      <c r="T263" s="318"/>
      <c r="U263" s="37" t="s">
        <v>67</v>
      </c>
      <c r="V263" s="308">
        <f>IFERROR(V256/H256,"0")+IFERROR(V257/H257,"0")+IFERROR(V258/H258,"0")+IFERROR(V259/H259,"0")+IFERROR(V260/H260,"0")+IFERROR(V261/H261,"0")+IFERROR(V262/H262,"0")</f>
        <v>0</v>
      </c>
      <c r="W263" s="308">
        <f>IFERROR(W256/H256,"0")+IFERROR(W257/H257,"0")+IFERROR(W258/H258,"0")+IFERROR(W259/H259,"0")+IFERROR(W260/H260,"0")+IFERROR(W261/H261,"0")+IFERROR(W262/H262,"0")</f>
        <v>0</v>
      </c>
      <c r="X263" s="308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9"/>
      <c r="Z263" s="309"/>
    </row>
    <row r="264" spans="1:53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0"/>
      <c r="N264" s="316" t="s">
        <v>66</v>
      </c>
      <c r="O264" s="317"/>
      <c r="P264" s="317"/>
      <c r="Q264" s="317"/>
      <c r="R264" s="317"/>
      <c r="S264" s="317"/>
      <c r="T264" s="318"/>
      <c r="U264" s="37" t="s">
        <v>65</v>
      </c>
      <c r="V264" s="308">
        <f>IFERROR(SUM(V256:V262),"0")</f>
        <v>0</v>
      </c>
      <c r="W264" s="308">
        <f>IFERROR(SUM(W256:W262),"0")</f>
        <v>0</v>
      </c>
      <c r="X264" s="37"/>
      <c r="Y264" s="309"/>
      <c r="Z264" s="309"/>
    </row>
    <row r="265" spans="1:53" ht="14.25" customHeight="1" x14ac:dyDescent="0.25">
      <c r="A265" s="323" t="s">
        <v>60</v>
      </c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3">
        <v>4607091387292</v>
      </c>
      <c r="E266" s="312"/>
      <c r="F266" s="305">
        <v>0.73</v>
      </c>
      <c r="G266" s="32">
        <v>6</v>
      </c>
      <c r="H266" s="305">
        <v>4.38</v>
      </c>
      <c r="I266" s="305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1"/>
      <c r="P266" s="311"/>
      <c r="Q266" s="311"/>
      <c r="R266" s="312"/>
      <c r="S266" s="34"/>
      <c r="T266" s="34"/>
      <c r="U266" s="35" t="s">
        <v>65</v>
      </c>
      <c r="V266" s="306">
        <v>0</v>
      </c>
      <c r="W266" s="307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3">
        <v>4607091387315</v>
      </c>
      <c r="E267" s="312"/>
      <c r="F267" s="305">
        <v>0.7</v>
      </c>
      <c r="G267" s="32">
        <v>4</v>
      </c>
      <c r="H267" s="305">
        <v>2.8</v>
      </c>
      <c r="I267" s="305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9"/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20"/>
      <c r="N268" s="316" t="s">
        <v>66</v>
      </c>
      <c r="O268" s="317"/>
      <c r="P268" s="317"/>
      <c r="Q268" s="317"/>
      <c r="R268" s="317"/>
      <c r="S268" s="317"/>
      <c r="T268" s="318"/>
      <c r="U268" s="37" t="s">
        <v>67</v>
      </c>
      <c r="V268" s="308">
        <f>IFERROR(V266/H266,"0")+IFERROR(V267/H267,"0")</f>
        <v>0</v>
      </c>
      <c r="W268" s="308">
        <f>IFERROR(W266/H266,"0")+IFERROR(W267/H267,"0")</f>
        <v>0</v>
      </c>
      <c r="X268" s="308">
        <f>IFERROR(IF(X266="",0,X266),"0")+IFERROR(IF(X267="",0,X267),"0")</f>
        <v>0</v>
      </c>
      <c r="Y268" s="309"/>
      <c r="Z268" s="309"/>
    </row>
    <row r="269" spans="1:53" x14ac:dyDescent="0.2">
      <c r="A269" s="315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0"/>
      <c r="N269" s="316" t="s">
        <v>66</v>
      </c>
      <c r="O269" s="317"/>
      <c r="P269" s="317"/>
      <c r="Q269" s="317"/>
      <c r="R269" s="317"/>
      <c r="S269" s="317"/>
      <c r="T269" s="318"/>
      <c r="U269" s="37" t="s">
        <v>65</v>
      </c>
      <c r="V269" s="308">
        <f>IFERROR(SUM(V266:V267),"0")</f>
        <v>0</v>
      </c>
      <c r="W269" s="308">
        <f>IFERROR(SUM(W266:W267),"0")</f>
        <v>0</v>
      </c>
      <c r="X269" s="37"/>
      <c r="Y269" s="309"/>
      <c r="Z269" s="309"/>
    </row>
    <row r="270" spans="1:53" ht="16.5" customHeight="1" x14ac:dyDescent="0.25">
      <c r="A270" s="314" t="s">
        <v>417</v>
      </c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02"/>
      <c r="Z270" s="302"/>
    </row>
    <row r="271" spans="1:53" ht="14.25" customHeight="1" x14ac:dyDescent="0.25">
      <c r="A271" s="323" t="s">
        <v>60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3">
        <v>4607091383836</v>
      </c>
      <c r="E272" s="312"/>
      <c r="F272" s="305">
        <v>0.3</v>
      </c>
      <c r="G272" s="32">
        <v>6</v>
      </c>
      <c r="H272" s="305">
        <v>1.8</v>
      </c>
      <c r="I272" s="305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1"/>
      <c r="P272" s="311"/>
      <c r="Q272" s="311"/>
      <c r="R272" s="312"/>
      <c r="S272" s="34"/>
      <c r="T272" s="34"/>
      <c r="U272" s="35" t="s">
        <v>65</v>
      </c>
      <c r="V272" s="306">
        <v>0</v>
      </c>
      <c r="W272" s="307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9"/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20"/>
      <c r="N273" s="316" t="s">
        <v>66</v>
      </c>
      <c r="O273" s="317"/>
      <c r="P273" s="317"/>
      <c r="Q273" s="317"/>
      <c r="R273" s="317"/>
      <c r="S273" s="317"/>
      <c r="T273" s="318"/>
      <c r="U273" s="37" t="s">
        <v>67</v>
      </c>
      <c r="V273" s="308">
        <f>IFERROR(V272/H272,"0")</f>
        <v>0</v>
      </c>
      <c r="W273" s="308">
        <f>IFERROR(W272/H272,"0")</f>
        <v>0</v>
      </c>
      <c r="X273" s="308">
        <f>IFERROR(IF(X272="",0,X272),"0")</f>
        <v>0</v>
      </c>
      <c r="Y273" s="309"/>
      <c r="Z273" s="309"/>
    </row>
    <row r="274" spans="1:53" x14ac:dyDescent="0.2">
      <c r="A274" s="315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0"/>
      <c r="N274" s="316" t="s">
        <v>66</v>
      </c>
      <c r="O274" s="317"/>
      <c r="P274" s="317"/>
      <c r="Q274" s="317"/>
      <c r="R274" s="317"/>
      <c r="S274" s="317"/>
      <c r="T274" s="318"/>
      <c r="U274" s="37" t="s">
        <v>65</v>
      </c>
      <c r="V274" s="308">
        <f>IFERROR(SUM(V272:V272),"0")</f>
        <v>0</v>
      </c>
      <c r="W274" s="308">
        <f>IFERROR(SUM(W272:W272),"0")</f>
        <v>0</v>
      </c>
      <c r="X274" s="37"/>
      <c r="Y274" s="309"/>
      <c r="Z274" s="309"/>
    </row>
    <row r="275" spans="1:53" ht="14.25" customHeight="1" x14ac:dyDescent="0.25">
      <c r="A275" s="323" t="s">
        <v>68</v>
      </c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3">
        <v>4607091387919</v>
      </c>
      <c r="E276" s="312"/>
      <c r="F276" s="305">
        <v>1.35</v>
      </c>
      <c r="G276" s="32">
        <v>6</v>
      </c>
      <c r="H276" s="305">
        <v>8.1</v>
      </c>
      <c r="I276" s="305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1"/>
      <c r="P276" s="311"/>
      <c r="Q276" s="311"/>
      <c r="R276" s="312"/>
      <c r="S276" s="34"/>
      <c r="T276" s="34"/>
      <c r="U276" s="35" t="s">
        <v>65</v>
      </c>
      <c r="V276" s="306">
        <v>0</v>
      </c>
      <c r="W276" s="307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3">
        <v>4607091383942</v>
      </c>
      <c r="E277" s="312"/>
      <c r="F277" s="305">
        <v>0.42</v>
      </c>
      <c r="G277" s="32">
        <v>6</v>
      </c>
      <c r="H277" s="305">
        <v>2.52</v>
      </c>
      <c r="I277" s="305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3">
        <v>4607091383959</v>
      </c>
      <c r="E278" s="312"/>
      <c r="F278" s="305">
        <v>0.42</v>
      </c>
      <c r="G278" s="32">
        <v>6</v>
      </c>
      <c r="H278" s="305">
        <v>2.52</v>
      </c>
      <c r="I278" s="305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6" t="s">
        <v>426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9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0"/>
      <c r="N279" s="316" t="s">
        <v>66</v>
      </c>
      <c r="O279" s="317"/>
      <c r="P279" s="317"/>
      <c r="Q279" s="317"/>
      <c r="R279" s="317"/>
      <c r="S279" s="317"/>
      <c r="T279" s="318"/>
      <c r="U279" s="37" t="s">
        <v>67</v>
      </c>
      <c r="V279" s="308">
        <f>IFERROR(V276/H276,"0")+IFERROR(V277/H277,"0")+IFERROR(V278/H278,"0")</f>
        <v>0</v>
      </c>
      <c r="W279" s="308">
        <f>IFERROR(W276/H276,"0")+IFERROR(W277/H277,"0")+IFERROR(W278/H278,"0")</f>
        <v>0</v>
      </c>
      <c r="X279" s="308">
        <f>IFERROR(IF(X276="",0,X276),"0")+IFERROR(IF(X277="",0,X277),"0")+IFERROR(IF(X278="",0,X278),"0")</f>
        <v>0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0"/>
      <c r="N280" s="316" t="s">
        <v>66</v>
      </c>
      <c r="O280" s="317"/>
      <c r="P280" s="317"/>
      <c r="Q280" s="317"/>
      <c r="R280" s="317"/>
      <c r="S280" s="317"/>
      <c r="T280" s="318"/>
      <c r="U280" s="37" t="s">
        <v>65</v>
      </c>
      <c r="V280" s="308">
        <f>IFERROR(SUM(V276:V278),"0")</f>
        <v>0</v>
      </c>
      <c r="W280" s="308">
        <f>IFERROR(SUM(W276:W278),"0")</f>
        <v>0</v>
      </c>
      <c r="X280" s="37"/>
      <c r="Y280" s="309"/>
      <c r="Z280" s="309"/>
    </row>
    <row r="281" spans="1:53" ht="14.25" customHeight="1" x14ac:dyDescent="0.25">
      <c r="A281" s="323" t="s">
        <v>218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65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9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0"/>
      <c r="N283" s="316" t="s">
        <v>66</v>
      </c>
      <c r="O283" s="317"/>
      <c r="P283" s="317"/>
      <c r="Q283" s="317"/>
      <c r="R283" s="317"/>
      <c r="S283" s="317"/>
      <c r="T283" s="318"/>
      <c r="U283" s="37" t="s">
        <v>67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0"/>
      <c r="N284" s="316" t="s">
        <v>66</v>
      </c>
      <c r="O284" s="317"/>
      <c r="P284" s="317"/>
      <c r="Q284" s="317"/>
      <c r="R284" s="317"/>
      <c r="S284" s="317"/>
      <c r="T284" s="318"/>
      <c r="U284" s="37" t="s">
        <v>65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23" t="s">
        <v>81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65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9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0"/>
      <c r="N287" s="316" t="s">
        <v>66</v>
      </c>
      <c r="O287" s="317"/>
      <c r="P287" s="317"/>
      <c r="Q287" s="317"/>
      <c r="R287" s="317"/>
      <c r="S287" s="317"/>
      <c r="T287" s="318"/>
      <c r="U287" s="37" t="s">
        <v>67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0"/>
      <c r="N288" s="316" t="s">
        <v>66</v>
      </c>
      <c r="O288" s="317"/>
      <c r="P288" s="317"/>
      <c r="Q288" s="317"/>
      <c r="R288" s="317"/>
      <c r="S288" s="317"/>
      <c r="T288" s="318"/>
      <c r="U288" s="37" t="s">
        <v>65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21" t="s">
        <v>431</v>
      </c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22"/>
      <c r="P289" s="322"/>
      <c r="Q289" s="322"/>
      <c r="R289" s="322"/>
      <c r="S289" s="322"/>
      <c r="T289" s="322"/>
      <c r="U289" s="322"/>
      <c r="V289" s="322"/>
      <c r="W289" s="322"/>
      <c r="X289" s="322"/>
      <c r="Y289" s="48"/>
      <c r="Z289" s="48"/>
    </row>
    <row r="290" spans="1:53" ht="16.5" customHeight="1" x14ac:dyDescent="0.25">
      <c r="A290" s="314" t="s">
        <v>432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2"/>
      <c r="Z290" s="302"/>
    </row>
    <row r="291" spans="1:53" ht="14.25" customHeight="1" x14ac:dyDescent="0.25">
      <c r="A291" s="323" t="s">
        <v>103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65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106</v>
      </c>
      <c r="M297" s="32">
        <v>60</v>
      </c>
      <c r="N297" s="607" t="s">
        <v>442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500</v>
      </c>
      <c r="W297" s="307">
        <f t="shared" si="14"/>
        <v>510</v>
      </c>
      <c r="X297" s="36">
        <f>IFERROR(IF(W297=0,"",ROUNDUP(W297/H297,0)*0.02039),"")</f>
        <v>0.69325999999999999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9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0"/>
      <c r="N300" s="316" t="s">
        <v>66</v>
      </c>
      <c r="O300" s="317"/>
      <c r="P300" s="317"/>
      <c r="Q300" s="317"/>
      <c r="R300" s="317"/>
      <c r="S300" s="317"/>
      <c r="T300" s="318"/>
      <c r="U300" s="37" t="s">
        <v>67</v>
      </c>
      <c r="V300" s="308">
        <f>IFERROR(V292/H292,"0")+IFERROR(V293/H293,"0")+IFERROR(V294/H294,"0")+IFERROR(V295/H295,"0")+IFERROR(V296/H296,"0")+IFERROR(V297/H297,"0")+IFERROR(V298/H298,"0")+IFERROR(V299/H299,"0")</f>
        <v>33.333333333333336</v>
      </c>
      <c r="W300" s="308">
        <f>IFERROR(W292/H292,"0")+IFERROR(W293/H293,"0")+IFERROR(W294/H294,"0")+IFERROR(W295/H295,"0")+IFERROR(W296/H296,"0")+IFERROR(W297/H297,"0")+IFERROR(W298/H298,"0")+IFERROR(W299/H299,"0")</f>
        <v>34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0.69325999999999999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0"/>
      <c r="N301" s="316" t="s">
        <v>66</v>
      </c>
      <c r="O301" s="317"/>
      <c r="P301" s="317"/>
      <c r="Q301" s="317"/>
      <c r="R301" s="317"/>
      <c r="S301" s="317"/>
      <c r="T301" s="318"/>
      <c r="U301" s="37" t="s">
        <v>65</v>
      </c>
      <c r="V301" s="308">
        <f>IFERROR(SUM(V292:V299),"0")</f>
        <v>500</v>
      </c>
      <c r="W301" s="308">
        <f>IFERROR(SUM(W292:W299),"0")</f>
        <v>510</v>
      </c>
      <c r="X301" s="37"/>
      <c r="Y301" s="309"/>
      <c r="Z301" s="309"/>
    </row>
    <row r="302" spans="1:53" ht="14.25" customHeight="1" x14ac:dyDescent="0.25">
      <c r="A302" s="323" t="s">
        <v>95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65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3">
        <v>4607091384178</v>
      </c>
      <c r="E304" s="312"/>
      <c r="F304" s="305">
        <v>0.4</v>
      </c>
      <c r="G304" s="32">
        <v>10</v>
      </c>
      <c r="H304" s="305">
        <v>4</v>
      </c>
      <c r="I304" s="305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9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20"/>
      <c r="N305" s="316" t="s">
        <v>66</v>
      </c>
      <c r="O305" s="317"/>
      <c r="P305" s="317"/>
      <c r="Q305" s="317"/>
      <c r="R305" s="317"/>
      <c r="S305" s="317"/>
      <c r="T305" s="318"/>
      <c r="U305" s="37" t="s">
        <v>67</v>
      </c>
      <c r="V305" s="308">
        <f>IFERROR(V303/H303,"0")+IFERROR(V304/H304,"0")</f>
        <v>0</v>
      </c>
      <c r="W305" s="308">
        <f>IFERROR(W303/H303,"0")+IFERROR(W304/H304,"0")</f>
        <v>0</v>
      </c>
      <c r="X305" s="308">
        <f>IFERROR(IF(X303="",0,X303),"0")+IFERROR(IF(X304="",0,X304),"0")</f>
        <v>0</v>
      </c>
      <c r="Y305" s="309"/>
      <c r="Z305" s="309"/>
    </row>
    <row r="306" spans="1:53" x14ac:dyDescent="0.2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0"/>
      <c r="N306" s="316" t="s">
        <v>66</v>
      </c>
      <c r="O306" s="317"/>
      <c r="P306" s="317"/>
      <c r="Q306" s="317"/>
      <c r="R306" s="317"/>
      <c r="S306" s="317"/>
      <c r="T306" s="318"/>
      <c r="U306" s="37" t="s">
        <v>65</v>
      </c>
      <c r="V306" s="308">
        <f>IFERROR(SUM(V303:V304),"0")</f>
        <v>0</v>
      </c>
      <c r="W306" s="308">
        <f>IFERROR(SUM(W303:W304),"0")</f>
        <v>0</v>
      </c>
      <c r="X306" s="37"/>
      <c r="Y306" s="309"/>
      <c r="Z306" s="309"/>
    </row>
    <row r="307" spans="1:53" ht="14.25" customHeight="1" x14ac:dyDescent="0.25">
      <c r="A307" s="323" t="s">
        <v>68</v>
      </c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3">
        <v>4607091384260</v>
      </c>
      <c r="E308" s="312"/>
      <c r="F308" s="305">
        <v>1.3</v>
      </c>
      <c r="G308" s="32">
        <v>6</v>
      </c>
      <c r="H308" s="305">
        <v>7.8</v>
      </c>
      <c r="I308" s="305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1"/>
      <c r="P308" s="311"/>
      <c r="Q308" s="311"/>
      <c r="R308" s="312"/>
      <c r="S308" s="34"/>
      <c r="T308" s="34"/>
      <c r="U308" s="35" t="s">
        <v>65</v>
      </c>
      <c r="V308" s="306">
        <v>0</v>
      </c>
      <c r="W308" s="307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9"/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20"/>
      <c r="N309" s="316" t="s">
        <v>66</v>
      </c>
      <c r="O309" s="317"/>
      <c r="P309" s="317"/>
      <c r="Q309" s="317"/>
      <c r="R309" s="317"/>
      <c r="S309" s="317"/>
      <c r="T309" s="318"/>
      <c r="U309" s="37" t="s">
        <v>67</v>
      </c>
      <c r="V309" s="308">
        <f>IFERROR(V308/H308,"0")</f>
        <v>0</v>
      </c>
      <c r="W309" s="308">
        <f>IFERROR(W308/H308,"0")</f>
        <v>0</v>
      </c>
      <c r="X309" s="308">
        <f>IFERROR(IF(X308="",0,X308),"0")</f>
        <v>0</v>
      </c>
      <c r="Y309" s="309"/>
      <c r="Z309" s="309"/>
    </row>
    <row r="310" spans="1:53" x14ac:dyDescent="0.2">
      <c r="A310" s="315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0"/>
      <c r="N310" s="316" t="s">
        <v>66</v>
      </c>
      <c r="O310" s="317"/>
      <c r="P310" s="317"/>
      <c r="Q310" s="317"/>
      <c r="R310" s="317"/>
      <c r="S310" s="317"/>
      <c r="T310" s="318"/>
      <c r="U310" s="37" t="s">
        <v>65</v>
      </c>
      <c r="V310" s="308">
        <f>IFERROR(SUM(V308:V308),"0")</f>
        <v>0</v>
      </c>
      <c r="W310" s="308">
        <f>IFERROR(SUM(W308:W308),"0")</f>
        <v>0</v>
      </c>
      <c r="X310" s="37"/>
      <c r="Y310" s="309"/>
      <c r="Z310" s="309"/>
    </row>
    <row r="311" spans="1:53" ht="14.25" customHeight="1" x14ac:dyDescent="0.25">
      <c r="A311" s="323" t="s">
        <v>218</v>
      </c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3">
        <v>4607091384673</v>
      </c>
      <c r="E312" s="312"/>
      <c r="F312" s="305">
        <v>1.3</v>
      </c>
      <c r="G312" s="32">
        <v>6</v>
      </c>
      <c r="H312" s="305">
        <v>7.8</v>
      </c>
      <c r="I312" s="305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1"/>
      <c r="P312" s="311"/>
      <c r="Q312" s="311"/>
      <c r="R312" s="312"/>
      <c r="S312" s="34"/>
      <c r="T312" s="34"/>
      <c r="U312" s="35" t="s">
        <v>65</v>
      </c>
      <c r="V312" s="306">
        <v>0</v>
      </c>
      <c r="W312" s="307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19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20"/>
      <c r="N313" s="316" t="s">
        <v>66</v>
      </c>
      <c r="O313" s="317"/>
      <c r="P313" s="317"/>
      <c r="Q313" s="317"/>
      <c r="R313" s="317"/>
      <c r="S313" s="317"/>
      <c r="T313" s="318"/>
      <c r="U313" s="37" t="s">
        <v>67</v>
      </c>
      <c r="V313" s="308">
        <f>IFERROR(V312/H312,"0")</f>
        <v>0</v>
      </c>
      <c r="W313" s="308">
        <f>IFERROR(W312/H312,"0")</f>
        <v>0</v>
      </c>
      <c r="X313" s="308">
        <f>IFERROR(IF(X312="",0,X312),"0")</f>
        <v>0</v>
      </c>
      <c r="Y313" s="309"/>
      <c r="Z313" s="309"/>
    </row>
    <row r="314" spans="1:53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0"/>
      <c r="N314" s="316" t="s">
        <v>66</v>
      </c>
      <c r="O314" s="317"/>
      <c r="P314" s="317"/>
      <c r="Q314" s="317"/>
      <c r="R314" s="317"/>
      <c r="S314" s="317"/>
      <c r="T314" s="318"/>
      <c r="U314" s="37" t="s">
        <v>65</v>
      </c>
      <c r="V314" s="308">
        <f>IFERROR(SUM(V312:V312),"0")</f>
        <v>0</v>
      </c>
      <c r="W314" s="308">
        <f>IFERROR(SUM(W312:W312),"0")</f>
        <v>0</v>
      </c>
      <c r="X314" s="37"/>
      <c r="Y314" s="309"/>
      <c r="Z314" s="309"/>
    </row>
    <row r="315" spans="1:53" ht="16.5" customHeight="1" x14ac:dyDescent="0.25">
      <c r="A315" s="314" t="s">
        <v>455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02"/>
      <c r="Z315" s="302"/>
    </row>
    <row r="316" spans="1:53" ht="14.25" customHeight="1" x14ac:dyDescent="0.25">
      <c r="A316" s="323" t="s">
        <v>103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3">
        <v>4607091384185</v>
      </c>
      <c r="E317" s="312"/>
      <c r="F317" s="305">
        <v>0.8</v>
      </c>
      <c r="G317" s="32">
        <v>15</v>
      </c>
      <c r="H317" s="305">
        <v>12</v>
      </c>
      <c r="I317" s="305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1"/>
      <c r="P317" s="311"/>
      <c r="Q317" s="311"/>
      <c r="R317" s="312"/>
      <c r="S317" s="34"/>
      <c r="T317" s="34"/>
      <c r="U317" s="35" t="s">
        <v>65</v>
      </c>
      <c r="V317" s="306">
        <v>0</v>
      </c>
      <c r="W317" s="307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3">
        <v>4607091384192</v>
      </c>
      <c r="E318" s="312"/>
      <c r="F318" s="305">
        <v>1.8</v>
      </c>
      <c r="G318" s="32">
        <v>6</v>
      </c>
      <c r="H318" s="305">
        <v>10.8</v>
      </c>
      <c r="I318" s="305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3">
        <v>4680115881907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3">
        <v>4607091384680</v>
      </c>
      <c r="E320" s="312"/>
      <c r="F320" s="305">
        <v>0.4</v>
      </c>
      <c r="G320" s="32">
        <v>10</v>
      </c>
      <c r="H320" s="305">
        <v>4</v>
      </c>
      <c r="I320" s="305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9"/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20"/>
      <c r="N321" s="316" t="s">
        <v>66</v>
      </c>
      <c r="O321" s="317"/>
      <c r="P321" s="317"/>
      <c r="Q321" s="317"/>
      <c r="R321" s="317"/>
      <c r="S321" s="317"/>
      <c r="T321" s="318"/>
      <c r="U321" s="37" t="s">
        <v>67</v>
      </c>
      <c r="V321" s="308">
        <f>IFERROR(V317/H317,"0")+IFERROR(V318/H318,"0")+IFERROR(V319/H319,"0")+IFERROR(V320/H320,"0")</f>
        <v>0</v>
      </c>
      <c r="W321" s="308">
        <f>IFERROR(W317/H317,"0")+IFERROR(W318/H318,"0")+IFERROR(W319/H319,"0")+IFERROR(W320/H320,"0")</f>
        <v>0</v>
      </c>
      <c r="X321" s="308">
        <f>IFERROR(IF(X317="",0,X317),"0")+IFERROR(IF(X318="",0,X318),"0")+IFERROR(IF(X319="",0,X319),"0")+IFERROR(IF(X320="",0,X320),"0")</f>
        <v>0</v>
      </c>
      <c r="Y321" s="309"/>
      <c r="Z321" s="309"/>
    </row>
    <row r="322" spans="1:53" x14ac:dyDescent="0.2">
      <c r="A322" s="315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0"/>
      <c r="N322" s="316" t="s">
        <v>66</v>
      </c>
      <c r="O322" s="317"/>
      <c r="P322" s="317"/>
      <c r="Q322" s="317"/>
      <c r="R322" s="317"/>
      <c r="S322" s="317"/>
      <c r="T322" s="318"/>
      <c r="U322" s="37" t="s">
        <v>65</v>
      </c>
      <c r="V322" s="308">
        <f>IFERROR(SUM(V317:V320),"0")</f>
        <v>0</v>
      </c>
      <c r="W322" s="308">
        <f>IFERROR(SUM(W317:W320),"0")</f>
        <v>0</v>
      </c>
      <c r="X322" s="37"/>
      <c r="Y322" s="309"/>
      <c r="Z322" s="309"/>
    </row>
    <row r="323" spans="1:53" ht="14.25" customHeight="1" x14ac:dyDescent="0.25">
      <c r="A323" s="323" t="s">
        <v>60</v>
      </c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3">
        <v>4607091384802</v>
      </c>
      <c r="E324" s="312"/>
      <c r="F324" s="305">
        <v>0.73</v>
      </c>
      <c r="G324" s="32">
        <v>6</v>
      </c>
      <c r="H324" s="305">
        <v>4.38</v>
      </c>
      <c r="I324" s="305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1"/>
      <c r="P324" s="311"/>
      <c r="Q324" s="311"/>
      <c r="R324" s="312"/>
      <c r="S324" s="34"/>
      <c r="T324" s="34"/>
      <c r="U324" s="35" t="s">
        <v>65</v>
      </c>
      <c r="V324" s="306">
        <v>0</v>
      </c>
      <c r="W324" s="307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3">
        <v>4607091384826</v>
      </c>
      <c r="E325" s="312"/>
      <c r="F325" s="305">
        <v>0.35</v>
      </c>
      <c r="G325" s="32">
        <v>8</v>
      </c>
      <c r="H325" s="305">
        <v>2.8</v>
      </c>
      <c r="I325" s="305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9"/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20"/>
      <c r="N326" s="316" t="s">
        <v>66</v>
      </c>
      <c r="O326" s="317"/>
      <c r="P326" s="317"/>
      <c r="Q326" s="317"/>
      <c r="R326" s="317"/>
      <c r="S326" s="317"/>
      <c r="T326" s="318"/>
      <c r="U326" s="37" t="s">
        <v>67</v>
      </c>
      <c r="V326" s="308">
        <f>IFERROR(V324/H324,"0")+IFERROR(V325/H325,"0")</f>
        <v>0</v>
      </c>
      <c r="W326" s="308">
        <f>IFERROR(W324/H324,"0")+IFERROR(W325/H325,"0")</f>
        <v>0</v>
      </c>
      <c r="X326" s="308">
        <f>IFERROR(IF(X324="",0,X324),"0")+IFERROR(IF(X325="",0,X325),"0")</f>
        <v>0</v>
      </c>
      <c r="Y326" s="309"/>
      <c r="Z326" s="309"/>
    </row>
    <row r="327" spans="1:53" x14ac:dyDescent="0.2">
      <c r="A327" s="315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0"/>
      <c r="N327" s="316" t="s">
        <v>66</v>
      </c>
      <c r="O327" s="317"/>
      <c r="P327" s="317"/>
      <c r="Q327" s="317"/>
      <c r="R327" s="317"/>
      <c r="S327" s="317"/>
      <c r="T327" s="318"/>
      <c r="U327" s="37" t="s">
        <v>65</v>
      </c>
      <c r="V327" s="308">
        <f>IFERROR(SUM(V324:V325),"0")</f>
        <v>0</v>
      </c>
      <c r="W327" s="308">
        <f>IFERROR(SUM(W324:W325),"0")</f>
        <v>0</v>
      </c>
      <c r="X327" s="37"/>
      <c r="Y327" s="309"/>
      <c r="Z327" s="309"/>
    </row>
    <row r="328" spans="1:53" ht="14.25" customHeight="1" x14ac:dyDescent="0.25">
      <c r="A328" s="323" t="s">
        <v>68</v>
      </c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3">
        <v>4607091384246</v>
      </c>
      <c r="E329" s="312"/>
      <c r="F329" s="305">
        <v>1.3</v>
      </c>
      <c r="G329" s="32">
        <v>6</v>
      </c>
      <c r="H329" s="305">
        <v>7.8</v>
      </c>
      <c r="I329" s="305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1"/>
      <c r="P329" s="311"/>
      <c r="Q329" s="311"/>
      <c r="R329" s="312"/>
      <c r="S329" s="34"/>
      <c r="T329" s="34"/>
      <c r="U329" s="35" t="s">
        <v>65</v>
      </c>
      <c r="V329" s="306">
        <v>0</v>
      </c>
      <c r="W329" s="307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3">
        <v>4680115881976</v>
      </c>
      <c r="E330" s="312"/>
      <c r="F330" s="305">
        <v>1.3</v>
      </c>
      <c r="G330" s="32">
        <v>6</v>
      </c>
      <c r="H330" s="305">
        <v>7.8</v>
      </c>
      <c r="I330" s="305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3">
        <v>4607091384253</v>
      </c>
      <c r="E331" s="312"/>
      <c r="F331" s="305">
        <v>0.4</v>
      </c>
      <c r="G331" s="32">
        <v>6</v>
      </c>
      <c r="H331" s="305">
        <v>2.4</v>
      </c>
      <c r="I331" s="305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3">
        <v>4680115881969</v>
      </c>
      <c r="E332" s="312"/>
      <c r="F332" s="305">
        <v>0.4</v>
      </c>
      <c r="G332" s="32">
        <v>6</v>
      </c>
      <c r="H332" s="305">
        <v>2.4</v>
      </c>
      <c r="I332" s="305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9"/>
      <c r="B333" s="315"/>
      <c r="C333" s="315"/>
      <c r="D333" s="315"/>
      <c r="E333" s="315"/>
      <c r="F333" s="315"/>
      <c r="G333" s="315"/>
      <c r="H333" s="315"/>
      <c r="I333" s="315"/>
      <c r="J333" s="315"/>
      <c r="K333" s="315"/>
      <c r="L333" s="315"/>
      <c r="M333" s="320"/>
      <c r="N333" s="316" t="s">
        <v>66</v>
      </c>
      <c r="O333" s="317"/>
      <c r="P333" s="317"/>
      <c r="Q333" s="317"/>
      <c r="R333" s="317"/>
      <c r="S333" s="317"/>
      <c r="T333" s="318"/>
      <c r="U333" s="37" t="s">
        <v>67</v>
      </c>
      <c r="V333" s="308">
        <f>IFERROR(V329/H329,"0")+IFERROR(V330/H330,"0")+IFERROR(V331/H331,"0")+IFERROR(V332/H332,"0")</f>
        <v>0</v>
      </c>
      <c r="W333" s="308">
        <f>IFERROR(W329/H329,"0")+IFERROR(W330/H330,"0")+IFERROR(W331/H331,"0")+IFERROR(W332/H332,"0")</f>
        <v>0</v>
      </c>
      <c r="X333" s="308">
        <f>IFERROR(IF(X329="",0,X329),"0")+IFERROR(IF(X330="",0,X330),"0")+IFERROR(IF(X331="",0,X331),"0")+IFERROR(IF(X332="",0,X332),"0")</f>
        <v>0</v>
      </c>
      <c r="Y333" s="309"/>
      <c r="Z333" s="309"/>
    </row>
    <row r="334" spans="1:53" x14ac:dyDescent="0.2">
      <c r="A334" s="315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0"/>
      <c r="N334" s="316" t="s">
        <v>66</v>
      </c>
      <c r="O334" s="317"/>
      <c r="P334" s="317"/>
      <c r="Q334" s="317"/>
      <c r="R334" s="317"/>
      <c r="S334" s="317"/>
      <c r="T334" s="318"/>
      <c r="U334" s="37" t="s">
        <v>65</v>
      </c>
      <c r="V334" s="308">
        <f>IFERROR(SUM(V329:V332),"0")</f>
        <v>0</v>
      </c>
      <c r="W334" s="308">
        <f>IFERROR(SUM(W329:W332),"0")</f>
        <v>0</v>
      </c>
      <c r="X334" s="37"/>
      <c r="Y334" s="309"/>
      <c r="Z334" s="309"/>
    </row>
    <row r="335" spans="1:53" ht="14.25" customHeight="1" x14ac:dyDescent="0.25">
      <c r="A335" s="323" t="s">
        <v>218</v>
      </c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3">
        <v>4607091389357</v>
      </c>
      <c r="E336" s="312"/>
      <c r="F336" s="305">
        <v>1.3</v>
      </c>
      <c r="G336" s="32">
        <v>6</v>
      </c>
      <c r="H336" s="305">
        <v>7.8</v>
      </c>
      <c r="I336" s="305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1"/>
      <c r="P336" s="311"/>
      <c r="Q336" s="311"/>
      <c r="R336" s="312"/>
      <c r="S336" s="34"/>
      <c r="T336" s="34"/>
      <c r="U336" s="35" t="s">
        <v>65</v>
      </c>
      <c r="V336" s="306">
        <v>0</v>
      </c>
      <c r="W336" s="307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9"/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20"/>
      <c r="N337" s="316" t="s">
        <v>66</v>
      </c>
      <c r="O337" s="317"/>
      <c r="P337" s="317"/>
      <c r="Q337" s="317"/>
      <c r="R337" s="317"/>
      <c r="S337" s="317"/>
      <c r="T337" s="318"/>
      <c r="U337" s="37" t="s">
        <v>67</v>
      </c>
      <c r="V337" s="308">
        <f>IFERROR(V336/H336,"0")</f>
        <v>0</v>
      </c>
      <c r="W337" s="308">
        <f>IFERROR(W336/H336,"0")</f>
        <v>0</v>
      </c>
      <c r="X337" s="308">
        <f>IFERROR(IF(X336="",0,X336),"0")</f>
        <v>0</v>
      </c>
      <c r="Y337" s="309"/>
      <c r="Z337" s="309"/>
    </row>
    <row r="338" spans="1:53" x14ac:dyDescent="0.2">
      <c r="A338" s="315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0"/>
      <c r="N338" s="316" t="s">
        <v>66</v>
      </c>
      <c r="O338" s="317"/>
      <c r="P338" s="317"/>
      <c r="Q338" s="317"/>
      <c r="R338" s="317"/>
      <c r="S338" s="317"/>
      <c r="T338" s="318"/>
      <c r="U338" s="37" t="s">
        <v>65</v>
      </c>
      <c r="V338" s="308">
        <f>IFERROR(SUM(V336:V336),"0")</f>
        <v>0</v>
      </c>
      <c r="W338" s="308">
        <f>IFERROR(SUM(W336:W336),"0")</f>
        <v>0</v>
      </c>
      <c r="X338" s="37"/>
      <c r="Y338" s="309"/>
      <c r="Z338" s="309"/>
    </row>
    <row r="339" spans="1:53" ht="27.75" customHeight="1" x14ac:dyDescent="0.2">
      <c r="A339" s="321" t="s">
        <v>478</v>
      </c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2"/>
      <c r="M339" s="322"/>
      <c r="N339" s="322"/>
      <c r="O339" s="322"/>
      <c r="P339" s="322"/>
      <c r="Q339" s="322"/>
      <c r="R339" s="322"/>
      <c r="S339" s="322"/>
      <c r="T339" s="322"/>
      <c r="U339" s="322"/>
      <c r="V339" s="322"/>
      <c r="W339" s="322"/>
      <c r="X339" s="322"/>
      <c r="Y339" s="48"/>
      <c r="Z339" s="48"/>
    </row>
    <row r="340" spans="1:53" ht="16.5" customHeight="1" x14ac:dyDescent="0.25">
      <c r="A340" s="314" t="s">
        <v>479</v>
      </c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02"/>
      <c r="Z340" s="302"/>
    </row>
    <row r="341" spans="1:53" ht="14.25" customHeight="1" x14ac:dyDescent="0.25">
      <c r="A341" s="323" t="s">
        <v>103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3">
        <v>4607091389708</v>
      </c>
      <c r="E342" s="312"/>
      <c r="F342" s="305">
        <v>0.45</v>
      </c>
      <c r="G342" s="32">
        <v>6</v>
      </c>
      <c r="H342" s="305">
        <v>2.7</v>
      </c>
      <c r="I342" s="305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1"/>
      <c r="P342" s="311"/>
      <c r="Q342" s="311"/>
      <c r="R342" s="312"/>
      <c r="S342" s="34"/>
      <c r="T342" s="34"/>
      <c r="U342" s="35" t="s">
        <v>65</v>
      </c>
      <c r="V342" s="306">
        <v>0</v>
      </c>
      <c r="W342" s="307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3">
        <v>4607091389692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9"/>
      <c r="B344" s="315"/>
      <c r="C344" s="315"/>
      <c r="D344" s="315"/>
      <c r="E344" s="315"/>
      <c r="F344" s="315"/>
      <c r="G344" s="315"/>
      <c r="H344" s="315"/>
      <c r="I344" s="315"/>
      <c r="J344" s="315"/>
      <c r="K344" s="315"/>
      <c r="L344" s="315"/>
      <c r="M344" s="320"/>
      <c r="N344" s="316" t="s">
        <v>66</v>
      </c>
      <c r="O344" s="317"/>
      <c r="P344" s="317"/>
      <c r="Q344" s="317"/>
      <c r="R344" s="317"/>
      <c r="S344" s="317"/>
      <c r="T344" s="318"/>
      <c r="U344" s="37" t="s">
        <v>67</v>
      </c>
      <c r="V344" s="308">
        <f>IFERROR(V342/H342,"0")+IFERROR(V343/H343,"0")</f>
        <v>0</v>
      </c>
      <c r="W344" s="308">
        <f>IFERROR(W342/H342,"0")+IFERROR(W343/H343,"0")</f>
        <v>0</v>
      </c>
      <c r="X344" s="308">
        <f>IFERROR(IF(X342="",0,X342),"0")+IFERROR(IF(X343="",0,X343),"0")</f>
        <v>0</v>
      </c>
      <c r="Y344" s="309"/>
      <c r="Z344" s="309"/>
    </row>
    <row r="345" spans="1:53" x14ac:dyDescent="0.2">
      <c r="A345" s="315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0"/>
      <c r="N345" s="316" t="s">
        <v>66</v>
      </c>
      <c r="O345" s="317"/>
      <c r="P345" s="317"/>
      <c r="Q345" s="317"/>
      <c r="R345" s="317"/>
      <c r="S345" s="317"/>
      <c r="T345" s="318"/>
      <c r="U345" s="37" t="s">
        <v>65</v>
      </c>
      <c r="V345" s="308">
        <f>IFERROR(SUM(V342:V343),"0")</f>
        <v>0</v>
      </c>
      <c r="W345" s="308">
        <f>IFERROR(SUM(W342:W343),"0")</f>
        <v>0</v>
      </c>
      <c r="X345" s="37"/>
      <c r="Y345" s="309"/>
      <c r="Z345" s="309"/>
    </row>
    <row r="346" spans="1:53" ht="14.25" customHeight="1" x14ac:dyDescent="0.25">
      <c r="A346" s="323" t="s">
        <v>60</v>
      </c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3">
        <v>4607091389753</v>
      </c>
      <c r="E347" s="312"/>
      <c r="F347" s="305">
        <v>0.7</v>
      </c>
      <c r="G347" s="32">
        <v>6</v>
      </c>
      <c r="H347" s="305">
        <v>4.2</v>
      </c>
      <c r="I347" s="305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1"/>
      <c r="P347" s="311"/>
      <c r="Q347" s="311"/>
      <c r="R347" s="312"/>
      <c r="S347" s="34"/>
      <c r="T347" s="34"/>
      <c r="U347" s="35" t="s">
        <v>65</v>
      </c>
      <c r="V347" s="306">
        <v>0</v>
      </c>
      <c r="W347" s="307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3">
        <v>4607091389760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3">
        <v>4607091389746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3">
        <v>4680115882928</v>
      </c>
      <c r="E350" s="312"/>
      <c r="F350" s="305">
        <v>0.28000000000000003</v>
      </c>
      <c r="G350" s="32">
        <v>6</v>
      </c>
      <c r="H350" s="305">
        <v>1.68</v>
      </c>
      <c r="I350" s="305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3">
        <v>4680115883147</v>
      </c>
      <c r="E351" s="312"/>
      <c r="F351" s="305">
        <v>0.28000000000000003</v>
      </c>
      <c r="G351" s="32">
        <v>6</v>
      </c>
      <c r="H351" s="305">
        <v>1.68</v>
      </c>
      <c r="I351" s="305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3">
        <v>4607091384338</v>
      </c>
      <c r="E352" s="312"/>
      <c r="F352" s="305">
        <v>0.35</v>
      </c>
      <c r="G352" s="32">
        <v>6</v>
      </c>
      <c r="H352" s="305">
        <v>2.1</v>
      </c>
      <c r="I352" s="305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3">
        <v>4680115883154</v>
      </c>
      <c r="E353" s="312"/>
      <c r="F353" s="305">
        <v>0.28000000000000003</v>
      </c>
      <c r="G353" s="32">
        <v>6</v>
      </c>
      <c r="H353" s="305">
        <v>1.68</v>
      </c>
      <c r="I353" s="305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3">
        <v>4607091389524</v>
      </c>
      <c r="E354" s="312"/>
      <c r="F354" s="305">
        <v>0.35</v>
      </c>
      <c r="G354" s="32">
        <v>6</v>
      </c>
      <c r="H354" s="305">
        <v>2.1</v>
      </c>
      <c r="I354" s="305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3">
        <v>4680115883161</v>
      </c>
      <c r="E355" s="312"/>
      <c r="F355" s="305">
        <v>0.28000000000000003</v>
      </c>
      <c r="G355" s="32">
        <v>6</v>
      </c>
      <c r="H355" s="305">
        <v>1.68</v>
      </c>
      <c r="I355" s="305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3">
        <v>4607091384345</v>
      </c>
      <c r="E356" s="312"/>
      <c r="F356" s="305">
        <v>0.35</v>
      </c>
      <c r="G356" s="32">
        <v>6</v>
      </c>
      <c r="H356" s="305">
        <v>2.1</v>
      </c>
      <c r="I356" s="305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3">
        <v>4680115883178</v>
      </c>
      <c r="E357" s="312"/>
      <c r="F357" s="305">
        <v>0.28000000000000003</v>
      </c>
      <c r="G357" s="32">
        <v>6</v>
      </c>
      <c r="H357" s="305">
        <v>1.68</v>
      </c>
      <c r="I357" s="305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3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3">
        <v>4607091389531</v>
      </c>
      <c r="E358" s="312"/>
      <c r="F358" s="305">
        <v>0.35</v>
      </c>
      <c r="G358" s="32">
        <v>6</v>
      </c>
      <c r="H358" s="305">
        <v>2.1</v>
      </c>
      <c r="I358" s="305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3">
        <v>4680115883185</v>
      </c>
      <c r="E359" s="312"/>
      <c r="F359" s="305">
        <v>0.28000000000000003</v>
      </c>
      <c r="G359" s="32">
        <v>6</v>
      </c>
      <c r="H359" s="305">
        <v>1.68</v>
      </c>
      <c r="I359" s="305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9"/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20"/>
      <c r="N360" s="316" t="s">
        <v>66</v>
      </c>
      <c r="O360" s="317"/>
      <c r="P360" s="317"/>
      <c r="Q360" s="317"/>
      <c r="R360" s="317"/>
      <c r="S360" s="317"/>
      <c r="T360" s="318"/>
      <c r="U360" s="37" t="s">
        <v>67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0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09"/>
      <c r="Z360" s="309"/>
    </row>
    <row r="361" spans="1:53" x14ac:dyDescent="0.2">
      <c r="A361" s="315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0"/>
      <c r="N361" s="316" t="s">
        <v>66</v>
      </c>
      <c r="O361" s="317"/>
      <c r="P361" s="317"/>
      <c r="Q361" s="317"/>
      <c r="R361" s="317"/>
      <c r="S361" s="317"/>
      <c r="T361" s="318"/>
      <c r="U361" s="37" t="s">
        <v>65</v>
      </c>
      <c r="V361" s="308">
        <f>IFERROR(SUM(V347:V359),"0")</f>
        <v>0</v>
      </c>
      <c r="W361" s="308">
        <f>IFERROR(SUM(W347:W359),"0")</f>
        <v>0</v>
      </c>
      <c r="X361" s="37"/>
      <c r="Y361" s="309"/>
      <c r="Z361" s="309"/>
    </row>
    <row r="362" spans="1:53" ht="14.25" customHeight="1" x14ac:dyDescent="0.25">
      <c r="A362" s="323" t="s">
        <v>68</v>
      </c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3">
        <v>4607091389685</v>
      </c>
      <c r="E363" s="312"/>
      <c r="F363" s="305">
        <v>1.3</v>
      </c>
      <c r="G363" s="32">
        <v>6</v>
      </c>
      <c r="H363" s="305">
        <v>7.8</v>
      </c>
      <c r="I363" s="305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1"/>
      <c r="P363" s="311"/>
      <c r="Q363" s="311"/>
      <c r="R363" s="312"/>
      <c r="S363" s="34"/>
      <c r="T363" s="34"/>
      <c r="U363" s="35" t="s">
        <v>65</v>
      </c>
      <c r="V363" s="306">
        <v>0</v>
      </c>
      <c r="W363" s="307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3">
        <v>4607091389654</v>
      </c>
      <c r="E364" s="312"/>
      <c r="F364" s="305">
        <v>0.33</v>
      </c>
      <c r="G364" s="32">
        <v>6</v>
      </c>
      <c r="H364" s="305">
        <v>1.98</v>
      </c>
      <c r="I364" s="305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3">
        <v>4607091384352</v>
      </c>
      <c r="E365" s="312"/>
      <c r="F365" s="305">
        <v>0.6</v>
      </c>
      <c r="G365" s="32">
        <v>4</v>
      </c>
      <c r="H365" s="305">
        <v>2.4</v>
      </c>
      <c r="I365" s="305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3">
        <v>4607091389661</v>
      </c>
      <c r="E366" s="312"/>
      <c r="F366" s="305">
        <v>0.55000000000000004</v>
      </c>
      <c r="G366" s="32">
        <v>4</v>
      </c>
      <c r="H366" s="305">
        <v>2.2000000000000002</v>
      </c>
      <c r="I366" s="305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9"/>
      <c r="B367" s="315"/>
      <c r="C367" s="315"/>
      <c r="D367" s="315"/>
      <c r="E367" s="315"/>
      <c r="F367" s="315"/>
      <c r="G367" s="315"/>
      <c r="H367" s="315"/>
      <c r="I367" s="315"/>
      <c r="J367" s="315"/>
      <c r="K367" s="315"/>
      <c r="L367" s="315"/>
      <c r="M367" s="320"/>
      <c r="N367" s="316" t="s">
        <v>66</v>
      </c>
      <c r="O367" s="317"/>
      <c r="P367" s="317"/>
      <c r="Q367" s="317"/>
      <c r="R367" s="317"/>
      <c r="S367" s="317"/>
      <c r="T367" s="318"/>
      <c r="U367" s="37" t="s">
        <v>67</v>
      </c>
      <c r="V367" s="308">
        <f>IFERROR(V363/H363,"0")+IFERROR(V364/H364,"0")+IFERROR(V365/H365,"0")+IFERROR(V366/H366,"0")</f>
        <v>0</v>
      </c>
      <c r="W367" s="308">
        <f>IFERROR(W363/H363,"0")+IFERROR(W364/H364,"0")+IFERROR(W365/H365,"0")+IFERROR(W366/H366,"0")</f>
        <v>0</v>
      </c>
      <c r="X367" s="308">
        <f>IFERROR(IF(X363="",0,X363),"0")+IFERROR(IF(X364="",0,X364),"0")+IFERROR(IF(X365="",0,X365),"0")+IFERROR(IF(X366="",0,X366),"0")</f>
        <v>0</v>
      </c>
      <c r="Y367" s="309"/>
      <c r="Z367" s="309"/>
    </row>
    <row r="368" spans="1:53" x14ac:dyDescent="0.2">
      <c r="A368" s="315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0"/>
      <c r="N368" s="316" t="s">
        <v>66</v>
      </c>
      <c r="O368" s="317"/>
      <c r="P368" s="317"/>
      <c r="Q368" s="317"/>
      <c r="R368" s="317"/>
      <c r="S368" s="317"/>
      <c r="T368" s="318"/>
      <c r="U368" s="37" t="s">
        <v>65</v>
      </c>
      <c r="V368" s="308">
        <f>IFERROR(SUM(V363:V366),"0")</f>
        <v>0</v>
      </c>
      <c r="W368" s="308">
        <f>IFERROR(SUM(W363:W366),"0")</f>
        <v>0</v>
      </c>
      <c r="X368" s="37"/>
      <c r="Y368" s="309"/>
      <c r="Z368" s="309"/>
    </row>
    <row r="369" spans="1:53" ht="14.25" customHeight="1" x14ac:dyDescent="0.25">
      <c r="A369" s="323" t="s">
        <v>218</v>
      </c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3">
        <v>4680115881648</v>
      </c>
      <c r="E370" s="312"/>
      <c r="F370" s="305">
        <v>1</v>
      </c>
      <c r="G370" s="32">
        <v>4</v>
      </c>
      <c r="H370" s="305">
        <v>4</v>
      </c>
      <c r="I370" s="305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1"/>
      <c r="P370" s="311"/>
      <c r="Q370" s="311"/>
      <c r="R370" s="312"/>
      <c r="S370" s="34"/>
      <c r="T370" s="34"/>
      <c r="U370" s="35" t="s">
        <v>65</v>
      </c>
      <c r="V370" s="306">
        <v>0</v>
      </c>
      <c r="W370" s="307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9"/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5"/>
      <c r="M371" s="320"/>
      <c r="N371" s="316" t="s">
        <v>66</v>
      </c>
      <c r="O371" s="317"/>
      <c r="P371" s="317"/>
      <c r="Q371" s="317"/>
      <c r="R371" s="317"/>
      <c r="S371" s="317"/>
      <c r="T371" s="318"/>
      <c r="U371" s="37" t="s">
        <v>67</v>
      </c>
      <c r="V371" s="308">
        <f>IFERROR(V370/H370,"0")</f>
        <v>0</v>
      </c>
      <c r="W371" s="308">
        <f>IFERROR(W370/H370,"0")</f>
        <v>0</v>
      </c>
      <c r="X371" s="308">
        <f>IFERROR(IF(X370="",0,X370),"0")</f>
        <v>0</v>
      </c>
      <c r="Y371" s="309"/>
      <c r="Z371" s="309"/>
    </row>
    <row r="372" spans="1:53" x14ac:dyDescent="0.2">
      <c r="A372" s="315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0"/>
      <c r="N372" s="316" t="s">
        <v>66</v>
      </c>
      <c r="O372" s="317"/>
      <c r="P372" s="317"/>
      <c r="Q372" s="317"/>
      <c r="R372" s="317"/>
      <c r="S372" s="317"/>
      <c r="T372" s="318"/>
      <c r="U372" s="37" t="s">
        <v>65</v>
      </c>
      <c r="V372" s="308">
        <f>IFERROR(SUM(V370:V370),"0")</f>
        <v>0</v>
      </c>
      <c r="W372" s="308">
        <f>IFERROR(SUM(W370:W370),"0")</f>
        <v>0</v>
      </c>
      <c r="X372" s="37"/>
      <c r="Y372" s="309"/>
      <c r="Z372" s="309"/>
    </row>
    <row r="373" spans="1:53" ht="14.25" customHeight="1" x14ac:dyDescent="0.25">
      <c r="A373" s="323" t="s">
        <v>90</v>
      </c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3">
        <v>4680115882997</v>
      </c>
      <c r="E374" s="312"/>
      <c r="F374" s="305">
        <v>0.13</v>
      </c>
      <c r="G374" s="32">
        <v>10</v>
      </c>
      <c r="H374" s="305">
        <v>1.3</v>
      </c>
      <c r="I374" s="305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7" t="s">
        <v>525</v>
      </c>
      <c r="O374" s="311"/>
      <c r="P374" s="311"/>
      <c r="Q374" s="311"/>
      <c r="R374" s="312"/>
      <c r="S374" s="34"/>
      <c r="T374" s="34"/>
      <c r="U374" s="35" t="s">
        <v>65</v>
      </c>
      <c r="V374" s="306">
        <v>0</v>
      </c>
      <c r="W374" s="307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9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20"/>
      <c r="N375" s="316" t="s">
        <v>66</v>
      </c>
      <c r="O375" s="317"/>
      <c r="P375" s="317"/>
      <c r="Q375" s="317"/>
      <c r="R375" s="317"/>
      <c r="S375" s="317"/>
      <c r="T375" s="318"/>
      <c r="U375" s="37" t="s">
        <v>67</v>
      </c>
      <c r="V375" s="308">
        <f>IFERROR(V374/H374,"0")</f>
        <v>0</v>
      </c>
      <c r="W375" s="308">
        <f>IFERROR(W374/H374,"0")</f>
        <v>0</v>
      </c>
      <c r="X375" s="308">
        <f>IFERROR(IF(X374="",0,X374),"0")</f>
        <v>0</v>
      </c>
      <c r="Y375" s="309"/>
      <c r="Z375" s="309"/>
    </row>
    <row r="376" spans="1:53" x14ac:dyDescent="0.2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0"/>
      <c r="N376" s="316" t="s">
        <v>66</v>
      </c>
      <c r="O376" s="317"/>
      <c r="P376" s="317"/>
      <c r="Q376" s="317"/>
      <c r="R376" s="317"/>
      <c r="S376" s="317"/>
      <c r="T376" s="318"/>
      <c r="U376" s="37" t="s">
        <v>65</v>
      </c>
      <c r="V376" s="308">
        <f>IFERROR(SUM(V374:V374),"0")</f>
        <v>0</v>
      </c>
      <c r="W376" s="308">
        <f>IFERROR(SUM(W374:W374),"0")</f>
        <v>0</v>
      </c>
      <c r="X376" s="37"/>
      <c r="Y376" s="309"/>
      <c r="Z376" s="309"/>
    </row>
    <row r="377" spans="1:53" ht="16.5" customHeight="1" x14ac:dyDescent="0.25">
      <c r="A377" s="314" t="s">
        <v>526</v>
      </c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02"/>
      <c r="Z377" s="302"/>
    </row>
    <row r="378" spans="1:53" ht="14.25" customHeight="1" x14ac:dyDescent="0.25">
      <c r="A378" s="323" t="s">
        <v>95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3">
        <v>4607091389388</v>
      </c>
      <c r="E379" s="312"/>
      <c r="F379" s="305">
        <v>1.3</v>
      </c>
      <c r="G379" s="32">
        <v>4</v>
      </c>
      <c r="H379" s="305">
        <v>5.2</v>
      </c>
      <c r="I379" s="305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1"/>
      <c r="P379" s="311"/>
      <c r="Q379" s="311"/>
      <c r="R379" s="312"/>
      <c r="S379" s="34"/>
      <c r="T379" s="34"/>
      <c r="U379" s="35" t="s">
        <v>65</v>
      </c>
      <c r="V379" s="306">
        <v>0</v>
      </c>
      <c r="W379" s="307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3">
        <v>4607091389364</v>
      </c>
      <c r="E380" s="312"/>
      <c r="F380" s="305">
        <v>0.42</v>
      </c>
      <c r="G380" s="32">
        <v>6</v>
      </c>
      <c r="H380" s="305">
        <v>2.52</v>
      </c>
      <c r="I380" s="305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5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9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20"/>
      <c r="N381" s="316" t="s">
        <v>66</v>
      </c>
      <c r="O381" s="317"/>
      <c r="P381" s="317"/>
      <c r="Q381" s="317"/>
      <c r="R381" s="317"/>
      <c r="S381" s="317"/>
      <c r="T381" s="318"/>
      <c r="U381" s="37" t="s">
        <v>67</v>
      </c>
      <c r="V381" s="308">
        <f>IFERROR(V379/H379,"0")+IFERROR(V380/H380,"0")</f>
        <v>0</v>
      </c>
      <c r="W381" s="308">
        <f>IFERROR(W379/H379,"0")+IFERROR(W380/H380,"0")</f>
        <v>0</v>
      </c>
      <c r="X381" s="308">
        <f>IFERROR(IF(X379="",0,X379),"0")+IFERROR(IF(X380="",0,X380),"0")</f>
        <v>0</v>
      </c>
      <c r="Y381" s="309"/>
      <c r="Z381" s="309"/>
    </row>
    <row r="382" spans="1:53" x14ac:dyDescent="0.2">
      <c r="A382" s="315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0"/>
      <c r="N382" s="316" t="s">
        <v>66</v>
      </c>
      <c r="O382" s="317"/>
      <c r="P382" s="317"/>
      <c r="Q382" s="317"/>
      <c r="R382" s="317"/>
      <c r="S382" s="317"/>
      <c r="T382" s="318"/>
      <c r="U382" s="37" t="s">
        <v>65</v>
      </c>
      <c r="V382" s="308">
        <f>IFERROR(SUM(V379:V380),"0")</f>
        <v>0</v>
      </c>
      <c r="W382" s="308">
        <f>IFERROR(SUM(W379:W380),"0")</f>
        <v>0</v>
      </c>
      <c r="X382" s="37"/>
      <c r="Y382" s="309"/>
      <c r="Z382" s="309"/>
    </row>
    <row r="383" spans="1:53" ht="14.25" customHeight="1" x14ac:dyDescent="0.25">
      <c r="A383" s="323" t="s">
        <v>60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3">
        <v>4607091389739</v>
      </c>
      <c r="E384" s="312"/>
      <c r="F384" s="305">
        <v>0.7</v>
      </c>
      <c r="G384" s="32">
        <v>6</v>
      </c>
      <c r="H384" s="305">
        <v>4.2</v>
      </c>
      <c r="I384" s="305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1"/>
      <c r="P384" s="311"/>
      <c r="Q384" s="311"/>
      <c r="R384" s="312"/>
      <c r="S384" s="34"/>
      <c r="T384" s="34"/>
      <c r="U384" s="35" t="s">
        <v>65</v>
      </c>
      <c r="V384" s="306">
        <v>0</v>
      </c>
      <c r="W384" s="307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3">
        <v>4680115883048</v>
      </c>
      <c r="E385" s="312"/>
      <c r="F385" s="305">
        <v>1</v>
      </c>
      <c r="G385" s="32">
        <v>4</v>
      </c>
      <c r="H385" s="305">
        <v>4</v>
      </c>
      <c r="I385" s="305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3">
        <v>4607091389425</v>
      </c>
      <c r="E386" s="312"/>
      <c r="F386" s="305">
        <v>0.35</v>
      </c>
      <c r="G386" s="32">
        <v>6</v>
      </c>
      <c r="H386" s="305">
        <v>2.1</v>
      </c>
      <c r="I386" s="305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3">
        <v>4680115882911</v>
      </c>
      <c r="E387" s="312"/>
      <c r="F387" s="305">
        <v>0.4</v>
      </c>
      <c r="G387" s="32">
        <v>6</v>
      </c>
      <c r="H387" s="305">
        <v>2.4</v>
      </c>
      <c r="I387" s="305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8" t="s">
        <v>539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3">
        <v>4680115880771</v>
      </c>
      <c r="E388" s="312"/>
      <c r="F388" s="305">
        <v>0.28000000000000003</v>
      </c>
      <c r="G388" s="32">
        <v>6</v>
      </c>
      <c r="H388" s="305">
        <v>1.68</v>
      </c>
      <c r="I388" s="305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3">
        <v>4607091389500</v>
      </c>
      <c r="E389" s="312"/>
      <c r="F389" s="305">
        <v>0.35</v>
      </c>
      <c r="G389" s="32">
        <v>6</v>
      </c>
      <c r="H389" s="305">
        <v>2.1</v>
      </c>
      <c r="I389" s="305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3">
        <v>4680115881983</v>
      </c>
      <c r="E390" s="312"/>
      <c r="F390" s="305">
        <v>0.28000000000000003</v>
      </c>
      <c r="G390" s="32">
        <v>4</v>
      </c>
      <c r="H390" s="305">
        <v>1.1200000000000001</v>
      </c>
      <c r="I390" s="305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9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0"/>
      <c r="N391" s="316" t="s">
        <v>66</v>
      </c>
      <c r="O391" s="317"/>
      <c r="P391" s="317"/>
      <c r="Q391" s="317"/>
      <c r="R391" s="317"/>
      <c r="S391" s="317"/>
      <c r="T391" s="318"/>
      <c r="U391" s="37" t="s">
        <v>67</v>
      </c>
      <c r="V391" s="308">
        <f>IFERROR(V384/H384,"0")+IFERROR(V385/H385,"0")+IFERROR(V386/H386,"0")+IFERROR(V387/H387,"0")+IFERROR(V388/H388,"0")+IFERROR(V389/H389,"0")+IFERROR(V390/H390,"0")</f>
        <v>0</v>
      </c>
      <c r="W391" s="308">
        <f>IFERROR(W384/H384,"0")+IFERROR(W385/H385,"0")+IFERROR(W386/H386,"0")+IFERROR(W387/H387,"0")+IFERROR(W388/H388,"0")+IFERROR(W389/H389,"0")+IFERROR(W390/H390,"0")</f>
        <v>0</v>
      </c>
      <c r="X391" s="308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9"/>
      <c r="Z391" s="309"/>
    </row>
    <row r="392" spans="1:53" x14ac:dyDescent="0.2">
      <c r="A392" s="315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0"/>
      <c r="N392" s="316" t="s">
        <v>66</v>
      </c>
      <c r="O392" s="317"/>
      <c r="P392" s="317"/>
      <c r="Q392" s="317"/>
      <c r="R392" s="317"/>
      <c r="S392" s="317"/>
      <c r="T392" s="318"/>
      <c r="U392" s="37" t="s">
        <v>65</v>
      </c>
      <c r="V392" s="308">
        <f>IFERROR(SUM(V384:V390),"0")</f>
        <v>0</v>
      </c>
      <c r="W392" s="308">
        <f>IFERROR(SUM(W384:W390),"0")</f>
        <v>0</v>
      </c>
      <c r="X392" s="37"/>
      <c r="Y392" s="309"/>
      <c r="Z392" s="309"/>
    </row>
    <row r="393" spans="1:53" ht="14.25" customHeight="1" x14ac:dyDescent="0.25">
      <c r="A393" s="323" t="s">
        <v>90</v>
      </c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3">
        <v>4680115882980</v>
      </c>
      <c r="E394" s="312"/>
      <c r="F394" s="305">
        <v>0.13</v>
      </c>
      <c r="G394" s="32">
        <v>10</v>
      </c>
      <c r="H394" s="305">
        <v>1.3</v>
      </c>
      <c r="I394" s="305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1"/>
      <c r="P394" s="311"/>
      <c r="Q394" s="311"/>
      <c r="R394" s="312"/>
      <c r="S394" s="34"/>
      <c r="T394" s="34"/>
      <c r="U394" s="35" t="s">
        <v>65</v>
      </c>
      <c r="V394" s="306">
        <v>0</v>
      </c>
      <c r="W394" s="307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9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15"/>
      <c r="M395" s="320"/>
      <c r="N395" s="316" t="s">
        <v>66</v>
      </c>
      <c r="O395" s="317"/>
      <c r="P395" s="317"/>
      <c r="Q395" s="317"/>
      <c r="R395" s="317"/>
      <c r="S395" s="317"/>
      <c r="T395" s="318"/>
      <c r="U395" s="37" t="s">
        <v>67</v>
      </c>
      <c r="V395" s="308">
        <f>IFERROR(V394/H394,"0")</f>
        <v>0</v>
      </c>
      <c r="W395" s="308">
        <f>IFERROR(W394/H394,"0")</f>
        <v>0</v>
      </c>
      <c r="X395" s="308">
        <f>IFERROR(IF(X394="",0,X394),"0")</f>
        <v>0</v>
      </c>
      <c r="Y395" s="309"/>
      <c r="Z395" s="309"/>
    </row>
    <row r="396" spans="1:53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0"/>
      <c r="N396" s="316" t="s">
        <v>66</v>
      </c>
      <c r="O396" s="317"/>
      <c r="P396" s="317"/>
      <c r="Q396" s="317"/>
      <c r="R396" s="317"/>
      <c r="S396" s="317"/>
      <c r="T396" s="318"/>
      <c r="U396" s="37" t="s">
        <v>65</v>
      </c>
      <c r="V396" s="308">
        <f>IFERROR(SUM(V394:V394),"0")</f>
        <v>0</v>
      </c>
      <c r="W396" s="308">
        <f>IFERROR(SUM(W394:W394),"0")</f>
        <v>0</v>
      </c>
      <c r="X396" s="37"/>
      <c r="Y396" s="309"/>
      <c r="Z396" s="309"/>
    </row>
    <row r="397" spans="1:53" ht="27.75" customHeight="1" x14ac:dyDescent="0.2">
      <c r="A397" s="321" t="s">
        <v>548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322"/>
      <c r="Y397" s="48"/>
      <c r="Z397" s="48"/>
    </row>
    <row r="398" spans="1:53" ht="16.5" customHeight="1" x14ac:dyDescent="0.25">
      <c r="A398" s="314" t="s">
        <v>548</v>
      </c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02"/>
      <c r="Z398" s="302"/>
    </row>
    <row r="399" spans="1:53" ht="14.25" customHeight="1" x14ac:dyDescent="0.25">
      <c r="A399" s="323" t="s">
        <v>103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3">
        <v>4607091389067</v>
      </c>
      <c r="E400" s="312"/>
      <c r="F400" s="305">
        <v>0.88</v>
      </c>
      <c r="G400" s="32">
        <v>6</v>
      </c>
      <c r="H400" s="305">
        <v>5.28</v>
      </c>
      <c r="I400" s="305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4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1"/>
      <c r="P400" s="311"/>
      <c r="Q400" s="311"/>
      <c r="R400" s="312"/>
      <c r="S400" s="34"/>
      <c r="T400" s="34"/>
      <c r="U400" s="35" t="s">
        <v>65</v>
      </c>
      <c r="V400" s="306">
        <v>0</v>
      </c>
      <c r="W400" s="307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3">
        <v>4607091383522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4000</v>
      </c>
      <c r="W401" s="307">
        <f t="shared" si="18"/>
        <v>4002.2400000000002</v>
      </c>
      <c r="X401" s="36">
        <f>IFERROR(IF(W401=0,"",ROUNDUP(W401/H401,0)*0.01196),"")</f>
        <v>9.0656800000000004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3">
        <v>4607091384437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500</v>
      </c>
      <c r="W402" s="307">
        <f t="shared" si="18"/>
        <v>501.6</v>
      </c>
      <c r="X402" s="36">
        <f>IFERROR(IF(W402=0,"",ROUNDUP(W402/H402,0)*0.01196),"")</f>
        <v>1.1362000000000001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3">
        <v>4607091389104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3">
        <v>4680115880603</v>
      </c>
      <c r="E404" s="312"/>
      <c r="F404" s="305">
        <v>0.6</v>
      </c>
      <c r="G404" s="32">
        <v>6</v>
      </c>
      <c r="H404" s="305">
        <v>3.6</v>
      </c>
      <c r="I404" s="305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0</v>
      </c>
      <c r="W404" s="307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3">
        <v>4607091389999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3">
        <v>4680115882782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3">
        <v>4607091389098</v>
      </c>
      <c r="E407" s="312"/>
      <c r="F407" s="305">
        <v>0.4</v>
      </c>
      <c r="G407" s="32">
        <v>6</v>
      </c>
      <c r="H407" s="305">
        <v>2.4</v>
      </c>
      <c r="I407" s="305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3">
        <v>4607091389982</v>
      </c>
      <c r="E408" s="312"/>
      <c r="F408" s="305">
        <v>0.6</v>
      </c>
      <c r="G408" s="32">
        <v>6</v>
      </c>
      <c r="H408" s="305">
        <v>3.6</v>
      </c>
      <c r="I408" s="305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9"/>
      <c r="B409" s="315"/>
      <c r="C409" s="315"/>
      <c r="D409" s="315"/>
      <c r="E409" s="315"/>
      <c r="F409" s="315"/>
      <c r="G409" s="315"/>
      <c r="H409" s="315"/>
      <c r="I409" s="315"/>
      <c r="J409" s="315"/>
      <c r="K409" s="315"/>
      <c r="L409" s="315"/>
      <c r="M409" s="320"/>
      <c r="N409" s="316" t="s">
        <v>66</v>
      </c>
      <c r="O409" s="317"/>
      <c r="P409" s="317"/>
      <c r="Q409" s="317"/>
      <c r="R409" s="317"/>
      <c r="S409" s="317"/>
      <c r="T409" s="318"/>
      <c r="U409" s="37" t="s">
        <v>67</v>
      </c>
      <c r="V409" s="308">
        <f>IFERROR(V400/H400,"0")+IFERROR(V401/H401,"0")+IFERROR(V402/H402,"0")+IFERROR(V403/H403,"0")+IFERROR(V404/H404,"0")+IFERROR(V405/H405,"0")+IFERROR(V406/H406,"0")+IFERROR(V407/H407,"0")+IFERROR(V408/H408,"0")</f>
        <v>852.27272727272725</v>
      </c>
      <c r="W409" s="308">
        <f>IFERROR(W400/H400,"0")+IFERROR(W401/H401,"0")+IFERROR(W402/H402,"0")+IFERROR(W403/H403,"0")+IFERROR(W404/H404,"0")+IFERROR(W405/H405,"0")+IFERROR(W406/H406,"0")+IFERROR(W407/H407,"0")+IFERROR(W408/H408,"0")</f>
        <v>853</v>
      </c>
      <c r="X409" s="30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10.201880000000001</v>
      </c>
      <c r="Y409" s="309"/>
      <c r="Z409" s="309"/>
    </row>
    <row r="410" spans="1:53" x14ac:dyDescent="0.2">
      <c r="A410" s="315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0"/>
      <c r="N410" s="316" t="s">
        <v>66</v>
      </c>
      <c r="O410" s="317"/>
      <c r="P410" s="317"/>
      <c r="Q410" s="317"/>
      <c r="R410" s="317"/>
      <c r="S410" s="317"/>
      <c r="T410" s="318"/>
      <c r="U410" s="37" t="s">
        <v>65</v>
      </c>
      <c r="V410" s="308">
        <f>IFERROR(SUM(V400:V408),"0")</f>
        <v>4500</v>
      </c>
      <c r="W410" s="308">
        <f>IFERROR(SUM(W400:W408),"0")</f>
        <v>4503.84</v>
      </c>
      <c r="X410" s="37"/>
      <c r="Y410" s="309"/>
      <c r="Z410" s="309"/>
    </row>
    <row r="411" spans="1:53" ht="14.25" customHeight="1" x14ac:dyDescent="0.25">
      <c r="A411" s="323" t="s">
        <v>95</v>
      </c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3">
        <v>4607091388930</v>
      </c>
      <c r="E412" s="312"/>
      <c r="F412" s="305">
        <v>0.88</v>
      </c>
      <c r="G412" s="32">
        <v>6</v>
      </c>
      <c r="H412" s="305">
        <v>5.28</v>
      </c>
      <c r="I412" s="305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1"/>
      <c r="P412" s="311"/>
      <c r="Q412" s="311"/>
      <c r="R412" s="312"/>
      <c r="S412" s="34"/>
      <c r="T412" s="34"/>
      <c r="U412" s="35" t="s">
        <v>65</v>
      </c>
      <c r="V412" s="306">
        <v>0</v>
      </c>
      <c r="W412" s="307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3">
        <v>4680115880054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9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0"/>
      <c r="N414" s="316" t="s">
        <v>66</v>
      </c>
      <c r="O414" s="317"/>
      <c r="P414" s="317"/>
      <c r="Q414" s="317"/>
      <c r="R414" s="317"/>
      <c r="S414" s="317"/>
      <c r="T414" s="318"/>
      <c r="U414" s="37" t="s">
        <v>67</v>
      </c>
      <c r="V414" s="308">
        <f>IFERROR(V412/H412,"0")+IFERROR(V413/H413,"0")</f>
        <v>0</v>
      </c>
      <c r="W414" s="308">
        <f>IFERROR(W412/H412,"0")+IFERROR(W413/H413,"0")</f>
        <v>0</v>
      </c>
      <c r="X414" s="308">
        <f>IFERROR(IF(X412="",0,X412),"0")+IFERROR(IF(X413="",0,X413),"0")</f>
        <v>0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0"/>
      <c r="N415" s="316" t="s">
        <v>66</v>
      </c>
      <c r="O415" s="317"/>
      <c r="P415" s="317"/>
      <c r="Q415" s="317"/>
      <c r="R415" s="317"/>
      <c r="S415" s="317"/>
      <c r="T415" s="318"/>
      <c r="U415" s="37" t="s">
        <v>65</v>
      </c>
      <c r="V415" s="308">
        <f>IFERROR(SUM(V412:V413),"0")</f>
        <v>0</v>
      </c>
      <c r="W415" s="308">
        <f>IFERROR(SUM(W412:W413),"0")</f>
        <v>0</v>
      </c>
      <c r="X415" s="37"/>
      <c r="Y415" s="309"/>
      <c r="Z415" s="309"/>
    </row>
    <row r="416" spans="1:53" ht="14.25" customHeight="1" x14ac:dyDescent="0.25">
      <c r="A416" s="323" t="s">
        <v>60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3">
        <v>4680115883116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1"/>
      <c r="P417" s="311"/>
      <c r="Q417" s="311"/>
      <c r="R417" s="312"/>
      <c r="S417" s="34"/>
      <c r="T417" s="34"/>
      <c r="U417" s="35" t="s">
        <v>65</v>
      </c>
      <c r="V417" s="306">
        <v>0</v>
      </c>
      <c r="W417" s="307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3">
        <v>4680115883093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3">
        <v>4680115883109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3">
        <v>4680115882072</v>
      </c>
      <c r="E420" s="312"/>
      <c r="F420" s="305">
        <v>0.6</v>
      </c>
      <c r="G420" s="32">
        <v>6</v>
      </c>
      <c r="H420" s="305">
        <v>3.6</v>
      </c>
      <c r="I420" s="305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90" t="s">
        <v>579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3">
        <v>4680115882102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4" t="s">
        <v>582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3">
        <v>4680115882096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585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9"/>
      <c r="B423" s="315"/>
      <c r="C423" s="315"/>
      <c r="D423" s="315"/>
      <c r="E423" s="315"/>
      <c r="F423" s="315"/>
      <c r="G423" s="315"/>
      <c r="H423" s="315"/>
      <c r="I423" s="315"/>
      <c r="J423" s="315"/>
      <c r="K423" s="315"/>
      <c r="L423" s="315"/>
      <c r="M423" s="320"/>
      <c r="N423" s="316" t="s">
        <v>66</v>
      </c>
      <c r="O423" s="317"/>
      <c r="P423" s="317"/>
      <c r="Q423" s="317"/>
      <c r="R423" s="317"/>
      <c r="S423" s="317"/>
      <c r="T423" s="318"/>
      <c r="U423" s="37" t="s">
        <v>67</v>
      </c>
      <c r="V423" s="308">
        <f>IFERROR(V417/H417,"0")+IFERROR(V418/H418,"0")+IFERROR(V419/H419,"0")+IFERROR(V420/H420,"0")+IFERROR(V421/H421,"0")+IFERROR(V422/H422,"0")</f>
        <v>0</v>
      </c>
      <c r="W423" s="308">
        <f>IFERROR(W417/H417,"0")+IFERROR(W418/H418,"0")+IFERROR(W419/H419,"0")+IFERROR(W420/H420,"0")+IFERROR(W421/H421,"0")+IFERROR(W422/H422,"0")</f>
        <v>0</v>
      </c>
      <c r="X423" s="308">
        <f>IFERROR(IF(X417="",0,X417),"0")+IFERROR(IF(X418="",0,X418),"0")+IFERROR(IF(X419="",0,X419),"0")+IFERROR(IF(X420="",0,X420),"0")+IFERROR(IF(X421="",0,X421),"0")+IFERROR(IF(X422="",0,X422),"0")</f>
        <v>0</v>
      </c>
      <c r="Y423" s="309"/>
      <c r="Z423" s="309"/>
    </row>
    <row r="424" spans="1:53" x14ac:dyDescent="0.2">
      <c r="A424" s="315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0"/>
      <c r="N424" s="316" t="s">
        <v>66</v>
      </c>
      <c r="O424" s="317"/>
      <c r="P424" s="317"/>
      <c r="Q424" s="317"/>
      <c r="R424" s="317"/>
      <c r="S424" s="317"/>
      <c r="T424" s="318"/>
      <c r="U424" s="37" t="s">
        <v>65</v>
      </c>
      <c r="V424" s="308">
        <f>IFERROR(SUM(V417:V422),"0")</f>
        <v>0</v>
      </c>
      <c r="W424" s="308">
        <f>IFERROR(SUM(W417:W422),"0")</f>
        <v>0</v>
      </c>
      <c r="X424" s="37"/>
      <c r="Y424" s="309"/>
      <c r="Z424" s="309"/>
    </row>
    <row r="425" spans="1:53" ht="14.25" customHeight="1" x14ac:dyDescent="0.25">
      <c r="A425" s="323" t="s">
        <v>68</v>
      </c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  <c r="S425" s="315"/>
      <c r="T425" s="315"/>
      <c r="U425" s="315"/>
      <c r="V425" s="315"/>
      <c r="W425" s="315"/>
      <c r="X425" s="315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3">
        <v>4607091383409</v>
      </c>
      <c r="E426" s="312"/>
      <c r="F426" s="305">
        <v>1.3</v>
      </c>
      <c r="G426" s="32">
        <v>6</v>
      </c>
      <c r="H426" s="305">
        <v>7.8</v>
      </c>
      <c r="I426" s="305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1"/>
      <c r="P426" s="311"/>
      <c r="Q426" s="311"/>
      <c r="R426" s="312"/>
      <c r="S426" s="34"/>
      <c r="T426" s="34"/>
      <c r="U426" s="35" t="s">
        <v>65</v>
      </c>
      <c r="V426" s="306">
        <v>0</v>
      </c>
      <c r="W426" s="307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3">
        <v>4607091383416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9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0"/>
      <c r="N428" s="316" t="s">
        <v>66</v>
      </c>
      <c r="O428" s="317"/>
      <c r="P428" s="317"/>
      <c r="Q428" s="317"/>
      <c r="R428" s="317"/>
      <c r="S428" s="317"/>
      <c r="T428" s="318"/>
      <c r="U428" s="37" t="s">
        <v>67</v>
      </c>
      <c r="V428" s="308">
        <f>IFERROR(V426/H426,"0")+IFERROR(V427/H427,"0")</f>
        <v>0</v>
      </c>
      <c r="W428" s="308">
        <f>IFERROR(W426/H426,"0")+IFERROR(W427/H427,"0")</f>
        <v>0</v>
      </c>
      <c r="X428" s="308">
        <f>IFERROR(IF(X426="",0,X426),"0")+IFERROR(IF(X427="",0,X427),"0")</f>
        <v>0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0"/>
      <c r="N429" s="316" t="s">
        <v>66</v>
      </c>
      <c r="O429" s="317"/>
      <c r="P429" s="317"/>
      <c r="Q429" s="317"/>
      <c r="R429" s="317"/>
      <c r="S429" s="317"/>
      <c r="T429" s="318"/>
      <c r="U429" s="37" t="s">
        <v>65</v>
      </c>
      <c r="V429" s="308">
        <f>IFERROR(SUM(V426:V427),"0")</f>
        <v>0</v>
      </c>
      <c r="W429" s="308">
        <f>IFERROR(SUM(W426:W427),"0")</f>
        <v>0</v>
      </c>
      <c r="X429" s="37"/>
      <c r="Y429" s="309"/>
      <c r="Z429" s="309"/>
    </row>
    <row r="430" spans="1:53" ht="27.75" customHeight="1" x14ac:dyDescent="0.2">
      <c r="A430" s="321" t="s">
        <v>590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48"/>
      <c r="Z430" s="48"/>
    </row>
    <row r="431" spans="1:53" ht="16.5" customHeight="1" x14ac:dyDescent="0.25">
      <c r="A431" s="314" t="s">
        <v>591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15"/>
      <c r="Y431" s="302"/>
      <c r="Z431" s="302"/>
    </row>
    <row r="432" spans="1:53" ht="14.25" customHeight="1" x14ac:dyDescent="0.25">
      <c r="A432" s="323" t="s">
        <v>103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3">
        <v>4640242180441</v>
      </c>
      <c r="E433" s="312"/>
      <c r="F433" s="305">
        <v>1.5</v>
      </c>
      <c r="G433" s="32">
        <v>8</v>
      </c>
      <c r="H433" s="305">
        <v>12</v>
      </c>
      <c r="I433" s="305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7" t="s">
        <v>594</v>
      </c>
      <c r="O433" s="311"/>
      <c r="P433" s="311"/>
      <c r="Q433" s="311"/>
      <c r="R433" s="312"/>
      <c r="S433" s="34"/>
      <c r="T433" s="34"/>
      <c r="U433" s="35" t="s">
        <v>65</v>
      </c>
      <c r="V433" s="306">
        <v>0</v>
      </c>
      <c r="W433" s="307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3">
        <v>4640242180564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4" t="s">
        <v>597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9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5"/>
      <c r="M435" s="320"/>
      <c r="N435" s="316" t="s">
        <v>66</v>
      </c>
      <c r="O435" s="317"/>
      <c r="P435" s="317"/>
      <c r="Q435" s="317"/>
      <c r="R435" s="317"/>
      <c r="S435" s="317"/>
      <c r="T435" s="318"/>
      <c r="U435" s="37" t="s">
        <v>67</v>
      </c>
      <c r="V435" s="308">
        <f>IFERROR(V433/H433,"0")+IFERROR(V434/H434,"0")</f>
        <v>0</v>
      </c>
      <c r="W435" s="308">
        <f>IFERROR(W433/H433,"0")+IFERROR(W434/H434,"0")</f>
        <v>0</v>
      </c>
      <c r="X435" s="308">
        <f>IFERROR(IF(X433="",0,X433),"0")+IFERROR(IF(X434="",0,X434),"0")</f>
        <v>0</v>
      </c>
      <c r="Y435" s="309"/>
      <c r="Z435" s="309"/>
    </row>
    <row r="436" spans="1:53" x14ac:dyDescent="0.2">
      <c r="A436" s="315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0"/>
      <c r="N436" s="316" t="s">
        <v>66</v>
      </c>
      <c r="O436" s="317"/>
      <c r="P436" s="317"/>
      <c r="Q436" s="317"/>
      <c r="R436" s="317"/>
      <c r="S436" s="317"/>
      <c r="T436" s="318"/>
      <c r="U436" s="37" t="s">
        <v>65</v>
      </c>
      <c r="V436" s="308">
        <f>IFERROR(SUM(V433:V434),"0")</f>
        <v>0</v>
      </c>
      <c r="W436" s="308">
        <f>IFERROR(SUM(W433:W434),"0")</f>
        <v>0</v>
      </c>
      <c r="X436" s="37"/>
      <c r="Y436" s="309"/>
      <c r="Z436" s="309"/>
    </row>
    <row r="437" spans="1:53" ht="14.25" customHeight="1" x14ac:dyDescent="0.25">
      <c r="A437" s="323" t="s">
        <v>95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3">
        <v>4640242180526</v>
      </c>
      <c r="E438" s="312"/>
      <c r="F438" s="305">
        <v>1.8</v>
      </c>
      <c r="G438" s="32">
        <v>6</v>
      </c>
      <c r="H438" s="305">
        <v>10.8</v>
      </c>
      <c r="I438" s="305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81" t="s">
        <v>600</v>
      </c>
      <c r="O438" s="311"/>
      <c r="P438" s="311"/>
      <c r="Q438" s="311"/>
      <c r="R438" s="312"/>
      <c r="S438" s="34"/>
      <c r="T438" s="34"/>
      <c r="U438" s="35" t="s">
        <v>65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3">
        <v>4640242180519</v>
      </c>
      <c r="E439" s="312"/>
      <c r="F439" s="305">
        <v>1.35</v>
      </c>
      <c r="G439" s="32">
        <v>8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2" t="s">
        <v>603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9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0"/>
      <c r="N440" s="316" t="s">
        <v>66</v>
      </c>
      <c r="O440" s="317"/>
      <c r="P440" s="317"/>
      <c r="Q440" s="317"/>
      <c r="R440" s="317"/>
      <c r="S440" s="317"/>
      <c r="T440" s="318"/>
      <c r="U440" s="37" t="s">
        <v>67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0"/>
      <c r="N441" s="316" t="s">
        <v>66</v>
      </c>
      <c r="O441" s="317"/>
      <c r="P441" s="317"/>
      <c r="Q441" s="317"/>
      <c r="R441" s="317"/>
      <c r="S441" s="317"/>
      <c r="T441" s="318"/>
      <c r="U441" s="37" t="s">
        <v>65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23" t="s">
        <v>60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3">
        <v>4640242180816</v>
      </c>
      <c r="E443" s="312"/>
      <c r="F443" s="305">
        <v>0.7</v>
      </c>
      <c r="G443" s="32">
        <v>6</v>
      </c>
      <c r="H443" s="305">
        <v>4.2</v>
      </c>
      <c r="I443" s="305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1" t="s">
        <v>606</v>
      </c>
      <c r="O443" s="311"/>
      <c r="P443" s="311"/>
      <c r="Q443" s="311"/>
      <c r="R443" s="312"/>
      <c r="S443" s="34"/>
      <c r="T443" s="34"/>
      <c r="U443" s="35" t="s">
        <v>65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3">
        <v>4640242180595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9" t="s">
        <v>609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9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0"/>
      <c r="N445" s="316" t="s">
        <v>66</v>
      </c>
      <c r="O445" s="317"/>
      <c r="P445" s="317"/>
      <c r="Q445" s="317"/>
      <c r="R445" s="317"/>
      <c r="S445" s="317"/>
      <c r="T445" s="318"/>
      <c r="U445" s="37" t="s">
        <v>67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0"/>
      <c r="N446" s="316" t="s">
        <v>66</v>
      </c>
      <c r="O446" s="317"/>
      <c r="P446" s="317"/>
      <c r="Q446" s="317"/>
      <c r="R446" s="317"/>
      <c r="S446" s="317"/>
      <c r="T446" s="318"/>
      <c r="U446" s="37" t="s">
        <v>65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23" t="s">
        <v>68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3">
        <v>4640242180540</v>
      </c>
      <c r="E448" s="312"/>
      <c r="F448" s="305">
        <v>1.3</v>
      </c>
      <c r="G448" s="32">
        <v>6</v>
      </c>
      <c r="H448" s="305">
        <v>7.8</v>
      </c>
      <c r="I448" s="305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10" t="s">
        <v>612</v>
      </c>
      <c r="O448" s="311"/>
      <c r="P448" s="311"/>
      <c r="Q448" s="311"/>
      <c r="R448" s="312"/>
      <c r="S448" s="34"/>
      <c r="T448" s="34"/>
      <c r="U448" s="35" t="s">
        <v>65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3">
        <v>4640242180557</v>
      </c>
      <c r="E449" s="312"/>
      <c r="F449" s="305">
        <v>0.5</v>
      </c>
      <c r="G449" s="32">
        <v>6</v>
      </c>
      <c r="H449" s="305">
        <v>3</v>
      </c>
      <c r="I449" s="305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60" t="s">
        <v>615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9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0"/>
      <c r="N450" s="316" t="s">
        <v>66</v>
      </c>
      <c r="O450" s="317"/>
      <c r="P450" s="317"/>
      <c r="Q450" s="317"/>
      <c r="R450" s="317"/>
      <c r="S450" s="317"/>
      <c r="T450" s="318"/>
      <c r="U450" s="37" t="s">
        <v>67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0"/>
      <c r="N451" s="316" t="s">
        <v>66</v>
      </c>
      <c r="O451" s="317"/>
      <c r="P451" s="317"/>
      <c r="Q451" s="317"/>
      <c r="R451" s="317"/>
      <c r="S451" s="317"/>
      <c r="T451" s="318"/>
      <c r="U451" s="37" t="s">
        <v>65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6.5" customHeight="1" x14ac:dyDescent="0.25">
      <c r="A452" s="314" t="s">
        <v>616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2"/>
      <c r="Z452" s="302"/>
    </row>
    <row r="453" spans="1:53" ht="14.25" customHeight="1" x14ac:dyDescent="0.25">
      <c r="A453" s="323" t="s">
        <v>60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27" customHeight="1" x14ac:dyDescent="0.25">
      <c r="A454" s="54" t="s">
        <v>617</v>
      </c>
      <c r="B454" s="54" t="s">
        <v>618</v>
      </c>
      <c r="C454" s="31">
        <v>4301031156</v>
      </c>
      <c r="D454" s="313">
        <v>4680115880856</v>
      </c>
      <c r="E454" s="312"/>
      <c r="F454" s="305">
        <v>0.7</v>
      </c>
      <c r="G454" s="32">
        <v>6</v>
      </c>
      <c r="H454" s="305">
        <v>4.2</v>
      </c>
      <c r="I454" s="305">
        <v>4.46</v>
      </c>
      <c r="J454" s="32">
        <v>156</v>
      </c>
      <c r="K454" s="32" t="s">
        <v>63</v>
      </c>
      <c r="L454" s="33" t="s">
        <v>64</v>
      </c>
      <c r="M454" s="32">
        <v>35</v>
      </c>
      <c r="N454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11"/>
      <c r="P454" s="311"/>
      <c r="Q454" s="311"/>
      <c r="R454" s="312"/>
      <c r="S454" s="34"/>
      <c r="T454" s="34"/>
      <c r="U454" s="35" t="s">
        <v>65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19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0"/>
      <c r="N455" s="316" t="s">
        <v>66</v>
      </c>
      <c r="O455" s="317"/>
      <c r="P455" s="317"/>
      <c r="Q455" s="317"/>
      <c r="R455" s="317"/>
      <c r="S455" s="317"/>
      <c r="T455" s="318"/>
      <c r="U455" s="37" t="s">
        <v>67</v>
      </c>
      <c r="V455" s="308">
        <f>IFERROR(V454/H454,"0")</f>
        <v>0</v>
      </c>
      <c r="W455" s="308">
        <f>IFERROR(W454/H454,"0")</f>
        <v>0</v>
      </c>
      <c r="X455" s="308">
        <f>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0"/>
      <c r="N456" s="316" t="s">
        <v>66</v>
      </c>
      <c r="O456" s="317"/>
      <c r="P456" s="317"/>
      <c r="Q456" s="317"/>
      <c r="R456" s="317"/>
      <c r="S456" s="317"/>
      <c r="T456" s="318"/>
      <c r="U456" s="37" t="s">
        <v>65</v>
      </c>
      <c r="V456" s="308">
        <f>IFERROR(SUM(V454:V454),"0")</f>
        <v>0</v>
      </c>
      <c r="W456" s="308">
        <f>IFERROR(SUM(W454:W454),"0")</f>
        <v>0</v>
      </c>
      <c r="X456" s="37"/>
      <c r="Y456" s="309"/>
      <c r="Z456" s="309"/>
    </row>
    <row r="457" spans="1:53" ht="14.25" customHeight="1" x14ac:dyDescent="0.25">
      <c r="A457" s="323" t="s">
        <v>68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1"/>
      <c r="Z457" s="301"/>
    </row>
    <row r="458" spans="1:53" ht="16.5" customHeight="1" x14ac:dyDescent="0.25">
      <c r="A458" s="54" t="s">
        <v>619</v>
      </c>
      <c r="B458" s="54" t="s">
        <v>620</v>
      </c>
      <c r="C458" s="31">
        <v>4301051310</v>
      </c>
      <c r="D458" s="313">
        <v>4680115880870</v>
      </c>
      <c r="E458" s="312"/>
      <c r="F458" s="305">
        <v>1.3</v>
      </c>
      <c r="G458" s="32">
        <v>6</v>
      </c>
      <c r="H458" s="305">
        <v>7.8</v>
      </c>
      <c r="I458" s="305">
        <v>8.3640000000000008</v>
      </c>
      <c r="J458" s="32">
        <v>56</v>
      </c>
      <c r="K458" s="32" t="s">
        <v>98</v>
      </c>
      <c r="L458" s="33" t="s">
        <v>128</v>
      </c>
      <c r="M458" s="32">
        <v>40</v>
      </c>
      <c r="N458" s="4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11"/>
      <c r="P458" s="311"/>
      <c r="Q458" s="311"/>
      <c r="R458" s="312"/>
      <c r="S458" s="34"/>
      <c r="T458" s="34"/>
      <c r="U458" s="35" t="s">
        <v>65</v>
      </c>
      <c r="V458" s="306">
        <v>0</v>
      </c>
      <c r="W458" s="307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298" t="s">
        <v>1</v>
      </c>
    </row>
    <row r="459" spans="1:53" x14ac:dyDescent="0.2">
      <c r="A459" s="319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20"/>
      <c r="N459" s="316" t="s">
        <v>66</v>
      </c>
      <c r="O459" s="317"/>
      <c r="P459" s="317"/>
      <c r="Q459" s="317"/>
      <c r="R459" s="317"/>
      <c r="S459" s="317"/>
      <c r="T459" s="318"/>
      <c r="U459" s="37" t="s">
        <v>67</v>
      </c>
      <c r="V459" s="308">
        <f>IFERROR(V458/H458,"0")</f>
        <v>0</v>
      </c>
      <c r="W459" s="308">
        <f>IFERROR(W458/H458,"0")</f>
        <v>0</v>
      </c>
      <c r="X459" s="308">
        <f>IFERROR(IF(X458="",0,X458),"0")</f>
        <v>0</v>
      </c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0"/>
      <c r="N460" s="316" t="s">
        <v>66</v>
      </c>
      <c r="O460" s="317"/>
      <c r="P460" s="317"/>
      <c r="Q460" s="317"/>
      <c r="R460" s="317"/>
      <c r="S460" s="317"/>
      <c r="T460" s="318"/>
      <c r="U460" s="37" t="s">
        <v>65</v>
      </c>
      <c r="V460" s="308">
        <f>IFERROR(SUM(V458:V458),"0")</f>
        <v>0</v>
      </c>
      <c r="W460" s="308">
        <f>IFERROR(SUM(W458:W458),"0")</f>
        <v>0</v>
      </c>
      <c r="X460" s="37"/>
      <c r="Y460" s="309"/>
      <c r="Z460" s="309"/>
    </row>
    <row r="461" spans="1:53" ht="15" customHeight="1" x14ac:dyDescent="0.2">
      <c r="A461" s="378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2"/>
      <c r="N461" s="341" t="s">
        <v>621</v>
      </c>
      <c r="O461" s="342"/>
      <c r="P461" s="342"/>
      <c r="Q461" s="342"/>
      <c r="R461" s="342"/>
      <c r="S461" s="342"/>
      <c r="T461" s="343"/>
      <c r="U461" s="37" t="s">
        <v>65</v>
      </c>
      <c r="V461" s="30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5000</v>
      </c>
      <c r="W461" s="30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5013.84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2"/>
      <c r="N462" s="341" t="s">
        <v>622</v>
      </c>
      <c r="O462" s="342"/>
      <c r="P462" s="342"/>
      <c r="Q462" s="342"/>
      <c r="R462" s="342"/>
      <c r="S462" s="342"/>
      <c r="T462" s="343"/>
      <c r="U462" s="37" t="s">
        <v>65</v>
      </c>
      <c r="V462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5322.818181818182</v>
      </c>
      <c r="W462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5337.24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2"/>
      <c r="N463" s="341" t="s">
        <v>623</v>
      </c>
      <c r="O463" s="342"/>
      <c r="P463" s="342"/>
      <c r="Q463" s="342"/>
      <c r="R463" s="342"/>
      <c r="S463" s="342"/>
      <c r="T463" s="343"/>
      <c r="U463" s="37" t="s">
        <v>624</v>
      </c>
      <c r="V46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9</v>
      </c>
      <c r="W46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9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2"/>
      <c r="N464" s="341" t="s">
        <v>625</v>
      </c>
      <c r="O464" s="342"/>
      <c r="P464" s="342"/>
      <c r="Q464" s="342"/>
      <c r="R464" s="342"/>
      <c r="S464" s="342"/>
      <c r="T464" s="343"/>
      <c r="U464" s="37" t="s">
        <v>65</v>
      </c>
      <c r="V464" s="308">
        <f>GrossWeightTotal+PalletQtyTotal*25</f>
        <v>5547.818181818182</v>
      </c>
      <c r="W464" s="308">
        <f>GrossWeightTotalR+PalletQtyTotalR*25</f>
        <v>5562.24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2"/>
      <c r="N465" s="341" t="s">
        <v>626</v>
      </c>
      <c r="O465" s="342"/>
      <c r="P465" s="342"/>
      <c r="Q465" s="342"/>
      <c r="R465" s="342"/>
      <c r="S465" s="342"/>
      <c r="T465" s="343"/>
      <c r="U465" s="37" t="s">
        <v>624</v>
      </c>
      <c r="V465" s="30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885.60606060606062</v>
      </c>
      <c r="W465" s="30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887</v>
      </c>
      <c r="X465" s="37"/>
      <c r="Y465" s="309"/>
      <c r="Z465" s="309"/>
    </row>
    <row r="466" spans="1:29" ht="14.25" customHeight="1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2"/>
      <c r="N466" s="341" t="s">
        <v>627</v>
      </c>
      <c r="O466" s="342"/>
      <c r="P466" s="342"/>
      <c r="Q466" s="342"/>
      <c r="R466" s="342"/>
      <c r="S466" s="342"/>
      <c r="T466" s="343"/>
      <c r="U466" s="39" t="s">
        <v>628</v>
      </c>
      <c r="V466" s="37"/>
      <c r="W466" s="37"/>
      <c r="X466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10.895140000000001</v>
      </c>
      <c r="Y466" s="309"/>
      <c r="Z466" s="309"/>
    </row>
    <row r="467" spans="1:29" ht="13.5" customHeight="1" thickBot="1" x14ac:dyDescent="0.25"/>
    <row r="468" spans="1:29" ht="27" customHeight="1" thickTop="1" thickBot="1" x14ac:dyDescent="0.25">
      <c r="A468" s="40" t="s">
        <v>629</v>
      </c>
      <c r="B468" s="299" t="s">
        <v>59</v>
      </c>
      <c r="C468" s="353" t="s">
        <v>93</v>
      </c>
      <c r="D468" s="466"/>
      <c r="E468" s="466"/>
      <c r="F468" s="379"/>
      <c r="G468" s="353" t="s">
        <v>238</v>
      </c>
      <c r="H468" s="466"/>
      <c r="I468" s="466"/>
      <c r="J468" s="466"/>
      <c r="K468" s="466"/>
      <c r="L468" s="466"/>
      <c r="M468" s="379"/>
      <c r="N468" s="353" t="s">
        <v>431</v>
      </c>
      <c r="O468" s="379"/>
      <c r="P468" s="353" t="s">
        <v>478</v>
      </c>
      <c r="Q468" s="379"/>
      <c r="R468" s="299" t="s">
        <v>548</v>
      </c>
      <c r="S468" s="353" t="s">
        <v>590</v>
      </c>
      <c r="T468" s="379"/>
      <c r="U468" s="300"/>
      <c r="Z468" s="52"/>
      <c r="AC468" s="300"/>
    </row>
    <row r="469" spans="1:29" ht="14.25" customHeight="1" thickTop="1" x14ac:dyDescent="0.2">
      <c r="A469" s="432" t="s">
        <v>630</v>
      </c>
      <c r="B469" s="353" t="s">
        <v>59</v>
      </c>
      <c r="C469" s="353" t="s">
        <v>94</v>
      </c>
      <c r="D469" s="353" t="s">
        <v>102</v>
      </c>
      <c r="E469" s="353" t="s">
        <v>93</v>
      </c>
      <c r="F469" s="353" t="s">
        <v>231</v>
      </c>
      <c r="G469" s="353" t="s">
        <v>239</v>
      </c>
      <c r="H469" s="353" t="s">
        <v>246</v>
      </c>
      <c r="I469" s="353" t="s">
        <v>263</v>
      </c>
      <c r="J469" s="353" t="s">
        <v>323</v>
      </c>
      <c r="K469" s="300"/>
      <c r="L469" s="353" t="s">
        <v>399</v>
      </c>
      <c r="M469" s="353" t="s">
        <v>417</v>
      </c>
      <c r="N469" s="353" t="s">
        <v>432</v>
      </c>
      <c r="O469" s="353" t="s">
        <v>455</v>
      </c>
      <c r="P469" s="353" t="s">
        <v>479</v>
      </c>
      <c r="Q469" s="353" t="s">
        <v>526</v>
      </c>
      <c r="R469" s="353" t="s">
        <v>548</v>
      </c>
      <c r="S469" s="353" t="s">
        <v>591</v>
      </c>
      <c r="T469" s="353" t="s">
        <v>616</v>
      </c>
      <c r="U469" s="300"/>
      <c r="Z469" s="52"/>
      <c r="AC469" s="300"/>
    </row>
    <row r="470" spans="1:29" ht="13.5" customHeight="1" thickBot="1" x14ac:dyDescent="0.25">
      <c r="A470" s="433"/>
      <c r="B470" s="354"/>
      <c r="C470" s="354"/>
      <c r="D470" s="354"/>
      <c r="E470" s="354"/>
      <c r="F470" s="354"/>
      <c r="G470" s="354"/>
      <c r="H470" s="354"/>
      <c r="I470" s="354"/>
      <c r="J470" s="354"/>
      <c r="K470" s="300"/>
      <c r="L470" s="354"/>
      <c r="M470" s="354"/>
      <c r="N470" s="354"/>
      <c r="O470" s="354"/>
      <c r="P470" s="354"/>
      <c r="Q470" s="354"/>
      <c r="R470" s="354"/>
      <c r="S470" s="354"/>
      <c r="T470" s="354"/>
      <c r="U470" s="300"/>
      <c r="Z470" s="52"/>
      <c r="AC470" s="300"/>
    </row>
    <row r="471" spans="1:29" ht="18" customHeight="1" thickTop="1" thickBot="1" x14ac:dyDescent="0.25">
      <c r="A471" s="40" t="s">
        <v>631</v>
      </c>
      <c r="B471" s="46">
        <f>IFERROR(W22*1,"0")+IFERROR(W26*1,"0")+IFERROR(W27*1,"0")+IFERROR(W28*1,"0")+IFERROR(W29*1,"0")+IFERROR(W30*1,"0")+IFERROR(W31*1,"0")+IFERROR(W35*1,"0")+IFERROR(W39*1,"0")+IFERROR(W43*1,"0")</f>
        <v>0</v>
      </c>
      <c r="C471" s="46">
        <f>IFERROR(W49*1,"0")+IFERROR(W50*1,"0")</f>
        <v>0</v>
      </c>
      <c r="D471" s="46">
        <f>IFERROR(W55*1,"0")+IFERROR(W56*1,"0")+IFERROR(W57*1,"0")+IFERROR(W58*1,"0")</f>
        <v>0</v>
      </c>
      <c r="E47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1" s="46">
        <f>IFERROR(W128*1,"0")+IFERROR(W129*1,"0")+IFERROR(W130*1,"0")</f>
        <v>0</v>
      </c>
      <c r="G471" s="46">
        <f>IFERROR(W136*1,"0")+IFERROR(W137*1,"0")+IFERROR(W138*1,"0")</f>
        <v>0</v>
      </c>
      <c r="H471" s="46">
        <f>IFERROR(W143*1,"0")+IFERROR(W144*1,"0")+IFERROR(W145*1,"0")+IFERROR(W146*1,"0")+IFERROR(W147*1,"0")+IFERROR(W148*1,"0")+IFERROR(W149*1,"0")+IFERROR(W150*1,"0")</f>
        <v>0</v>
      </c>
      <c r="I471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1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71" s="300"/>
      <c r="L471" s="46">
        <f>IFERROR(W256*1,"0")+IFERROR(W257*1,"0")+IFERROR(W258*1,"0")+IFERROR(W259*1,"0")+IFERROR(W260*1,"0")+IFERROR(W261*1,"0")+IFERROR(W262*1,"0")+IFERROR(W266*1,"0")+IFERROR(W267*1,"0")</f>
        <v>0</v>
      </c>
      <c r="M471" s="46">
        <f>IFERROR(W272*1,"0")+IFERROR(W276*1,"0")+IFERROR(W277*1,"0")+IFERROR(W278*1,"0")+IFERROR(W282*1,"0")+IFERROR(W286*1,"0")</f>
        <v>0</v>
      </c>
      <c r="N471" s="46">
        <f>IFERROR(W292*1,"0")+IFERROR(W293*1,"0")+IFERROR(W294*1,"0")+IFERROR(W295*1,"0")+IFERROR(W296*1,"0")+IFERROR(W297*1,"0")+IFERROR(W298*1,"0")+IFERROR(W299*1,"0")+IFERROR(W303*1,"0")+IFERROR(W304*1,"0")+IFERROR(W308*1,"0")+IFERROR(W312*1,"0")</f>
        <v>510</v>
      </c>
      <c r="O471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1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71" s="46">
        <f>IFERROR(W379*1,"0")+IFERROR(W380*1,"0")+IFERROR(W384*1,"0")+IFERROR(W385*1,"0")+IFERROR(W386*1,"0")+IFERROR(W387*1,"0")+IFERROR(W388*1,"0")+IFERROR(W389*1,"0")+IFERROR(W390*1,"0")+IFERROR(W394*1,"0")</f>
        <v>0</v>
      </c>
      <c r="R471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4503.84</v>
      </c>
      <c r="S471" s="46">
        <f>IFERROR(W433*1,"0")+IFERROR(W434*1,"0")+IFERROR(W438*1,"0")+IFERROR(W439*1,"0")+IFERROR(W443*1,"0")+IFERROR(W444*1,"0")+IFERROR(W448*1,"0")+IFERROR(W449*1,"0")</f>
        <v>0</v>
      </c>
      <c r="T471" s="46">
        <f>IFERROR(W454*1,"0")+IFERROR(W458*1,"0")</f>
        <v>0</v>
      </c>
      <c r="U471" s="300"/>
      <c r="Z471" s="52"/>
      <c r="AC471" s="300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7"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A53:X53"/>
    <mergeCell ref="N321:T321"/>
    <mergeCell ref="D342:E342"/>
    <mergeCell ref="N326:T326"/>
    <mergeCell ref="D336:E336"/>
    <mergeCell ref="D407:E407"/>
    <mergeCell ref="A416:X416"/>
    <mergeCell ref="N81:T81"/>
    <mergeCell ref="D102:E102"/>
    <mergeCell ref="N88:R88"/>
    <mergeCell ref="N152:T152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D165:E165"/>
    <mergeCell ref="N146:R146"/>
    <mergeCell ref="D223:E223"/>
    <mergeCell ref="N33:T33"/>
    <mergeCell ref="A13:L13"/>
    <mergeCell ref="A19:X19"/>
    <mergeCell ref="J9:L9"/>
    <mergeCell ref="R5:S5"/>
    <mergeCell ref="N156:R156"/>
    <mergeCell ref="A8:C8"/>
    <mergeCell ref="A10:C10"/>
    <mergeCell ref="D184:E184"/>
    <mergeCell ref="N84:R84"/>
    <mergeCell ref="N249:R249"/>
    <mergeCell ref="N169:T169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36:T436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N354:R354"/>
    <mergeCell ref="N368:T368"/>
    <mergeCell ref="N198:R198"/>
    <mergeCell ref="N293:R293"/>
    <mergeCell ref="N317:R317"/>
    <mergeCell ref="N259:R259"/>
    <mergeCell ref="N389:R389"/>
    <mergeCell ref="N320:R320"/>
    <mergeCell ref="N428:T428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D177:E177"/>
    <mergeCell ref="D394:E394"/>
    <mergeCell ref="D121:E121"/>
    <mergeCell ref="D192:E192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D202:E202"/>
    <mergeCell ref="N348:R348"/>
    <mergeCell ref="N273:T273"/>
    <mergeCell ref="D294:E294"/>
    <mergeCell ref="A309:M310"/>
    <mergeCell ref="A414:M415"/>
    <mergeCell ref="D231:E231"/>
    <mergeCell ref="N337:T337"/>
    <mergeCell ref="D358:E358"/>
    <mergeCell ref="N208:R208"/>
    <mergeCell ref="N379:R379"/>
    <mergeCell ref="N183:R183"/>
    <mergeCell ref="N217:T217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D418:E418"/>
    <mergeCell ref="D89:E89"/>
    <mergeCell ref="A291:X291"/>
    <mergeCell ref="A459:M460"/>
    <mergeCell ref="N216:R216"/>
    <mergeCell ref="N343:R343"/>
    <mergeCell ref="D420:E420"/>
    <mergeCell ref="N59:T59"/>
    <mergeCell ref="N256:R256"/>
    <mergeCell ref="D128:E128"/>
    <mergeCell ref="N109:R109"/>
    <mergeCell ref="A316:X316"/>
    <mergeCell ref="A169:M170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D438:E438"/>
    <mergeCell ref="A447:X447"/>
    <mergeCell ref="N96:R96"/>
    <mergeCell ref="D359:E359"/>
    <mergeCell ref="N409:T409"/>
    <mergeCell ref="A224:M225"/>
    <mergeCell ref="N187:R187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D39:E39"/>
    <mergeCell ref="G17:G18"/>
    <mergeCell ref="H10:L10"/>
    <mergeCell ref="A46:X46"/>
    <mergeCell ref="A9:C9"/>
    <mergeCell ref="D58:E58"/>
    <mergeCell ref="A116:M117"/>
    <mergeCell ref="O12:P12"/>
    <mergeCell ref="N52:T52"/>
    <mergeCell ref="N116:T116"/>
    <mergeCell ref="N276:R276"/>
    <mergeCell ref="N43:R43"/>
    <mergeCell ref="D86:E86"/>
    <mergeCell ref="D257:E257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384:E384"/>
    <mergeCell ref="A393:X393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N375:T375"/>
    <mergeCell ref="N443:R443"/>
    <mergeCell ref="D185:E185"/>
    <mergeCell ref="D277:E277"/>
    <mergeCell ref="N327:T327"/>
    <mergeCell ref="A213:M214"/>
    <mergeCell ref="A151:M152"/>
    <mergeCell ref="N247:T247"/>
    <mergeCell ref="N260:R260"/>
    <mergeCell ref="A383:X383"/>
    <mergeCell ref="N274:T274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D27:E27"/>
    <mergeCell ref="N15:R16"/>
    <mergeCell ref="N77:R77"/>
    <mergeCell ref="N91:T91"/>
    <mergeCell ref="N89:R89"/>
    <mergeCell ref="D295:E295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D115:E115"/>
    <mergeCell ref="D261:E261"/>
    <mergeCell ref="N367:T367"/>
    <mergeCell ref="A25:X25"/>
    <mergeCell ref="D388:E388"/>
    <mergeCell ref="N158:T158"/>
    <mergeCell ref="A236:X236"/>
    <mergeCell ref="D390:E390"/>
    <mergeCell ref="N225:T225"/>
    <mergeCell ref="A326:M327"/>
    <mergeCell ref="N71:R71"/>
    <mergeCell ref="N306:T306"/>
    <mergeCell ref="N58:R58"/>
    <mergeCell ref="A263:M264"/>
    <mergeCell ref="D179:E179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N149:R149"/>
    <mergeCell ref="N205:R205"/>
    <mergeCell ref="A226:X226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O11:P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D260:E260"/>
    <mergeCell ref="A344:M345"/>
    <mergeCell ref="A6:C6"/>
    <mergeCell ref="D113:E113"/>
    <mergeCell ref="A5:C5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D245:E245"/>
    <mergeCell ref="D122:E122"/>
    <mergeCell ref="N352:R352"/>
    <mergeCell ref="D250:E250"/>
    <mergeCell ref="D211:E211"/>
    <mergeCell ref="A194:M195"/>
    <mergeCell ref="N231:R231"/>
    <mergeCell ref="N358:R358"/>
    <mergeCell ref="D230:E230"/>
    <mergeCell ref="D168:E168"/>
    <mergeCell ref="A240:M241"/>
    <mergeCell ref="N137:R137"/>
    <mergeCell ref="N308:R308"/>
    <mergeCell ref="D9:E9"/>
    <mergeCell ref="D180:E180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443:E443"/>
    <mergeCell ref="D210:E210"/>
    <mergeCell ref="N402:R402"/>
    <mergeCell ref="N434:R434"/>
    <mergeCell ref="N422:R422"/>
    <mergeCell ref="N403:R403"/>
    <mergeCell ref="D448:E448"/>
    <mergeCell ref="A428:M429"/>
    <mergeCell ref="D402:E402"/>
    <mergeCell ref="D401:E401"/>
    <mergeCell ref="N449:R449"/>
    <mergeCell ref="D178:E178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L469:L470"/>
    <mergeCell ref="A461:M466"/>
    <mergeCell ref="N423:T423"/>
    <mergeCell ref="N410:T410"/>
    <mergeCell ref="S468:T468"/>
    <mergeCell ref="D406:E406"/>
    <mergeCell ref="N45:T45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R6:S9"/>
    <mergeCell ref="A285:X285"/>
    <mergeCell ref="A341:X341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34:T234"/>
    <mergeCell ref="D238:E238"/>
    <mergeCell ref="N262:R262"/>
    <mergeCell ref="D78:E78"/>
    <mergeCell ref="A38:X38"/>
    <mergeCell ref="D205:E205"/>
    <mergeCell ref="A131:M132"/>
    <mergeCell ref="N172:R172"/>
    <mergeCell ref="N28:R28"/>
    <mergeCell ref="N199:R199"/>
    <mergeCell ref="D71:E71"/>
    <mergeCell ref="N186:R186"/>
    <mergeCell ref="N30:R30"/>
    <mergeCell ref="D98:E98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D426:E426"/>
    <mergeCell ref="D363:E363"/>
    <mergeCell ref="D357:E357"/>
    <mergeCell ref="A432:X432"/>
    <mergeCell ref="D332:E332"/>
    <mergeCell ref="N382:T382"/>
    <mergeCell ref="D73:E73"/>
    <mergeCell ref="A82:X82"/>
    <mergeCell ref="N446:T446"/>
    <mergeCell ref="A275:X275"/>
    <mergeCell ref="N44:T44"/>
    <mergeCell ref="A340:X340"/>
    <mergeCell ref="N424:T424"/>
    <mergeCell ref="N280:T2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52"/>
    </row>
    <row r="3" spans="2:8" x14ac:dyDescent="0.2">
      <c r="B3" s="47" t="s">
        <v>633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634</v>
      </c>
      <c r="D6" s="47" t="s">
        <v>635</v>
      </c>
      <c r="E6" s="47"/>
    </row>
    <row r="7" spans="2:8" x14ac:dyDescent="0.2">
      <c r="B7" s="47" t="s">
        <v>636</v>
      </c>
      <c r="C7" s="47" t="s">
        <v>637</v>
      </c>
      <c r="D7" s="47" t="s">
        <v>638</v>
      </c>
      <c r="E7" s="47"/>
    </row>
    <row r="9" spans="2:8" x14ac:dyDescent="0.2">
      <c r="B9" s="47" t="s">
        <v>639</v>
      </c>
      <c r="C9" s="47" t="s">
        <v>634</v>
      </c>
      <c r="D9" s="47"/>
      <c r="E9" s="47"/>
    </row>
    <row r="11" spans="2:8" x14ac:dyDescent="0.2">
      <c r="B11" s="47" t="s">
        <v>640</v>
      </c>
      <c r="C11" s="47" t="s">
        <v>637</v>
      </c>
      <c r="D11" s="47"/>
      <c r="E11" s="47"/>
    </row>
    <row r="13" spans="2:8" x14ac:dyDescent="0.2">
      <c r="B13" s="47" t="s">
        <v>641</v>
      </c>
      <c r="C13" s="47"/>
      <c r="D13" s="47"/>
      <c r="E13" s="47"/>
    </row>
    <row r="14" spans="2:8" x14ac:dyDescent="0.2">
      <c r="B14" s="47" t="s">
        <v>642</v>
      </c>
      <c r="C14" s="47"/>
      <c r="D14" s="47"/>
      <c r="E14" s="47"/>
    </row>
    <row r="15" spans="2:8" x14ac:dyDescent="0.2">
      <c r="B15" s="47" t="s">
        <v>643</v>
      </c>
      <c r="C15" s="47"/>
      <c r="D15" s="47"/>
      <c r="E15" s="47"/>
    </row>
    <row r="16" spans="2:8" x14ac:dyDescent="0.2">
      <c r="B16" s="47" t="s">
        <v>644</v>
      </c>
      <c r="C16" s="47"/>
      <c r="D16" s="47"/>
      <c r="E16" s="47"/>
    </row>
    <row r="17" spans="2:5" x14ac:dyDescent="0.2">
      <c r="B17" s="47" t="s">
        <v>645</v>
      </c>
      <c r="C17" s="47"/>
      <c r="D17" s="47"/>
      <c r="E17" s="47"/>
    </row>
    <row r="18" spans="2:5" x14ac:dyDescent="0.2">
      <c r="B18" s="47" t="s">
        <v>646</v>
      </c>
      <c r="C18" s="47"/>
      <c r="D18" s="47"/>
      <c r="E18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2023-11-03T10:47:09Z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