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0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V459" i="1"/>
  <c r="W458" i="1"/>
  <c r="N458" i="1"/>
  <c r="V456" i="1"/>
  <c r="W455" i="1"/>
  <c r="V455" i="1"/>
  <c r="W454" i="1"/>
  <c r="N454" i="1"/>
  <c r="V451" i="1"/>
  <c r="X450" i="1"/>
  <c r="V450" i="1"/>
  <c r="W449" i="1"/>
  <c r="X449" i="1" s="1"/>
  <c r="X448" i="1"/>
  <c r="W448" i="1"/>
  <c r="V446" i="1"/>
  <c r="V445" i="1"/>
  <c r="W444" i="1"/>
  <c r="X444" i="1" s="1"/>
  <c r="W443" i="1"/>
  <c r="W445" i="1" s="1"/>
  <c r="W441" i="1"/>
  <c r="V441" i="1"/>
  <c r="V440" i="1"/>
  <c r="X439" i="1"/>
  <c r="W439" i="1"/>
  <c r="W438" i="1"/>
  <c r="V436" i="1"/>
  <c r="W435" i="1"/>
  <c r="V435" i="1"/>
  <c r="W434" i="1"/>
  <c r="X434" i="1" s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W412" i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W392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W347" i="1"/>
  <c r="W361" i="1" s="1"/>
  <c r="N347" i="1"/>
  <c r="V345" i="1"/>
  <c r="V344" i="1"/>
  <c r="W343" i="1"/>
  <c r="X343" i="1" s="1"/>
  <c r="N343" i="1"/>
  <c r="W342" i="1"/>
  <c r="N342" i="1"/>
  <c r="V338" i="1"/>
  <c r="W337" i="1"/>
  <c r="V337" i="1"/>
  <c r="W336" i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N329" i="1"/>
  <c r="V327" i="1"/>
  <c r="V326" i="1"/>
  <c r="W325" i="1"/>
  <c r="X325" i="1" s="1"/>
  <c r="N325" i="1"/>
  <c r="W324" i="1"/>
  <c r="N324" i="1"/>
  <c r="V322" i="1"/>
  <c r="W321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X312" i="1"/>
  <c r="X313" i="1" s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W287" i="1"/>
  <c r="V287" i="1"/>
  <c r="W286" i="1"/>
  <c r="N286" i="1"/>
  <c r="V284" i="1"/>
  <c r="V283" i="1"/>
  <c r="W282" i="1"/>
  <c r="N282" i="1"/>
  <c r="V280" i="1"/>
  <c r="V279" i="1"/>
  <c r="W278" i="1"/>
  <c r="X278" i="1" s="1"/>
  <c r="X277" i="1"/>
  <c r="W277" i="1"/>
  <c r="N277" i="1"/>
  <c r="W276" i="1"/>
  <c r="N276" i="1"/>
  <c r="V274" i="1"/>
  <c r="V273" i="1"/>
  <c r="X272" i="1"/>
  <c r="X273" i="1" s="1"/>
  <c r="W272" i="1"/>
  <c r="N272" i="1"/>
  <c r="V269" i="1"/>
  <c r="V268" i="1"/>
  <c r="W267" i="1"/>
  <c r="X267" i="1" s="1"/>
  <c r="N267" i="1"/>
  <c r="W266" i="1"/>
  <c r="N266" i="1"/>
  <c r="V264" i="1"/>
  <c r="V263" i="1"/>
  <c r="W262" i="1"/>
  <c r="X262" i="1" s="1"/>
  <c r="N262" i="1"/>
  <c r="X261" i="1"/>
  <c r="W261" i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W256" i="1"/>
  <c r="N256" i="1"/>
  <c r="V253" i="1"/>
  <c r="V252" i="1"/>
  <c r="X251" i="1"/>
  <c r="W251" i="1"/>
  <c r="N251" i="1"/>
  <c r="W250" i="1"/>
  <c r="N250" i="1"/>
  <c r="X249" i="1"/>
  <c r="W249" i="1"/>
  <c r="N249" i="1"/>
  <c r="W247" i="1"/>
  <c r="V247" i="1"/>
  <c r="W246" i="1"/>
  <c r="V246" i="1"/>
  <c r="X245" i="1"/>
  <c r="W245" i="1"/>
  <c r="N245" i="1"/>
  <c r="X244" i="1"/>
  <c r="W244" i="1"/>
  <c r="W243" i="1"/>
  <c r="X243" i="1" s="1"/>
  <c r="W241" i="1"/>
  <c r="V241" i="1"/>
  <c r="W240" i="1"/>
  <c r="V240" i="1"/>
  <c r="X239" i="1"/>
  <c r="W239" i="1"/>
  <c r="N239" i="1"/>
  <c r="X238" i="1"/>
  <c r="W238" i="1"/>
  <c r="N238" i="1"/>
  <c r="X237" i="1"/>
  <c r="X240" i="1" s="1"/>
  <c r="W237" i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X230" i="1"/>
  <c r="W230" i="1"/>
  <c r="N230" i="1"/>
  <c r="W229" i="1"/>
  <c r="X229" i="1" s="1"/>
  <c r="N229" i="1"/>
  <c r="W228" i="1"/>
  <c r="N228" i="1"/>
  <c r="X227" i="1"/>
  <c r="W227" i="1"/>
  <c r="W235" i="1" s="1"/>
  <c r="N227" i="1"/>
  <c r="V225" i="1"/>
  <c r="W224" i="1"/>
  <c r="V224" i="1"/>
  <c r="X223" i="1"/>
  <c r="W223" i="1"/>
  <c r="N223" i="1"/>
  <c r="X222" i="1"/>
  <c r="W222" i="1"/>
  <c r="N222" i="1"/>
  <c r="X221" i="1"/>
  <c r="W221" i="1"/>
  <c r="N221" i="1"/>
  <c r="W220" i="1"/>
  <c r="X220" i="1" s="1"/>
  <c r="N220" i="1"/>
  <c r="V218" i="1"/>
  <c r="V217" i="1"/>
  <c r="W216" i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X198" i="1"/>
  <c r="X213" i="1" s="1"/>
  <c r="W198" i="1"/>
  <c r="N198" i="1"/>
  <c r="W195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X172" i="1"/>
  <c r="W172" i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X165" i="1"/>
  <c r="X169" i="1" s="1"/>
  <c r="W165" i="1"/>
  <c r="N165" i="1"/>
  <c r="V163" i="1"/>
  <c r="V162" i="1"/>
  <c r="W161" i="1"/>
  <c r="X161" i="1" s="1"/>
  <c r="N161" i="1"/>
  <c r="W160" i="1"/>
  <c r="V158" i="1"/>
  <c r="V157" i="1"/>
  <c r="W156" i="1"/>
  <c r="N156" i="1"/>
  <c r="X155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W151" i="1" s="1"/>
  <c r="N144" i="1"/>
  <c r="W143" i="1"/>
  <c r="X143" i="1" s="1"/>
  <c r="N143" i="1"/>
  <c r="V140" i="1"/>
  <c r="V139" i="1"/>
  <c r="W138" i="1"/>
  <c r="X138" i="1" s="1"/>
  <c r="N138" i="1"/>
  <c r="X137" i="1"/>
  <c r="W137" i="1"/>
  <c r="N137" i="1"/>
  <c r="W136" i="1"/>
  <c r="N136" i="1"/>
  <c r="W132" i="1"/>
  <c r="V132" i="1"/>
  <c r="V131" i="1"/>
  <c r="X130" i="1"/>
  <c r="W130" i="1"/>
  <c r="N130" i="1"/>
  <c r="X129" i="1"/>
  <c r="W129" i="1"/>
  <c r="N129" i="1"/>
  <c r="W128" i="1"/>
  <c r="N128" i="1"/>
  <c r="V125" i="1"/>
  <c r="V124" i="1"/>
  <c r="W123" i="1"/>
  <c r="X123" i="1" s="1"/>
  <c r="W122" i="1"/>
  <c r="W124" i="1" s="1"/>
  <c r="N122" i="1"/>
  <c r="W121" i="1"/>
  <c r="X121" i="1" s="1"/>
  <c r="X120" i="1"/>
  <c r="W120" i="1"/>
  <c r="N120" i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X106" i="1"/>
  <c r="W106" i="1"/>
  <c r="V104" i="1"/>
  <c r="V103" i="1"/>
  <c r="W102" i="1"/>
  <c r="X102" i="1" s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X103" i="1" s="1"/>
  <c r="N94" i="1"/>
  <c r="X93" i="1"/>
  <c r="W93" i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X83" i="1"/>
  <c r="W83" i="1"/>
  <c r="V81" i="1"/>
  <c r="V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X64" i="1" s="1"/>
  <c r="N64" i="1"/>
  <c r="X63" i="1"/>
  <c r="X80" i="1" s="1"/>
  <c r="W63" i="1"/>
  <c r="V60" i="1"/>
  <c r="V59" i="1"/>
  <c r="X58" i="1"/>
  <c r="W58" i="1"/>
  <c r="W57" i="1"/>
  <c r="X57" i="1" s="1"/>
  <c r="N57" i="1"/>
  <c r="X56" i="1"/>
  <c r="W56" i="1"/>
  <c r="N56" i="1"/>
  <c r="X55" i="1"/>
  <c r="X59" i="1" s="1"/>
  <c r="W55" i="1"/>
  <c r="V52" i="1"/>
  <c r="W51" i="1"/>
  <c r="V51" i="1"/>
  <c r="W50" i="1"/>
  <c r="X50" i="1" s="1"/>
  <c r="N50" i="1"/>
  <c r="W49" i="1"/>
  <c r="N49" i="1"/>
  <c r="W45" i="1"/>
  <c r="V45" i="1"/>
  <c r="W44" i="1"/>
  <c r="V44" i="1"/>
  <c r="W43" i="1"/>
  <c r="X43" i="1" s="1"/>
  <c r="X44" i="1" s="1"/>
  <c r="N43" i="1"/>
  <c r="W41" i="1"/>
  <c r="V41" i="1"/>
  <c r="W40" i="1"/>
  <c r="V40" i="1"/>
  <c r="W39" i="1"/>
  <c r="X39" i="1" s="1"/>
  <c r="X40" i="1" s="1"/>
  <c r="N39" i="1"/>
  <c r="W37" i="1"/>
  <c r="V37" i="1"/>
  <c r="W36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X28" i="1" s="1"/>
  <c r="N28" i="1"/>
  <c r="W27" i="1"/>
  <c r="X27" i="1" s="1"/>
  <c r="N27" i="1"/>
  <c r="X26" i="1"/>
  <c r="X32" i="1" s="1"/>
  <c r="W26" i="1"/>
  <c r="N26" i="1"/>
  <c r="W24" i="1"/>
  <c r="V24" i="1"/>
  <c r="V461" i="1" s="1"/>
  <c r="W23" i="1"/>
  <c r="V23" i="1"/>
  <c r="X22" i="1"/>
  <c r="X23" i="1" s="1"/>
  <c r="W22" i="1"/>
  <c r="W463" i="1" s="1"/>
  <c r="N22" i="1"/>
  <c r="H10" i="1"/>
  <c r="F10" i="1"/>
  <c r="J9" i="1"/>
  <c r="H9" i="1"/>
  <c r="F9" i="1"/>
  <c r="A9" i="1"/>
  <c r="A10" i="1" s="1"/>
  <c r="D7" i="1"/>
  <c r="O6" i="1"/>
  <c r="N2" i="1"/>
  <c r="W33" i="1" l="1"/>
  <c r="X122" i="1"/>
  <c r="W213" i="1"/>
  <c r="L471" i="1"/>
  <c r="W264" i="1"/>
  <c r="W263" i="1"/>
  <c r="X256" i="1"/>
  <c r="X263" i="1" s="1"/>
  <c r="W280" i="1"/>
  <c r="M471" i="1"/>
  <c r="X276" i="1"/>
  <c r="X279" i="1" s="1"/>
  <c r="W334" i="1"/>
  <c r="W333" i="1"/>
  <c r="W103" i="1"/>
  <c r="W326" i="1"/>
  <c r="W327" i="1"/>
  <c r="X324" i="1"/>
  <c r="X326" i="1" s="1"/>
  <c r="X329" i="1"/>
  <c r="X333" i="1" s="1"/>
  <c r="W360" i="1"/>
  <c r="V465" i="1"/>
  <c r="W32" i="1"/>
  <c r="W90" i="1"/>
  <c r="W116" i="1"/>
  <c r="X119" i="1"/>
  <c r="X124" i="1" s="1"/>
  <c r="X189" i="1"/>
  <c r="W234" i="1"/>
  <c r="X228" i="1"/>
  <c r="X234" i="1" s="1"/>
  <c r="W279" i="1"/>
  <c r="W284" i="1"/>
  <c r="X282" i="1"/>
  <c r="X283" i="1" s="1"/>
  <c r="W283" i="1"/>
  <c r="P471" i="1"/>
  <c r="W344" i="1"/>
  <c r="W345" i="1"/>
  <c r="X342" i="1"/>
  <c r="X344" i="1" s="1"/>
  <c r="X347" i="1"/>
  <c r="X360" i="1" s="1"/>
  <c r="W371" i="1"/>
  <c r="W372" i="1"/>
  <c r="X370" i="1"/>
  <c r="X371" i="1" s="1"/>
  <c r="X402" i="1"/>
  <c r="X409" i="1" s="1"/>
  <c r="W410" i="1"/>
  <c r="S471" i="1"/>
  <c r="X433" i="1"/>
  <c r="X435" i="1" s="1"/>
  <c r="W436" i="1"/>
  <c r="W117" i="1"/>
  <c r="X107" i="1"/>
  <c r="X116" i="1" s="1"/>
  <c r="X156" i="1"/>
  <c r="X157" i="1" s="1"/>
  <c r="W157" i="1"/>
  <c r="W189" i="1"/>
  <c r="W301" i="1"/>
  <c r="N471" i="1"/>
  <c r="X292" i="1"/>
  <c r="X300" i="1" s="1"/>
  <c r="W300" i="1"/>
  <c r="X367" i="1"/>
  <c r="I471" i="1"/>
  <c r="W218" i="1"/>
  <c r="X216" i="1"/>
  <c r="X217" i="1" s="1"/>
  <c r="W217" i="1"/>
  <c r="W252" i="1"/>
  <c r="X250" i="1"/>
  <c r="X252" i="1" s="1"/>
  <c r="W59" i="1"/>
  <c r="W465" i="1" s="1"/>
  <c r="W60" i="1"/>
  <c r="W80" i="1"/>
  <c r="X90" i="1"/>
  <c r="W91" i="1"/>
  <c r="W140" i="1"/>
  <c r="H471" i="1"/>
  <c r="X144" i="1"/>
  <c r="W158" i="1"/>
  <c r="W170" i="1"/>
  <c r="W169" i="1"/>
  <c r="W194" i="1"/>
  <c r="X192" i="1"/>
  <c r="X194" i="1" s="1"/>
  <c r="W313" i="1"/>
  <c r="W314" i="1"/>
  <c r="X418" i="1"/>
  <c r="W424" i="1"/>
  <c r="W423" i="1"/>
  <c r="D471" i="1"/>
  <c r="W104" i="1"/>
  <c r="F471" i="1"/>
  <c r="W131" i="1"/>
  <c r="X128" i="1"/>
  <c r="X131" i="1" s="1"/>
  <c r="G471" i="1"/>
  <c r="W139" i="1"/>
  <c r="W162" i="1"/>
  <c r="W163" i="1"/>
  <c r="X224" i="1"/>
  <c r="W253" i="1"/>
  <c r="W288" i="1"/>
  <c r="X286" i="1"/>
  <c r="X287" i="1" s="1"/>
  <c r="W305" i="1"/>
  <c r="W306" i="1"/>
  <c r="X303" i="1"/>
  <c r="X305" i="1" s="1"/>
  <c r="W309" i="1"/>
  <c r="W310" i="1"/>
  <c r="O471" i="1"/>
  <c r="W322" i="1"/>
  <c r="W338" i="1"/>
  <c r="X336" i="1"/>
  <c r="X337" i="1" s="1"/>
  <c r="X386" i="1"/>
  <c r="X414" i="1"/>
  <c r="X423" i="1"/>
  <c r="X391" i="1"/>
  <c r="W460" i="1"/>
  <c r="X458" i="1"/>
  <c r="X459" i="1" s="1"/>
  <c r="C471" i="1"/>
  <c r="B471" i="1"/>
  <c r="W462" i="1"/>
  <c r="W464" i="1" s="1"/>
  <c r="X49" i="1"/>
  <c r="X51" i="1" s="1"/>
  <c r="X466" i="1" s="1"/>
  <c r="W52" i="1"/>
  <c r="W461" i="1" s="1"/>
  <c r="E471" i="1"/>
  <c r="W81" i="1"/>
  <c r="X136" i="1"/>
  <c r="X139" i="1" s="1"/>
  <c r="X151" i="1"/>
  <c r="W152" i="1"/>
  <c r="X160" i="1"/>
  <c r="X162" i="1" s="1"/>
  <c r="W190" i="1"/>
  <c r="J471" i="1"/>
  <c r="W214" i="1"/>
  <c r="W225" i="1"/>
  <c r="X246" i="1"/>
  <c r="W268" i="1"/>
  <c r="W269" i="1"/>
  <c r="X266" i="1"/>
  <c r="X268" i="1" s="1"/>
  <c r="W273" i="1"/>
  <c r="W274" i="1"/>
  <c r="X308" i="1"/>
  <c r="X309" i="1" s="1"/>
  <c r="X317" i="1"/>
  <c r="X321" i="1" s="1"/>
  <c r="W367" i="1"/>
  <c r="R471" i="1"/>
  <c r="W440" i="1"/>
  <c r="X438" i="1"/>
  <c r="X440" i="1" s="1"/>
  <c r="W451" i="1"/>
  <c r="W450" i="1"/>
  <c r="T471" i="1"/>
  <c r="W456" i="1"/>
  <c r="X454" i="1"/>
  <c r="X455" i="1" s="1"/>
  <c r="W459" i="1"/>
  <c r="Q471" i="1"/>
  <c r="W368" i="1"/>
  <c r="W391" i="1"/>
  <c r="W409" i="1"/>
  <c r="W446" i="1"/>
  <c r="X426" i="1"/>
  <c r="X428" i="1" s="1"/>
  <c r="X443" i="1"/>
  <c r="X445" i="1" s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<sst xmlns="http://schemas.openxmlformats.org/spreadsheetml/2006/main" count="1928" uniqueCount="652">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</sst>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1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1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0" t="s">
        <v>8</v>
      </c>
      <c r="B5" s="342"/>
      <c r="C5" s="343"/>
      <c r="D5" s="336"/>
      <c r="E5" s="338"/>
      <c r="F5" s="593" t="s">
        <v>9</v>
      </c>
      <c r="G5" s="343"/>
      <c r="H5" s="336"/>
      <c r="I5" s="337"/>
      <c r="J5" s="337"/>
      <c r="K5" s="337"/>
      <c r="L5" s="338"/>
      <c r="N5" s="24" t="s">
        <v>10</v>
      </c>
      <c r="O5" s="531">
        <v>45236</v>
      </c>
      <c r="P5" s="394"/>
      <c r="R5" s="618" t="s">
        <v>11</v>
      </c>
      <c r="S5" s="362"/>
      <c r="T5" s="475" t="s">
        <v>12</v>
      </c>
      <c r="U5" s="394"/>
      <c r="Z5" s="51"/>
      <c r="AA5" s="51"/>
      <c r="AB5" s="51"/>
    </row>
    <row r="6" spans="1:29" s="304" customFormat="1" ht="24" customHeight="1" x14ac:dyDescent="0.2">
      <c r="A6" s="440" t="s">
        <v>13</v>
      </c>
      <c r="B6" s="342"/>
      <c r="C6" s="343"/>
      <c r="D6" s="559" t="s">
        <v>14</v>
      </c>
      <c r="E6" s="560"/>
      <c r="F6" s="560"/>
      <c r="G6" s="560"/>
      <c r="H6" s="560"/>
      <c r="I6" s="560"/>
      <c r="J6" s="560"/>
      <c r="K6" s="560"/>
      <c r="L6" s="394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Понедельник</v>
      </c>
      <c r="P6" s="312"/>
      <c r="R6" s="361" t="s">
        <v>16</v>
      </c>
      <c r="S6" s="362"/>
      <c r="T6" s="479" t="s">
        <v>17</v>
      </c>
      <c r="U6" s="351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2" t="str">
        <f>IFERROR(VLOOKUP(DeliveryAddress,Table,3,0),1)</f>
        <v>1</v>
      </c>
      <c r="E7" s="503"/>
      <c r="F7" s="503"/>
      <c r="G7" s="503"/>
      <c r="H7" s="503"/>
      <c r="I7" s="503"/>
      <c r="J7" s="503"/>
      <c r="K7" s="503"/>
      <c r="L7" s="504"/>
      <c r="N7" s="24"/>
      <c r="O7" s="42"/>
      <c r="P7" s="42"/>
      <c r="R7" s="315"/>
      <c r="S7" s="362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0.33333333333333331</v>
      </c>
      <c r="P8" s="394"/>
      <c r="R8" s="315"/>
      <c r="S8" s="362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5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1"/>
      <c r="P9" s="394"/>
      <c r="R9" s="315"/>
      <c r="S9" s="362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5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1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5"/>
      <c r="P12" s="504"/>
      <c r="Q12" s="23"/>
      <c r="S12" s="24"/>
      <c r="T12" s="409"/>
      <c r="U12" s="315"/>
      <c r="Z12" s="51"/>
      <c r="AA12" s="51"/>
      <c r="AB12" s="51"/>
    </row>
    <row r="13" spans="1:29" s="304" customFormat="1" ht="23.25" customHeight="1" x14ac:dyDescent="0.2">
      <c r="A13" s="591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1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5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1" t="s">
        <v>37</v>
      </c>
      <c r="D17" s="344" t="s">
        <v>38</v>
      </c>
      <c r="E17" s="417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6"/>
      <c r="P17" s="416"/>
      <c r="Q17" s="416"/>
      <c r="R17" s="417"/>
      <c r="S17" s="628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5" t="s">
        <v>56</v>
      </c>
    </row>
    <row r="18" spans="1:53" ht="14.25" customHeight="1" x14ac:dyDescent="0.2">
      <c r="A18" s="345"/>
      <c r="B18" s="345"/>
      <c r="C18" s="345"/>
      <c r="D18" s="418"/>
      <c r="E18" s="420"/>
      <c r="F18" s="345"/>
      <c r="G18" s="345"/>
      <c r="H18" s="345"/>
      <c r="I18" s="345"/>
      <c r="J18" s="345"/>
      <c r="K18" s="345"/>
      <c r="L18" s="345"/>
      <c r="M18" s="345"/>
      <c r="N18" s="418"/>
      <c r="O18" s="419"/>
      <c r="P18" s="419"/>
      <c r="Q18" s="419"/>
      <c r="R18" s="420"/>
      <c r="S18" s="303" t="s">
        <v>57</v>
      </c>
      <c r="T18" s="303" t="s">
        <v>58</v>
      </c>
      <c r="U18" s="345"/>
      <c r="V18" s="345"/>
      <c r="W18" s="357"/>
      <c r="X18" s="345"/>
      <c r="Y18" s="535"/>
      <c r="Z18" s="535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2"/>
      <c r="Z20" s="302"/>
    </row>
    <row r="21" spans="1:53" ht="14.25" customHeight="1" x14ac:dyDescent="0.25">
      <c r="A21" s="323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3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3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3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3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2"/>
      <c r="Z47" s="302"/>
    </row>
    <row r="48" spans="1:53" ht="14.25" customHeight="1" x14ac:dyDescent="0.25">
      <c r="A48" s="323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70</v>
      </c>
      <c r="W49" s="307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90</v>
      </c>
      <c r="W50" s="307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39.81481481481481</v>
      </c>
      <c r="W51" s="308">
        <f>IFERROR(W49/H49,"0")+IFERROR(W50/H50,"0")</f>
        <v>41</v>
      </c>
      <c r="X51" s="308">
        <f>IFERROR(IF(X49="",0,X49),"0")+IFERROR(IF(X50="",0,X50),"0")</f>
        <v>0.40827000000000002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160</v>
      </c>
      <c r="W52" s="308">
        <f>IFERROR(SUM(W49:W50),"0")</f>
        <v>167.40000000000003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14.25" customHeight="1" x14ac:dyDescent="0.25">
      <c r="A54" s="323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4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200</v>
      </c>
      <c r="W56" s="307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360</v>
      </c>
      <c r="W57" s="307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98.518518518518519</v>
      </c>
      <c r="W59" s="308">
        <f>IFERROR(W55/H55,"0")+IFERROR(W56/H56,"0")+IFERROR(W57/H57,"0")+IFERROR(W58/H58,"0")</f>
        <v>99</v>
      </c>
      <c r="X59" s="308">
        <f>IFERROR(IF(X55="",0,X55),"0")+IFERROR(IF(X56="",0,X56),"0")+IFERROR(IF(X57="",0,X57),"0")+IFERROR(IF(X58="",0,X58),"0")</f>
        <v>1.1628499999999999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560</v>
      </c>
      <c r="W60" s="308">
        <f>IFERROR(SUM(W55:W58),"0")</f>
        <v>565.20000000000005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14.25" customHeight="1" x14ac:dyDescent="0.25">
      <c r="A62" s="323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4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40</v>
      </c>
      <c r="W63" s="307">
        <f t="shared" ref="W63:W79" si="2">IFERROR(IF(V63="",0,CEILING((V63/$H63),1)*$H63),"")</f>
        <v>44.8</v>
      </c>
      <c r="X63" s="36">
        <f>IFERROR(IF(W63=0,"",ROUNDUP(W63/H63,0)*0.02175),"")</f>
        <v>8.6999999999999994E-2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150</v>
      </c>
      <c r="W64" s="307">
        <f t="shared" si="2"/>
        <v>151.20000000000002</v>
      </c>
      <c r="X64" s="36">
        <f>IFERROR(IF(W64=0,"",ROUNDUP(W64/H64,0)*0.02175),"")</f>
        <v>0.30449999999999999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250</v>
      </c>
      <c r="W65" s="307">
        <f t="shared" si="2"/>
        <v>259.20000000000005</v>
      </c>
      <c r="X65" s="36">
        <f>IFERROR(IF(W65=0,"",ROUNDUP(W65/H65,0)*0.02175),"")</f>
        <v>0.52200000000000002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20</v>
      </c>
      <c r="W66" s="307">
        <f t="shared" si="2"/>
        <v>21.6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35</v>
      </c>
      <c r="W67" s="307">
        <f t="shared" si="2"/>
        <v>36</v>
      </c>
      <c r="X67" s="36">
        <f>IFERROR(IF(W67=0,"",ROUNDUP(W67/H67,0)*0.00753),"")</f>
        <v>9.0359999999999996E-2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200</v>
      </c>
      <c r="W69" s="307">
        <f t="shared" si="2"/>
        <v>200</v>
      </c>
      <c r="X69" s="36">
        <f t="shared" si="3"/>
        <v>0.46849999999999997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225</v>
      </c>
      <c r="W73" s="307">
        <f t="shared" si="2"/>
        <v>225</v>
      </c>
      <c r="X73" s="36">
        <f t="shared" si="3"/>
        <v>0.46849999999999997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5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450</v>
      </c>
      <c r="W78" s="307">
        <f t="shared" si="2"/>
        <v>450</v>
      </c>
      <c r="X78" s="36">
        <f>IFERROR(IF(W78=0,"",ROUNDUP(W78/H78,0)*0.00937),"")</f>
        <v>0.93699999999999994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254.12698412698413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256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2.9213599999999995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1370</v>
      </c>
      <c r="W81" s="308">
        <f>IFERROR(SUM(W63:W79),"0")</f>
        <v>1387.8000000000002</v>
      </c>
      <c r="X81" s="37"/>
      <c r="Y81" s="309"/>
      <c r="Z81" s="309"/>
    </row>
    <row r="82" spans="1:53" ht="14.25" customHeight="1" x14ac:dyDescent="0.25">
      <c r="A82" s="323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0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3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35</v>
      </c>
      <c r="W101" s="307">
        <f t="shared" si="5"/>
        <v>36.4</v>
      </c>
      <c r="X101" s="36">
        <f>IFERROR(IF(W101=0,"",ROUNDUP(W101/H101,0)*0.00753),"")</f>
        <v>9.7890000000000005E-2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8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12.5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13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9.7890000000000005E-2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35</v>
      </c>
      <c r="W104" s="308">
        <f>IFERROR(SUM(W93:W102),"0")</f>
        <v>36.4</v>
      </c>
      <c r="X104" s="37"/>
      <c r="Y104" s="309"/>
      <c r="Z104" s="309"/>
    </row>
    <row r="105" spans="1:53" ht="14.25" customHeight="1" x14ac:dyDescent="0.25">
      <c r="A105" s="323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5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200</v>
      </c>
      <c r="W107" s="307">
        <f t="shared" si="6"/>
        <v>201.60000000000002</v>
      </c>
      <c r="X107" s="36">
        <f>IFERROR(IF(W107=0,"",ROUNDUP(W107/H107,0)*0.02175),"")</f>
        <v>0.52200000000000002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9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66</v>
      </c>
      <c r="W110" s="307">
        <f t="shared" si="6"/>
        <v>66</v>
      </c>
      <c r="X110" s="36">
        <f>IFERROR(IF(W110=0,"",ROUNDUP(W110/H110,0)*0.00753),"")</f>
        <v>0.18825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540</v>
      </c>
      <c r="W111" s="307">
        <f t="shared" si="6"/>
        <v>540</v>
      </c>
      <c r="X111" s="36">
        <f>IFERROR(IF(W111=0,"",ROUNDUP(W111/H111,0)*0.00753),"")</f>
        <v>1.506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70</v>
      </c>
      <c r="W114" s="307">
        <f t="shared" si="6"/>
        <v>72</v>
      </c>
      <c r="X114" s="36">
        <f>IFERROR(IF(W114=0,"",ROUNDUP(W114/H114,0)*0.00753),"")</f>
        <v>0.18071999999999999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6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272.14285714285711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273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2.39697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876</v>
      </c>
      <c r="W117" s="308">
        <f>IFERROR(SUM(W106:W115),"0")</f>
        <v>879.6</v>
      </c>
      <c r="X117" s="37"/>
      <c r="Y117" s="309"/>
      <c r="Z117" s="309"/>
    </row>
    <row r="118" spans="1:53" ht="14.25" customHeight="1" x14ac:dyDescent="0.25">
      <c r="A118" s="323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80</v>
      </c>
      <c r="W120" s="307">
        <f>IFERROR(IF(V120="",0,CEILING((V120/$H120),1)*$H120),"")</f>
        <v>81</v>
      </c>
      <c r="X120" s="36">
        <f>IFERROR(IF(W120=0,"",ROUNDUP(W120/H120,0)*0.02175),"")</f>
        <v>0.21749999999999997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5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3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9.8765432098765444</v>
      </c>
      <c r="W124" s="308">
        <f>IFERROR(W119/H119,"0")+IFERROR(W120/H120,"0")+IFERROR(W121/H121,"0")+IFERROR(W122/H122,"0")+IFERROR(W123/H123,"0")</f>
        <v>10</v>
      </c>
      <c r="X124" s="308">
        <f>IFERROR(IF(X119="",0,X119),"0")+IFERROR(IF(X120="",0,X120),"0")+IFERROR(IF(X121="",0,X121),"0")+IFERROR(IF(X122="",0,X122),"0")+IFERROR(IF(X123="",0,X123),"0")</f>
        <v>0.21749999999999997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80</v>
      </c>
      <c r="W125" s="308">
        <f>IFERROR(SUM(W119:W123),"0")</f>
        <v>81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2"/>
      <c r="Z126" s="302"/>
    </row>
    <row r="127" spans="1:53" ht="14.25" customHeight="1" x14ac:dyDescent="0.25">
      <c r="A127" s="323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350</v>
      </c>
      <c r="W128" s="307">
        <f>IFERROR(IF(V128="",0,CEILING((V128/$H128),1)*$H128),"")</f>
        <v>356.4</v>
      </c>
      <c r="X128" s="36">
        <f>IFERROR(IF(W128=0,"",ROUNDUP(W128/H128,0)*0.02175),"")</f>
        <v>0.95699999999999996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270</v>
      </c>
      <c r="W130" s="307">
        <f>IFERROR(IF(V130="",0,CEILING((V130/$H130),1)*$H130),"")</f>
        <v>270</v>
      </c>
      <c r="X130" s="36">
        <f>IFERROR(IF(W130=0,"",ROUNDUP(W130/H130,0)*0.00753),"")</f>
        <v>0.753</v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143.20987654320987</v>
      </c>
      <c r="W131" s="308">
        <f>IFERROR(W128/H128,"0")+IFERROR(W129/H129,"0")+IFERROR(W130/H130,"0")</f>
        <v>144</v>
      </c>
      <c r="X131" s="308">
        <f>IFERROR(IF(X128="",0,X128),"0")+IFERROR(IF(X129="",0,X129),"0")+IFERROR(IF(X130="",0,X130),"0")</f>
        <v>1.71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620</v>
      </c>
      <c r="W132" s="308">
        <f>IFERROR(SUM(W128:W130),"0")</f>
        <v>626.4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2"/>
      <c r="Z134" s="302"/>
    </row>
    <row r="135" spans="1:53" ht="14.25" customHeight="1" x14ac:dyDescent="0.25">
      <c r="A135" s="323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2"/>
      <c r="Z141" s="302"/>
    </row>
    <row r="142" spans="1:53" ht="14.25" customHeight="1" x14ac:dyDescent="0.25">
      <c r="A142" s="323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50</v>
      </c>
      <c r="W143" s="307">
        <f t="shared" ref="W143:W150" si="7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140</v>
      </c>
      <c r="W146" s="307">
        <f t="shared" si="7"/>
        <v>140.70000000000002</v>
      </c>
      <c r="X146" s="36">
        <f>IFERROR(IF(W146=0,"",ROUNDUP(W146/H146,0)*0.00502),"")</f>
        <v>0.33634000000000003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105</v>
      </c>
      <c r="W148" s="307">
        <f t="shared" si="7"/>
        <v>105</v>
      </c>
      <c r="X148" s="36">
        <f>IFERROR(IF(W148=0,"",ROUNDUP(W148/H148,0)*0.00502),"")</f>
        <v>0.251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175</v>
      </c>
      <c r="W149" s="307">
        <f t="shared" si="7"/>
        <v>176.4</v>
      </c>
      <c r="X149" s="36">
        <f>IFERROR(IF(W149=0,"",ROUNDUP(W149/H149,0)*0.00502),"")</f>
        <v>0.42168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211.90476190476187</v>
      </c>
      <c r="W151" s="308">
        <f>IFERROR(W143/H143,"0")+IFERROR(W144/H144,"0")+IFERROR(W145/H145,"0")+IFERROR(W146/H146,"0")+IFERROR(W147/H147,"0")+IFERROR(W148/H148,"0")+IFERROR(W149/H149,"0")+IFERROR(W150/H150,"0")</f>
        <v>213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1.09938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470</v>
      </c>
      <c r="W152" s="308">
        <f>IFERROR(SUM(W143:W150),"0")</f>
        <v>472.5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2"/>
      <c r="Z153" s="302"/>
    </row>
    <row r="154" spans="1:53" ht="14.25" customHeight="1" x14ac:dyDescent="0.25">
      <c r="A154" s="323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3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1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3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100</v>
      </c>
      <c r="W165" s="307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80</v>
      </c>
      <c r="W166" s="307">
        <f>IFERROR(IF(V166="",0,CEILING((V166/$H166),1)*$H166),"")</f>
        <v>81</v>
      </c>
      <c r="X166" s="36">
        <f>IFERROR(IF(W166=0,"",ROUNDUP(W166/H166,0)*0.00937),"")</f>
        <v>0.14055000000000001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250</v>
      </c>
      <c r="W167" s="307">
        <f>IFERROR(IF(V167="",0,CEILING((V167/$H167),1)*$H167),"")</f>
        <v>253.8</v>
      </c>
      <c r="X167" s="36">
        <f>IFERROR(IF(W167=0,"",ROUNDUP(W167/H167,0)*0.00937),"")</f>
        <v>0.44039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120</v>
      </c>
      <c r="W168" s="307">
        <f>IFERROR(IF(V168="",0,CEILING((V168/$H168),1)*$H168),"")</f>
        <v>124.2</v>
      </c>
      <c r="X168" s="36">
        <f>IFERROR(IF(W168=0,"",ROUNDUP(W168/H168,0)*0.00937),"")</f>
        <v>0.21551000000000001</v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101.85185185185185</v>
      </c>
      <c r="W169" s="308">
        <f>IFERROR(W165/H165,"0")+IFERROR(W166/H166,"0")+IFERROR(W167/H167,"0")+IFERROR(W168/H168,"0")</f>
        <v>104</v>
      </c>
      <c r="X169" s="308">
        <f>IFERROR(IF(X165="",0,X165),"0")+IFERROR(IF(X166="",0,X166),"0")+IFERROR(IF(X167="",0,X167),"0")+IFERROR(IF(X168="",0,X168),"0")</f>
        <v>0.9744799999999999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550</v>
      </c>
      <c r="W170" s="308">
        <f>IFERROR(SUM(W165:W168),"0")</f>
        <v>561.6</v>
      </c>
      <c r="X170" s="37"/>
      <c r="Y170" s="309"/>
      <c r="Z170" s="309"/>
    </row>
    <row r="171" spans="1:53" ht="14.25" customHeight="1" x14ac:dyDescent="0.25">
      <c r="A171" s="323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200</v>
      </c>
      <c r="W173" s="307">
        <f t="shared" si="8"/>
        <v>200.1</v>
      </c>
      <c r="X173" s="36">
        <f>IFERROR(IF(W173=0,"",ROUNDUP(W173/H173,0)*0.02175),"")</f>
        <v>0.50024999999999997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400</v>
      </c>
      <c r="W178" s="307">
        <f t="shared" si="8"/>
        <v>400.8</v>
      </c>
      <c r="X178" s="36">
        <f>IFERROR(IF(W178=0,"",ROUNDUP(W178/H178,0)*0.00753),"")</f>
        <v>1.2575100000000001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9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480</v>
      </c>
      <c r="W180" s="307">
        <f t="shared" si="8"/>
        <v>480</v>
      </c>
      <c r="X180" s="36">
        <f>IFERROR(IF(W180=0,"",ROUNDUP(W180/H180,0)*0.00753),"")</f>
        <v>1.506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200</v>
      </c>
      <c r="W182" s="307">
        <f t="shared" si="8"/>
        <v>201.6</v>
      </c>
      <c r="X182" s="36">
        <f t="shared" ref="X182:X188" si="9">IFERROR(IF(W182=0,"",ROUNDUP(W182/H182,0)*0.00753),"")</f>
        <v>0.63251999999999997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400</v>
      </c>
      <c r="W184" s="307">
        <f t="shared" si="8"/>
        <v>400.8</v>
      </c>
      <c r="X184" s="36">
        <f t="shared" si="9"/>
        <v>1.2575100000000001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120</v>
      </c>
      <c r="W187" s="307">
        <f t="shared" si="8"/>
        <v>120</v>
      </c>
      <c r="X187" s="36">
        <f t="shared" si="9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160</v>
      </c>
      <c r="W188" s="307">
        <f t="shared" si="8"/>
        <v>160.79999999999998</v>
      </c>
      <c r="X188" s="36">
        <f t="shared" si="9"/>
        <v>0.50451000000000001</v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756.32183908045988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758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6.0348000000000006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1960</v>
      </c>
      <c r="W190" s="308">
        <f>IFERROR(SUM(W172:W188),"0")</f>
        <v>1964.1</v>
      </c>
      <c r="X190" s="37"/>
      <c r="Y190" s="309"/>
      <c r="Z190" s="309"/>
    </row>
    <row r="191" spans="1:53" ht="14.25" customHeight="1" x14ac:dyDescent="0.25">
      <c r="A191" s="323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20</v>
      </c>
      <c r="W192" s="307">
        <f>IFERROR(IF(V192="",0,CEILING((V192/$H192),1)*$H192),"")</f>
        <v>21.599999999999998</v>
      </c>
      <c r="X192" s="36">
        <f>IFERROR(IF(W192=0,"",ROUNDUP(W192/H192,0)*0.00753),"")</f>
        <v>6.7769999999999997E-2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36</v>
      </c>
      <c r="W193" s="307">
        <f>IFERROR(IF(V193="",0,CEILING((V193/$H193),1)*$H193),"")</f>
        <v>36</v>
      </c>
      <c r="X193" s="36">
        <f>IFERROR(IF(W193=0,"",ROUNDUP(W193/H193,0)*0.00753),"")</f>
        <v>0.11295000000000001</v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23.333333333333336</v>
      </c>
      <c r="W194" s="308">
        <f>IFERROR(W192/H192,"0")+IFERROR(W193/H193,"0")</f>
        <v>24</v>
      </c>
      <c r="X194" s="308">
        <f>IFERROR(IF(X192="",0,X192),"0")+IFERROR(IF(X193="",0,X193),"0")</f>
        <v>0.18071999999999999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56</v>
      </c>
      <c r="W195" s="308">
        <f>IFERROR(SUM(W192:W193),"0")</f>
        <v>57.599999999999994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2"/>
      <c r="Z196" s="302"/>
    </row>
    <row r="197" spans="1:53" ht="14.25" customHeight="1" x14ac:dyDescent="0.25">
      <c r="A197" s="323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3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3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30</v>
      </c>
      <c r="W220" s="307">
        <f>IFERROR(IF(V220="",0,CEILING((V220/$H220),1)*$H220),"")</f>
        <v>33.6</v>
      </c>
      <c r="X220" s="36">
        <f>IFERROR(IF(W220=0,"",ROUNDUP(W220/H220,0)*0.00753),"")</f>
        <v>6.0240000000000002E-2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105</v>
      </c>
      <c r="W223" s="307">
        <f>IFERROR(IF(V223="",0,CEILING((V223/$H223),1)*$H223),"")</f>
        <v>105</v>
      </c>
      <c r="X223" s="36">
        <f>IFERROR(IF(W223=0,"",ROUNDUP(W223/H223,0)*0.00502),"")</f>
        <v>0.251</v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57.142857142857139</v>
      </c>
      <c r="W224" s="308">
        <f>IFERROR(W220/H220,"0")+IFERROR(W221/H221,"0")+IFERROR(W222/H222,"0")+IFERROR(W223/H223,"0")</f>
        <v>58</v>
      </c>
      <c r="X224" s="308">
        <f>IFERROR(IF(X220="",0,X220),"0")+IFERROR(IF(X221="",0,X221),"0")+IFERROR(IF(X222="",0,X222),"0")+IFERROR(IF(X223="",0,X223),"0")</f>
        <v>0.31124000000000002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135</v>
      </c>
      <c r="W225" s="308">
        <f>IFERROR(SUM(W220:W223),"0")</f>
        <v>138.6</v>
      </c>
      <c r="X225" s="37"/>
      <c r="Y225" s="309"/>
      <c r="Z225" s="309"/>
    </row>
    <row r="226" spans="1:53" ht="14.25" customHeight="1" x14ac:dyDescent="0.25">
      <c r="A226" s="323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3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30</v>
      </c>
      <c r="W237" s="307">
        <f>IFERROR(IF(V237="",0,CEILING((V237/$H237),1)*$H237),"")</f>
        <v>33.6</v>
      </c>
      <c r="X237" s="36">
        <f>IFERROR(IF(W237=0,"",ROUNDUP(W237/H237,0)*0.02175),"")</f>
        <v>8.6999999999999994E-2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350</v>
      </c>
      <c r="W238" s="307">
        <f>IFERROR(IF(V238="",0,CEILING((V238/$H238),1)*$H238),"")</f>
        <v>351</v>
      </c>
      <c r="X238" s="36">
        <f>IFERROR(IF(W238=0,"",ROUNDUP(W238/H238,0)*0.02175),"")</f>
        <v>0.9787499999999999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30</v>
      </c>
      <c r="W239" s="307">
        <f>IFERROR(IF(V239="",0,CEILING((V239/$H239),1)*$H239),"")</f>
        <v>33.6</v>
      </c>
      <c r="X239" s="36">
        <f>IFERROR(IF(W239=0,"",ROUNDUP(W239/H239,0)*0.02175),"")</f>
        <v>8.6999999999999994E-2</v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52.014652014652015</v>
      </c>
      <c r="W240" s="308">
        <f>IFERROR(W237/H237,"0")+IFERROR(W238/H238,"0")+IFERROR(W239/H239,"0")</f>
        <v>53</v>
      </c>
      <c r="X240" s="308">
        <f>IFERROR(IF(X237="",0,X237),"0")+IFERROR(IF(X238="",0,X238),"0")+IFERROR(IF(X239="",0,X239),"0")</f>
        <v>1.1527499999999999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410</v>
      </c>
      <c r="W241" s="308">
        <f>IFERROR(SUM(W237:W239),"0")</f>
        <v>418.20000000000005</v>
      </c>
      <c r="X241" s="37"/>
      <c r="Y241" s="309"/>
      <c r="Z241" s="309"/>
    </row>
    <row r="242" spans="1:53" ht="14.25" customHeight="1" x14ac:dyDescent="0.25">
      <c r="A242" s="323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5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0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85</v>
      </c>
      <c r="W245" s="307">
        <f>IFERROR(IF(V245="",0,CEILING((V245/$H245),1)*$H245),"")</f>
        <v>86.699999999999989</v>
      </c>
      <c r="X245" s="36">
        <f>IFERROR(IF(W245=0,"",ROUNDUP(W245/H245,0)*0.00753),"")</f>
        <v>0.25602000000000003</v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33.333333333333336</v>
      </c>
      <c r="W246" s="308">
        <f>IFERROR(W243/H243,"0")+IFERROR(W244/H244,"0")+IFERROR(W245/H245,"0")</f>
        <v>34</v>
      </c>
      <c r="X246" s="308">
        <f>IFERROR(IF(X243="",0,X243),"0")+IFERROR(IF(X244="",0,X244),"0")+IFERROR(IF(X245="",0,X245),"0")</f>
        <v>0.25602000000000003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85</v>
      </c>
      <c r="W247" s="308">
        <f>IFERROR(SUM(W243:W245),"0")</f>
        <v>86.699999999999989</v>
      </c>
      <c r="X247" s="37"/>
      <c r="Y247" s="309"/>
      <c r="Z247" s="309"/>
    </row>
    <row r="248" spans="1:53" ht="14.25" customHeight="1" x14ac:dyDescent="0.25">
      <c r="A248" s="323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50</v>
      </c>
      <c r="W251" s="307">
        <f>IFERROR(IF(V251="",0,CEILING((V251/$H251),1)*$H251),"")</f>
        <v>50</v>
      </c>
      <c r="X251" s="36">
        <f>IFERROR(IF(W251=0,"",ROUNDUP(W251/H251,0)*0.00474),"")</f>
        <v>0.11850000000000001</v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25</v>
      </c>
      <c r="W252" s="308">
        <f>IFERROR(W249/H249,"0")+IFERROR(W250/H250,"0")+IFERROR(W251/H251,"0")</f>
        <v>25</v>
      </c>
      <c r="X252" s="308">
        <f>IFERROR(IF(X249="",0,X249),"0")+IFERROR(IF(X250="",0,X250),"0")+IFERROR(IF(X251="",0,X251),"0")</f>
        <v>0.11850000000000001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50</v>
      </c>
      <c r="W253" s="308">
        <f>IFERROR(SUM(W249:W251),"0")</f>
        <v>50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2"/>
      <c r="Z254" s="302"/>
    </row>
    <row r="255" spans="1:53" ht="14.25" customHeight="1" x14ac:dyDescent="0.25">
      <c r="A255" s="323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100</v>
      </c>
      <c r="W256" s="307">
        <f t="shared" ref="W256:W262" si="13">IFERROR(IF(V256="",0,CEILING((V256/$H256),1)*$H256),"")</f>
        <v>108</v>
      </c>
      <c r="X256" s="36">
        <f>IFERROR(IF(W256=0,"",ROUNDUP(W256/H256,0)*0.02175),"")</f>
        <v>0.21749999999999997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623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9.2592592592592595</v>
      </c>
      <c r="W263" s="308">
        <f>IFERROR(W256/H256,"0")+IFERROR(W257/H257,"0")+IFERROR(W258/H258,"0")+IFERROR(W259/H259,"0")+IFERROR(W260/H260,"0")+IFERROR(W261/H261,"0")+IFERROR(W262/H262,"0")</f>
        <v>10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0.21749999999999997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100</v>
      </c>
      <c r="W264" s="308">
        <f>IFERROR(SUM(W256:W262),"0")</f>
        <v>108</v>
      </c>
      <c r="X264" s="37"/>
      <c r="Y264" s="309"/>
      <c r="Z264" s="309"/>
    </row>
    <row r="265" spans="1:53" ht="14.25" customHeight="1" x14ac:dyDescent="0.25">
      <c r="A265" s="323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2"/>
      <c r="Z270" s="302"/>
    </row>
    <row r="271" spans="1:53" ht="14.25" customHeight="1" x14ac:dyDescent="0.25">
      <c r="A271" s="323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30</v>
      </c>
      <c r="W272" s="307">
        <f>IFERROR(IF(V272="",0,CEILING((V272/$H272),1)*$H272),"")</f>
        <v>30.6</v>
      </c>
      <c r="X272" s="36">
        <f>IFERROR(IF(W272=0,"",ROUNDUP(W272/H272,0)*0.00753),"")</f>
        <v>0.12801000000000001</v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16.666666666666668</v>
      </c>
      <c r="W273" s="308">
        <f>IFERROR(W272/H272,"0")</f>
        <v>17</v>
      </c>
      <c r="X273" s="308">
        <f>IFERROR(IF(X272="",0,X272),"0")</f>
        <v>0.12801000000000001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30</v>
      </c>
      <c r="W274" s="308">
        <f>IFERROR(SUM(W272:W272),"0")</f>
        <v>30.6</v>
      </c>
      <c r="X274" s="37"/>
      <c r="Y274" s="309"/>
      <c r="Z274" s="309"/>
    </row>
    <row r="275" spans="1:53" ht="14.25" customHeight="1" x14ac:dyDescent="0.25">
      <c r="A275" s="323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630</v>
      </c>
      <c r="W277" s="307">
        <f>IFERROR(IF(V277="",0,CEILING((V277/$H277),1)*$H277),"")</f>
        <v>630</v>
      </c>
      <c r="X277" s="36">
        <f>IFERROR(IF(W277=0,"",ROUNDUP(W277/H277,0)*0.00753),"")</f>
        <v>1.8825000000000001</v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420</v>
      </c>
      <c r="W278" s="307">
        <f>IFERROR(IF(V278="",0,CEILING((V278/$H278),1)*$H278),"")</f>
        <v>420.84</v>
      </c>
      <c r="X278" s="36">
        <f>IFERROR(IF(W278=0,"",ROUNDUP(W278/H278,0)*0.00753),"")</f>
        <v>1.2575100000000001</v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416.66666666666663</v>
      </c>
      <c r="W279" s="308">
        <f>IFERROR(W276/H276,"0")+IFERROR(W277/H277,"0")+IFERROR(W278/H278,"0")</f>
        <v>417</v>
      </c>
      <c r="X279" s="308">
        <f>IFERROR(IF(X276="",0,X276),"0")+IFERROR(IF(X277="",0,X277),"0")+IFERROR(IF(X278="",0,X278),"0")</f>
        <v>3.1400100000000002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1050</v>
      </c>
      <c r="W280" s="308">
        <f>IFERROR(SUM(W276:W278),"0")</f>
        <v>1050.8399999999999</v>
      </c>
      <c r="X280" s="37"/>
      <c r="Y280" s="309"/>
      <c r="Z280" s="309"/>
    </row>
    <row r="281" spans="1:53" ht="14.25" customHeight="1" x14ac:dyDescent="0.25">
      <c r="A281" s="323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38</v>
      </c>
      <c r="W282" s="307">
        <f>IFERROR(IF(V282="",0,CEILING((V282/$H282),1)*$H282),"")</f>
        <v>38.76</v>
      </c>
      <c r="X282" s="36">
        <f>IFERROR(IF(W282=0,"",ROUNDUP(W282/H282,0)*0.00753),"")</f>
        <v>0.12801000000000001</v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16.666666666666668</v>
      </c>
      <c r="W283" s="308">
        <f>IFERROR(W282/H282,"0")</f>
        <v>17</v>
      </c>
      <c r="X283" s="308">
        <f>IFERROR(IF(X282="",0,X282),"0")</f>
        <v>0.12801000000000001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38</v>
      </c>
      <c r="W284" s="308">
        <f>IFERROR(SUM(W282:W282),"0")</f>
        <v>38.76</v>
      </c>
      <c r="X284" s="37"/>
      <c r="Y284" s="309"/>
      <c r="Z284" s="309"/>
    </row>
    <row r="285" spans="1:53" ht="14.25" customHeight="1" x14ac:dyDescent="0.25">
      <c r="A285" s="323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17</v>
      </c>
      <c r="W286" s="307">
        <f>IFERROR(IF(V286="",0,CEILING((V286/$H286),1)*$H286),"")</f>
        <v>17.849999999999998</v>
      </c>
      <c r="X286" s="36">
        <f>IFERROR(IF(W286=0,"",ROUNDUP(W286/H286,0)*0.00753),"")</f>
        <v>5.271E-2</v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6.666666666666667</v>
      </c>
      <c r="W287" s="308">
        <f>IFERROR(W286/H286,"0")</f>
        <v>7</v>
      </c>
      <c r="X287" s="308">
        <f>IFERROR(IF(X286="",0,X286),"0")</f>
        <v>5.271E-2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17</v>
      </c>
      <c r="W288" s="308">
        <f>IFERROR(SUM(W286:W286),"0")</f>
        <v>17.849999999999998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2"/>
      <c r="Z290" s="302"/>
    </row>
    <row r="291" spans="1:53" ht="14.25" customHeight="1" x14ac:dyDescent="0.25">
      <c r="A291" s="323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2600</v>
      </c>
      <c r="W292" s="307">
        <f t="shared" ref="W292:W299" si="14">IFERROR(IF(V292="",0,CEILING((V292/$H292),1)*$H292),"")</f>
        <v>2610</v>
      </c>
      <c r="X292" s="36">
        <f>IFERROR(IF(W292=0,"",ROUNDUP(W292/H292,0)*0.02175),"")</f>
        <v>3.7844999999999995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700</v>
      </c>
      <c r="W294" s="307">
        <f t="shared" si="14"/>
        <v>705</v>
      </c>
      <c r="X294" s="36">
        <f>IFERROR(IF(W294=0,"",ROUNDUP(W294/H294,0)*0.02175),"")</f>
        <v>1.0222499999999999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1500</v>
      </c>
      <c r="W296" s="307">
        <f t="shared" si="14"/>
        <v>1500</v>
      </c>
      <c r="X296" s="36">
        <f>IFERROR(IF(W296=0,"",ROUNDUP(W296/H296,0)*0.02175),"")</f>
        <v>2.1749999999999998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7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50</v>
      </c>
      <c r="W298" s="307">
        <f t="shared" si="14"/>
        <v>50</v>
      </c>
      <c r="X298" s="36">
        <f>IFERROR(IF(W298=0,"",ROUNDUP(W298/H298,0)*0.00937),"")</f>
        <v>9.3700000000000006E-2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25</v>
      </c>
      <c r="W299" s="307">
        <f t="shared" si="14"/>
        <v>25</v>
      </c>
      <c r="X299" s="36">
        <f>IFERROR(IF(W299=0,"",ROUNDUP(W299/H299,0)*0.00937),"")</f>
        <v>4.6850000000000003E-2</v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335</v>
      </c>
      <c r="W300" s="308">
        <f>IFERROR(W292/H292,"0")+IFERROR(W293/H293,"0")+IFERROR(W294/H294,"0")+IFERROR(W295/H295,"0")+IFERROR(W296/H296,"0")+IFERROR(W297/H297,"0")+IFERROR(W298/H298,"0")+IFERROR(W299/H299,"0")</f>
        <v>336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7.1222999999999992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4875</v>
      </c>
      <c r="W301" s="308">
        <f>IFERROR(SUM(W292:W299),"0")</f>
        <v>4890</v>
      </c>
      <c r="X301" s="37"/>
      <c r="Y301" s="309"/>
      <c r="Z301" s="309"/>
    </row>
    <row r="302" spans="1:53" ht="14.25" customHeight="1" x14ac:dyDescent="0.25">
      <c r="A302" s="323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1300</v>
      </c>
      <c r="W303" s="307">
        <f>IFERROR(IF(V303="",0,CEILING((V303/$H303),1)*$H303),"")</f>
        <v>1305</v>
      </c>
      <c r="X303" s="36">
        <f>IFERROR(IF(W303=0,"",ROUNDUP(W303/H303,0)*0.02175),"")</f>
        <v>1.8922499999999998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8</v>
      </c>
      <c r="W304" s="307">
        <f>IFERROR(IF(V304="",0,CEILING((V304/$H304),1)*$H304),"")</f>
        <v>8</v>
      </c>
      <c r="X304" s="36">
        <f>IFERROR(IF(W304=0,"",ROUNDUP(W304/H304,0)*0.00937),"")</f>
        <v>1.874E-2</v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88.666666666666671</v>
      </c>
      <c r="W305" s="308">
        <f>IFERROR(W303/H303,"0")+IFERROR(W304/H304,"0")</f>
        <v>89</v>
      </c>
      <c r="X305" s="308">
        <f>IFERROR(IF(X303="",0,X303),"0")+IFERROR(IF(X304="",0,X304),"0")</f>
        <v>1.9109899999999997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1308</v>
      </c>
      <c r="W306" s="308">
        <f>IFERROR(SUM(W303:W304),"0")</f>
        <v>1313</v>
      </c>
      <c r="X306" s="37"/>
      <c r="Y306" s="309"/>
      <c r="Z306" s="309"/>
    </row>
    <row r="307" spans="1:53" ht="14.25" customHeight="1" x14ac:dyDescent="0.25">
      <c r="A307" s="323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100</v>
      </c>
      <c r="W308" s="307">
        <f>IFERROR(IF(V308="",0,CEILING((V308/$H308),1)*$H308),"")</f>
        <v>101.39999999999999</v>
      </c>
      <c r="X308" s="36">
        <f>IFERROR(IF(W308=0,"",ROUNDUP(W308/H308,0)*0.02175),"")</f>
        <v>0.28275</v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12.820512820512821</v>
      </c>
      <c r="W309" s="308">
        <f>IFERROR(W308/H308,"0")</f>
        <v>13</v>
      </c>
      <c r="X309" s="308">
        <f>IFERROR(IF(X308="",0,X308),"0")</f>
        <v>0.28275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100</v>
      </c>
      <c r="W310" s="308">
        <f>IFERROR(SUM(W308:W308),"0")</f>
        <v>101.39999999999999</v>
      </c>
      <c r="X310" s="37"/>
      <c r="Y310" s="309"/>
      <c r="Z310" s="309"/>
    </row>
    <row r="311" spans="1:53" ht="14.25" customHeight="1" x14ac:dyDescent="0.25">
      <c r="A311" s="323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30</v>
      </c>
      <c r="W312" s="307">
        <f>IFERROR(IF(V312="",0,CEILING((V312/$H312),1)*$H312),"")</f>
        <v>31.2</v>
      </c>
      <c r="X312" s="36">
        <f>IFERROR(IF(W312=0,"",ROUNDUP(W312/H312,0)*0.02175),"")</f>
        <v>8.6999999999999994E-2</v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3.8461538461538463</v>
      </c>
      <c r="W313" s="308">
        <f>IFERROR(W312/H312,"0")</f>
        <v>4</v>
      </c>
      <c r="X313" s="308">
        <f>IFERROR(IF(X312="",0,X312),"0")</f>
        <v>8.6999999999999994E-2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30</v>
      </c>
      <c r="W314" s="308">
        <f>IFERROR(SUM(W312:W312),"0")</f>
        <v>31.2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2"/>
      <c r="Z315" s="302"/>
    </row>
    <row r="316" spans="1:53" ht="14.25" customHeight="1" x14ac:dyDescent="0.25">
      <c r="A316" s="323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50</v>
      </c>
      <c r="W317" s="307">
        <f>IFERROR(IF(V317="",0,CEILING((V317/$H317),1)*$H317),"")</f>
        <v>60</v>
      </c>
      <c r="X317" s="36">
        <f>IFERROR(IF(W317=0,"",ROUNDUP(W317/H317,0)*0.02175),"")</f>
        <v>0.10874999999999999</v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4.166666666666667</v>
      </c>
      <c r="W321" s="308">
        <f>IFERROR(W317/H317,"0")+IFERROR(W318/H318,"0")+IFERROR(W319/H319,"0")+IFERROR(W320/H320,"0")</f>
        <v>5</v>
      </c>
      <c r="X321" s="308">
        <f>IFERROR(IF(X317="",0,X317),"0")+IFERROR(IF(X318="",0,X318),"0")+IFERROR(IF(X319="",0,X319),"0")+IFERROR(IF(X320="",0,X320),"0")</f>
        <v>0.10874999999999999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50</v>
      </c>
      <c r="W322" s="308">
        <f>IFERROR(SUM(W317:W320),"0")</f>
        <v>60</v>
      </c>
      <c r="X322" s="37"/>
      <c r="Y322" s="309"/>
      <c r="Z322" s="309"/>
    </row>
    <row r="323" spans="1:53" ht="14.25" customHeight="1" x14ac:dyDescent="0.25">
      <c r="A323" s="323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3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30</v>
      </c>
      <c r="W329" s="307">
        <f>IFERROR(IF(V329="",0,CEILING((V329/$H329),1)*$H329),"")</f>
        <v>31.2</v>
      </c>
      <c r="X329" s="36">
        <f>IFERROR(IF(W329=0,"",ROUNDUP(W329/H329,0)*0.02175),"")</f>
        <v>8.6999999999999994E-2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3.8461538461538463</v>
      </c>
      <c r="W333" s="308">
        <f>IFERROR(W329/H329,"0")+IFERROR(W330/H330,"0")+IFERROR(W331/H331,"0")+IFERROR(W332/H332,"0")</f>
        <v>4</v>
      </c>
      <c r="X333" s="308">
        <f>IFERROR(IF(X329="",0,X329),"0")+IFERROR(IF(X330="",0,X330),"0")+IFERROR(IF(X331="",0,X331),"0")+IFERROR(IF(X332="",0,X332),"0")</f>
        <v>8.6999999999999994E-2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30</v>
      </c>
      <c r="W334" s="308">
        <f>IFERROR(SUM(W329:W332),"0")</f>
        <v>31.2</v>
      </c>
      <c r="X334" s="37"/>
      <c r="Y334" s="309"/>
      <c r="Z334" s="309"/>
    </row>
    <row r="335" spans="1:53" ht="14.25" customHeight="1" x14ac:dyDescent="0.25">
      <c r="A335" s="323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2"/>
      <c r="Z340" s="302"/>
    </row>
    <row r="341" spans="1:53" ht="14.25" customHeight="1" x14ac:dyDescent="0.25">
      <c r="A341" s="323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3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80</v>
      </c>
      <c r="W347" s="307">
        <f t="shared" ref="W347:W359" si="15">IFERROR(IF(V347="",0,CEILING((V347/$H347),1)*$H347),"")</f>
        <v>84</v>
      </c>
      <c r="X347" s="36">
        <f>IFERROR(IF(W347=0,"",ROUNDUP(W347/H347,0)*0.00753),"")</f>
        <v>0.15060000000000001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160</v>
      </c>
      <c r="W349" s="307">
        <f t="shared" si="15"/>
        <v>163.80000000000001</v>
      </c>
      <c r="X349" s="36">
        <f>IFERROR(IF(W349=0,"",ROUNDUP(W349/H349,0)*0.00753),"")</f>
        <v>0.29366999999999999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196</v>
      </c>
      <c r="W350" s="307">
        <f t="shared" si="15"/>
        <v>196.56</v>
      </c>
      <c r="X350" s="36">
        <f>IFERROR(IF(W350=0,"",ROUNDUP(W350/H350,0)*0.00753),"")</f>
        <v>0.88101000000000007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105</v>
      </c>
      <c r="W352" s="307">
        <f t="shared" si="15"/>
        <v>105</v>
      </c>
      <c r="X352" s="36">
        <f t="shared" si="16"/>
        <v>0.251</v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70</v>
      </c>
      <c r="W354" s="307">
        <f t="shared" si="15"/>
        <v>71.400000000000006</v>
      </c>
      <c r="X354" s="36">
        <f t="shared" si="16"/>
        <v>0.17068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87.5</v>
      </c>
      <c r="W358" s="307">
        <f t="shared" si="15"/>
        <v>88.2</v>
      </c>
      <c r="X358" s="36">
        <f t="shared" si="16"/>
        <v>0.21084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298.8095238095238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302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1.9578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698.5</v>
      </c>
      <c r="W361" s="308">
        <f>IFERROR(SUM(W347:W359),"0")</f>
        <v>708.96</v>
      </c>
      <c r="X361" s="37"/>
      <c r="Y361" s="309"/>
      <c r="Z361" s="309"/>
    </row>
    <row r="362" spans="1:53" ht="14.25" customHeight="1" x14ac:dyDescent="0.25">
      <c r="A362" s="323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3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3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7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2"/>
      <c r="Z377" s="302"/>
    </row>
    <row r="378" spans="1:53" ht="14.25" customHeight="1" x14ac:dyDescent="0.25">
      <c r="A378" s="323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3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100</v>
      </c>
      <c r="W384" s="307">
        <f t="shared" ref="W384:W390" si="17">IFERROR(IF(V384="",0,CEILING((V384/$H384),1)*$H384),"")</f>
        <v>100.80000000000001</v>
      </c>
      <c r="X384" s="36">
        <f>IFERROR(IF(W384=0,"",ROUNDUP(W384/H384,0)*0.00753),"")</f>
        <v>0.18071999999999999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35</v>
      </c>
      <c r="W389" s="307">
        <f t="shared" si="17"/>
        <v>35.700000000000003</v>
      </c>
      <c r="X389" s="36">
        <f>IFERROR(IF(W389=0,"",ROUNDUP(W389/H389,0)*0.00502),"")</f>
        <v>8.5339999999999999E-2</v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40.476190476190474</v>
      </c>
      <c r="W391" s="308">
        <f>IFERROR(W384/H384,"0")+IFERROR(W385/H385,"0")+IFERROR(W386/H386,"0")+IFERROR(W387/H387,"0")+IFERROR(W388/H388,"0")+IFERROR(W389/H389,"0")+IFERROR(W390/H390,"0")</f>
        <v>41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0.26605999999999996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135</v>
      </c>
      <c r="W392" s="308">
        <f>IFERROR(SUM(W384:W390),"0")</f>
        <v>136.5</v>
      </c>
      <c r="X392" s="37"/>
      <c r="Y392" s="309"/>
      <c r="Z392" s="309"/>
    </row>
    <row r="393" spans="1:53" ht="14.25" customHeight="1" x14ac:dyDescent="0.25">
      <c r="A393" s="323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26</v>
      </c>
      <c r="W394" s="307">
        <f>IFERROR(IF(V394="",0,CEILING((V394/$H394),1)*$H394),"")</f>
        <v>26</v>
      </c>
      <c r="X394" s="36">
        <f>IFERROR(IF(W394=0,"",ROUNDUP(W394/H394,0)*0.00673),"")</f>
        <v>0.1346</v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20</v>
      </c>
      <c r="W395" s="308">
        <f>IFERROR(W394/H394,"0")</f>
        <v>20</v>
      </c>
      <c r="X395" s="308">
        <f>IFERROR(IF(X394="",0,X394),"0")</f>
        <v>0.1346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26</v>
      </c>
      <c r="W396" s="308">
        <f>IFERROR(SUM(W394:W394),"0")</f>
        <v>26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2"/>
      <c r="Z398" s="302"/>
    </row>
    <row r="399" spans="1:53" ht="14.25" customHeight="1" x14ac:dyDescent="0.25">
      <c r="A399" s="323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120</v>
      </c>
      <c r="W400" s="307">
        <f t="shared" ref="W400:W408" si="18">IFERROR(IF(V400="",0,CEILING((V400/$H400),1)*$H400),"")</f>
        <v>121.44000000000001</v>
      </c>
      <c r="X400" s="36">
        <f>IFERROR(IF(W400=0,"",ROUNDUP(W400/H400,0)*0.01196),"")</f>
        <v>0.27507999999999999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200</v>
      </c>
      <c r="W401" s="307">
        <f t="shared" si="18"/>
        <v>200.64000000000001</v>
      </c>
      <c r="X401" s="36">
        <f>IFERROR(IF(W401=0,"",ROUNDUP(W401/H401,0)*0.01196),"")</f>
        <v>0.45448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50</v>
      </c>
      <c r="W402" s="307">
        <f t="shared" si="18"/>
        <v>52.800000000000004</v>
      </c>
      <c r="X402" s="36">
        <f>IFERROR(IF(W402=0,"",ROUNDUP(W402/H402,0)*0.01196),"")</f>
        <v>0.1196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200</v>
      </c>
      <c r="W403" s="307">
        <f t="shared" si="18"/>
        <v>200.64000000000001</v>
      </c>
      <c r="X403" s="36">
        <f>IFERROR(IF(W403=0,"",ROUNDUP(W403/H403,0)*0.01196),"")</f>
        <v>0.45448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107.95454545454544</v>
      </c>
      <c r="W409" s="308">
        <f>IFERROR(W400/H400,"0")+IFERROR(W401/H401,"0")+IFERROR(W402/H402,"0")+IFERROR(W403/H403,"0")+IFERROR(W404/H404,"0")+IFERROR(W405/H405,"0")+IFERROR(W406/H406,"0")+IFERROR(W407/H407,"0")+IFERROR(W408/H408,"0")</f>
        <v>109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1.3036400000000001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570</v>
      </c>
      <c r="W410" s="308">
        <f>IFERROR(SUM(W400:W408),"0")</f>
        <v>575.5200000000001</v>
      </c>
      <c r="X410" s="37"/>
      <c r="Y410" s="309"/>
      <c r="Z410" s="309"/>
    </row>
    <row r="411" spans="1:53" ht="14.25" customHeight="1" x14ac:dyDescent="0.25">
      <c r="A411" s="323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150</v>
      </c>
      <c r="W412" s="307">
        <f>IFERROR(IF(V412="",0,CEILING((V412/$H412),1)*$H412),"")</f>
        <v>153.12</v>
      </c>
      <c r="X412" s="36">
        <f>IFERROR(IF(W412=0,"",ROUNDUP(W412/H412,0)*0.01196),"")</f>
        <v>0.34683999999999998</v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28.409090909090907</v>
      </c>
      <c r="W414" s="308">
        <f>IFERROR(W412/H412,"0")+IFERROR(W413/H413,"0")</f>
        <v>29</v>
      </c>
      <c r="X414" s="308">
        <f>IFERROR(IF(X412="",0,X412),"0")+IFERROR(IF(X413="",0,X413),"0")</f>
        <v>0.34683999999999998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150</v>
      </c>
      <c r="W415" s="308">
        <f>IFERROR(SUM(W412:W413),"0")</f>
        <v>153.12</v>
      </c>
      <c r="X415" s="37"/>
      <c r="Y415" s="309"/>
      <c r="Z415" s="309"/>
    </row>
    <row r="416" spans="1:53" ht="14.25" customHeight="1" x14ac:dyDescent="0.25">
      <c r="A416" s="323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120</v>
      </c>
      <c r="W417" s="307">
        <f t="shared" ref="W417:W422" si="19">IFERROR(IF(V417="",0,CEILING((V417/$H417),1)*$H417),"")</f>
        <v>121.44000000000001</v>
      </c>
      <c r="X417" s="36">
        <f>IFERROR(IF(W417=0,"",ROUNDUP(W417/H417,0)*0.01196),"")</f>
        <v>0.27507999999999999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110</v>
      </c>
      <c r="W418" s="307">
        <f t="shared" si="19"/>
        <v>110.88000000000001</v>
      </c>
      <c r="X418" s="36">
        <f>IFERROR(IF(W418=0,"",ROUNDUP(W418/H418,0)*0.01196),"")</f>
        <v>0.25115999999999999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250</v>
      </c>
      <c r="W419" s="307">
        <f t="shared" si="19"/>
        <v>253.44</v>
      </c>
      <c r="X419" s="36">
        <f>IFERROR(IF(W419=0,"",ROUNDUP(W419/H419,0)*0.01196),"")</f>
        <v>0.57408000000000003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4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90.909090909090907</v>
      </c>
      <c r="W423" s="308">
        <f>IFERROR(W417/H417,"0")+IFERROR(W418/H418,"0")+IFERROR(W419/H419,"0")+IFERROR(W420/H420,"0")+IFERROR(W421/H421,"0")+IFERROR(W422/H422,"0")</f>
        <v>92</v>
      </c>
      <c r="X423" s="308">
        <f>IFERROR(IF(X417="",0,X417),"0")+IFERROR(IF(X418="",0,X418),"0")+IFERROR(IF(X419="",0,X419),"0")+IFERROR(IF(X420="",0,X420),"0")+IFERROR(IF(X421="",0,X421),"0")+IFERROR(IF(X422="",0,X422),"0")</f>
        <v>1.10032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480</v>
      </c>
      <c r="W424" s="308">
        <f>IFERROR(SUM(W417:W422),"0")</f>
        <v>485.76</v>
      </c>
      <c r="X424" s="37"/>
      <c r="Y424" s="309"/>
      <c r="Z424" s="309"/>
    </row>
    <row r="425" spans="1:53" ht="14.25" customHeight="1" x14ac:dyDescent="0.25">
      <c r="A425" s="323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2"/>
      <c r="Z431" s="302"/>
    </row>
    <row r="432" spans="1:53" ht="14.25" customHeight="1" x14ac:dyDescent="0.25">
      <c r="A432" s="323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7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50</v>
      </c>
      <c r="W434" s="307">
        <f>IFERROR(IF(V434="",0,CEILING((V434/$H434),1)*$H434),"")</f>
        <v>60</v>
      </c>
      <c r="X434" s="36">
        <f>IFERROR(IF(W434=0,"",ROUNDUP(W434/H434,0)*0.02175),"")</f>
        <v>0.10874999999999999</v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4.166666666666667</v>
      </c>
      <c r="W435" s="308">
        <f>IFERROR(W433/H433,"0")+IFERROR(W434/H434,"0")</f>
        <v>5</v>
      </c>
      <c r="X435" s="308">
        <f>IFERROR(IF(X433="",0,X433),"0")+IFERROR(IF(X434="",0,X434),"0")</f>
        <v>0.10874999999999999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50</v>
      </c>
      <c r="W436" s="308">
        <f>IFERROR(SUM(W433:W434),"0")</f>
        <v>60</v>
      </c>
      <c r="X436" s="37"/>
      <c r="Y436" s="309"/>
      <c r="Z436" s="309"/>
    </row>
    <row r="437" spans="1:53" ht="14.25" customHeight="1" x14ac:dyDescent="0.25">
      <c r="A437" s="323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1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2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3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9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23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0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14.25" customHeight="1" x14ac:dyDescent="0.25">
      <c r="A453" s="323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3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200</v>
      </c>
      <c r="W458" s="307">
        <f>IFERROR(IF(V458="",0,CEILING((V458/$H458),1)*$H458),"")</f>
        <v>202.79999999999998</v>
      </c>
      <c r="X458" s="36">
        <f>IFERROR(IF(W458=0,"",ROUNDUP(W458/H458,0)*0.02175),"")</f>
        <v>0.5655</v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25.641025641025642</v>
      </c>
      <c r="W459" s="308">
        <f>IFERROR(W458/H458,"0")</f>
        <v>26</v>
      </c>
      <c r="X459" s="308">
        <f>IFERROR(IF(X458="",0,X458),"0")</f>
        <v>0.5655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200</v>
      </c>
      <c r="W460" s="308">
        <f>IFERROR(SUM(W458:W458),"0")</f>
        <v>202.79999999999998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17354.5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17514.61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18496.256869592737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18665.579000000009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33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34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19321.256869592737</v>
      </c>
      <c r="W464" s="308">
        <f>GrossWeightTotalR+PalletQtyTotalR*25</f>
        <v>19515.579000000009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3621.7304366557232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3648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38.091270000000009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299" t="s">
        <v>548</v>
      </c>
      <c r="S468" s="353" t="s">
        <v>590</v>
      </c>
      <c r="T468" s="379"/>
      <c r="U468" s="300"/>
      <c r="Z468" s="52"/>
      <c r="AC468" s="300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0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0"/>
      <c r="Z469" s="52"/>
      <c r="AC469" s="300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0"/>
      <c r="L470" s="354"/>
      <c r="M470" s="354"/>
      <c r="N470" s="354"/>
      <c r="O470" s="354"/>
      <c r="P470" s="354"/>
      <c r="Q470" s="354"/>
      <c r="R470" s="354"/>
      <c r="S470" s="354"/>
      <c r="T470" s="354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167.40000000000003</v>
      </c>
      <c r="D471" s="46">
        <f>IFERROR(W55*1,"0")+IFERROR(W56*1,"0")+IFERROR(W57*1,"0")+IFERROR(W58*1,"0")</f>
        <v>565.20000000000005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2384.8000000000002</v>
      </c>
      <c r="F471" s="46">
        <f>IFERROR(W128*1,"0")+IFERROR(W129*1,"0")+IFERROR(W130*1,"0")</f>
        <v>626.4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472.5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2583.3000000000002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693.5</v>
      </c>
      <c r="K471" s="300"/>
      <c r="L471" s="46">
        <f>IFERROR(W256*1,"0")+IFERROR(W257*1,"0")+IFERROR(W258*1,"0")+IFERROR(W259*1,"0")+IFERROR(W260*1,"0")+IFERROR(W261*1,"0")+IFERROR(W262*1,"0")+IFERROR(W266*1,"0")+IFERROR(W267*1,"0")</f>
        <v>108</v>
      </c>
      <c r="M471" s="46">
        <f>IFERROR(W272*1,"0")+IFERROR(W276*1,"0")+IFERROR(W277*1,"0")+IFERROR(W278*1,"0")+IFERROR(W282*1,"0")+IFERROR(W286*1,"0")</f>
        <v>1138.05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6335.5999999999995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91.2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708.96</v>
      </c>
      <c r="Q471" s="46">
        <f>IFERROR(W379*1,"0")+IFERROR(W380*1,"0")+IFERROR(W384*1,"0")+IFERROR(W385*1,"0")+IFERROR(W386*1,"0")+IFERROR(W387*1,"0")+IFERROR(W388*1,"0")+IFERROR(W389*1,"0")+IFERROR(W390*1,"0")+IFERROR(W394*1,"0")</f>
        <v>162.5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1214.4000000000001</v>
      </c>
      <c r="S471" s="46">
        <f>IFERROR(W433*1,"0")+IFERROR(W434*1,"0")+IFERROR(W438*1,"0")+IFERROR(W439*1,"0")+IFERROR(W443*1,"0")+IFERROR(W444*1,"0")+IFERROR(W448*1,"0")+IFERROR(W449*1,"0")</f>
        <v>60</v>
      </c>
      <c r="T471" s="46">
        <f>IFERROR(W454*1,"0")+IFERROR(W458*1,"0")</f>
        <v>202.79999999999998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D202:E202"/>
    <mergeCell ref="N348:R348"/>
    <mergeCell ref="N273:T273"/>
    <mergeCell ref="D294:E294"/>
    <mergeCell ref="A309:M31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A316:X316"/>
    <mergeCell ref="A169:M170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6:S9"/>
    <mergeCell ref="A285:X285"/>
    <mergeCell ref="A341:X341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