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26,10,23 ЗПФ\"/>
    </mc:Choice>
  </mc:AlternateContent>
  <xr:revisionPtr revIDLastSave="0" documentId="13_ncr:1_{761A0B2E-029E-4A83-BD06-5B8F8D3BE8F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TDSheet!$A$3:$AB$38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N7" i="1" l="1"/>
  <c r="T7" i="1" s="1"/>
  <c r="N8" i="1"/>
  <c r="T8" i="1" s="1"/>
  <c r="N9" i="1"/>
  <c r="O9" i="1" s="1"/>
  <c r="N10" i="1"/>
  <c r="T10" i="1" s="1"/>
  <c r="N11" i="1"/>
  <c r="T11" i="1" s="1"/>
  <c r="N12" i="1"/>
  <c r="O12" i="1" s="1"/>
  <c r="N13" i="1"/>
  <c r="T13" i="1" s="1"/>
  <c r="N14" i="1"/>
  <c r="O14" i="1" s="1"/>
  <c r="N15" i="1"/>
  <c r="T15" i="1" s="1"/>
  <c r="N16" i="1"/>
  <c r="O16" i="1" s="1"/>
  <c r="N17" i="1"/>
  <c r="T17" i="1" s="1"/>
  <c r="N18" i="1"/>
  <c r="S18" i="1" s="1"/>
  <c r="N19" i="1"/>
  <c r="T19" i="1" s="1"/>
  <c r="N20" i="1"/>
  <c r="T20" i="1" s="1"/>
  <c r="N21" i="1"/>
  <c r="O21" i="1" s="1"/>
  <c r="N22" i="1"/>
  <c r="T22" i="1" s="1"/>
  <c r="N23" i="1"/>
  <c r="T23" i="1" s="1"/>
  <c r="N24" i="1"/>
  <c r="T24" i="1" s="1"/>
  <c r="N25" i="1"/>
  <c r="T25" i="1" s="1"/>
  <c r="N26" i="1"/>
  <c r="T26" i="1" s="1"/>
  <c r="N27" i="1"/>
  <c r="O27" i="1" s="1"/>
  <c r="N28" i="1"/>
  <c r="T28" i="1" s="1"/>
  <c r="N29" i="1"/>
  <c r="O29" i="1" s="1"/>
  <c r="N30" i="1"/>
  <c r="T30" i="1" s="1"/>
  <c r="N31" i="1"/>
  <c r="T31" i="1" s="1"/>
  <c r="N32" i="1"/>
  <c r="T32" i="1" s="1"/>
  <c r="N33" i="1"/>
  <c r="S33" i="1" s="1"/>
  <c r="N34" i="1"/>
  <c r="T34" i="1" s="1"/>
  <c r="N35" i="1"/>
  <c r="S35" i="1" s="1"/>
  <c r="N36" i="1"/>
  <c r="T36" i="1" s="1"/>
  <c r="N37" i="1"/>
  <c r="T37" i="1" s="1"/>
  <c r="N38" i="1"/>
  <c r="S38" i="1" s="1"/>
  <c r="N6" i="1"/>
  <c r="O6" i="1" s="1"/>
  <c r="S37" i="1" l="1"/>
  <c r="S29" i="1"/>
  <c r="S25" i="1"/>
  <c r="S21" i="1"/>
  <c r="S17" i="1"/>
  <c r="S13" i="1"/>
  <c r="S9" i="1"/>
  <c r="S6" i="1"/>
  <c r="S31" i="1"/>
  <c r="S27" i="1"/>
  <c r="S23" i="1"/>
  <c r="S19" i="1"/>
  <c r="S15" i="1"/>
  <c r="S11" i="1"/>
  <c r="S7" i="1"/>
  <c r="S36" i="1"/>
  <c r="S34" i="1"/>
  <c r="S32" i="1"/>
  <c r="S30" i="1"/>
  <c r="S28" i="1"/>
  <c r="S26" i="1"/>
  <c r="S24" i="1"/>
  <c r="S22" i="1"/>
  <c r="S20" i="1"/>
  <c r="S16" i="1"/>
  <c r="S14" i="1"/>
  <c r="S12" i="1"/>
  <c r="S10" i="1"/>
  <c r="S8" i="1"/>
  <c r="O32" i="1"/>
  <c r="O7" i="1"/>
  <c r="O22" i="1"/>
  <c r="O10" i="1"/>
  <c r="O28" i="1"/>
  <c r="O34" i="1"/>
  <c r="O13" i="1"/>
  <c r="O15" i="1"/>
  <c r="O17" i="1"/>
  <c r="O19" i="1"/>
  <c r="O18" i="1"/>
  <c r="O33" i="1"/>
  <c r="O35" i="1"/>
  <c r="T6" i="1"/>
  <c r="T38" i="1"/>
  <c r="T35" i="1"/>
  <c r="T33" i="1"/>
  <c r="T29" i="1"/>
  <c r="T27" i="1"/>
  <c r="T21" i="1"/>
  <c r="T18" i="1"/>
  <c r="T16" i="1"/>
  <c r="T14" i="1"/>
  <c r="T12" i="1"/>
  <c r="T9" i="1"/>
  <c r="H5" i="1"/>
  <c r="G5" i="1"/>
  <c r="K5" i="1"/>
  <c r="Z7" i="1"/>
  <c r="Z8" i="1"/>
  <c r="Z9" i="1"/>
  <c r="Z10" i="1"/>
  <c r="Z11" i="1"/>
  <c r="AA11" i="1" s="1"/>
  <c r="Z12" i="1"/>
  <c r="Z13" i="1"/>
  <c r="Z14" i="1"/>
  <c r="Z15" i="1"/>
  <c r="Z16" i="1"/>
  <c r="Z17" i="1"/>
  <c r="Z18" i="1"/>
  <c r="Z19" i="1"/>
  <c r="Z20" i="1"/>
  <c r="AA20" i="1" s="1"/>
  <c r="Z21" i="1"/>
  <c r="Z22" i="1"/>
  <c r="Z23" i="1"/>
  <c r="Z24" i="1"/>
  <c r="Z25" i="1"/>
  <c r="AA25" i="1" s="1"/>
  <c r="Z26" i="1"/>
  <c r="AA26" i="1" s="1"/>
  <c r="Z27" i="1"/>
  <c r="Z28" i="1"/>
  <c r="Z29" i="1"/>
  <c r="Z30" i="1"/>
  <c r="AA30" i="1" s="1"/>
  <c r="Z31" i="1"/>
  <c r="Z32" i="1"/>
  <c r="Z33" i="1"/>
  <c r="Z34" i="1"/>
  <c r="Z35" i="1"/>
  <c r="Z36" i="1"/>
  <c r="Z37" i="1"/>
  <c r="Z38" i="1"/>
  <c r="Z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6" i="1"/>
  <c r="I7" i="1"/>
  <c r="Y7" i="1" s="1"/>
  <c r="Y8" i="1"/>
  <c r="I9" i="1"/>
  <c r="Y9" i="1" s="1"/>
  <c r="I10" i="1"/>
  <c r="Y10" i="1" s="1"/>
  <c r="I11" i="1"/>
  <c r="Y11" i="1" s="1"/>
  <c r="I12" i="1"/>
  <c r="Y12" i="1" s="1"/>
  <c r="I13" i="1"/>
  <c r="Y13" i="1" s="1"/>
  <c r="I14" i="1"/>
  <c r="Y14" i="1" s="1"/>
  <c r="I15" i="1"/>
  <c r="Y15" i="1" s="1"/>
  <c r="I16" i="1"/>
  <c r="Y16" i="1" s="1"/>
  <c r="I17" i="1"/>
  <c r="Y17" i="1" s="1"/>
  <c r="I18" i="1"/>
  <c r="Y18" i="1" s="1"/>
  <c r="I19" i="1"/>
  <c r="Y19" i="1" s="1"/>
  <c r="I20" i="1"/>
  <c r="Y20" i="1" s="1"/>
  <c r="I21" i="1"/>
  <c r="Y21" i="1" s="1"/>
  <c r="I22" i="1"/>
  <c r="Y22" i="1" s="1"/>
  <c r="I23" i="1"/>
  <c r="Y23" i="1" s="1"/>
  <c r="I24" i="1"/>
  <c r="Y24" i="1" s="1"/>
  <c r="I25" i="1"/>
  <c r="Y25" i="1" s="1"/>
  <c r="I26" i="1"/>
  <c r="Y26" i="1" s="1"/>
  <c r="I27" i="1"/>
  <c r="Y27" i="1" s="1"/>
  <c r="I28" i="1"/>
  <c r="Y28" i="1" s="1"/>
  <c r="I29" i="1"/>
  <c r="Y29" i="1" s="1"/>
  <c r="I30" i="1"/>
  <c r="Y30" i="1" s="1"/>
  <c r="I31" i="1"/>
  <c r="Y31" i="1" s="1"/>
  <c r="I32" i="1"/>
  <c r="Y32" i="1" s="1"/>
  <c r="I33" i="1"/>
  <c r="Y33" i="1" s="1"/>
  <c r="I34" i="1"/>
  <c r="Y34" i="1" s="1"/>
  <c r="I35" i="1"/>
  <c r="Y35" i="1" s="1"/>
  <c r="I36" i="1"/>
  <c r="Y36" i="1" s="1"/>
  <c r="I37" i="1"/>
  <c r="Y37" i="1" s="1"/>
  <c r="I38" i="1"/>
  <c r="Y38" i="1" s="1"/>
  <c r="I6" i="1"/>
  <c r="Y6" i="1" s="1"/>
  <c r="Q5" i="1"/>
  <c r="N5" i="1"/>
  <c r="M5" i="1"/>
  <c r="L5" i="1"/>
  <c r="J5" i="1"/>
  <c r="C7" i="1"/>
  <c r="C14" i="1"/>
  <c r="C18" i="1"/>
  <c r="C19" i="1"/>
  <c r="C22" i="1"/>
  <c r="C24" i="1"/>
  <c r="C26" i="1"/>
  <c r="C34" i="1"/>
  <c r="C35" i="1"/>
  <c r="C6" i="1"/>
  <c r="AB38" i="1" l="1"/>
  <c r="AB36" i="1"/>
  <c r="AB34" i="1"/>
  <c r="AB32" i="1"/>
  <c r="AB30" i="1"/>
  <c r="AB28" i="1"/>
  <c r="AB26" i="1"/>
  <c r="AB24" i="1"/>
  <c r="AB22" i="1"/>
  <c r="AB20" i="1"/>
  <c r="AB18" i="1"/>
  <c r="AB16" i="1"/>
  <c r="AB14" i="1"/>
  <c r="AB12" i="1"/>
  <c r="AB10" i="1"/>
  <c r="AB8" i="1"/>
  <c r="AA5" i="1"/>
  <c r="AB6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O5" i="1"/>
  <c r="U5" i="1"/>
  <c r="W5" i="1"/>
  <c r="V5" i="1"/>
  <c r="AB5" i="1" l="1"/>
  <c r="Y5" i="1"/>
</calcChain>
</file>

<file path=xl/sharedStrings.xml><?xml version="1.0" encoding="utf-8"?>
<sst xmlns="http://schemas.openxmlformats.org/spreadsheetml/2006/main" count="114" uniqueCount="67">
  <si>
    <t>Период: 19.10.2023 - 26.10.2023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</si>
  <si>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</si>
  <si>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</si>
  <si>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</si>
  <si>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</si>
  <si>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</si>
  <si>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</si>
  <si>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</si>
  <si>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</si>
  <si>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</si>
  <si>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</si>
  <si>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</si>
  <si>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</si>
  <si>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Жар-ладушки с клубникой и вишней. Жареные с начинкой.ВЕС  ПОКОМ</t>
  </si>
  <si>
    <t>кг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</si>
  <si>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</si>
  <si>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</si>
  <si>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</si>
  <si>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</si>
  <si>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</si>
  <si>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</si>
  <si>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</si>
  <si>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</si>
  <si>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</si>
  <si>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</si>
  <si>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</si>
  <si>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</si>
  <si>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</si>
  <si>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</si>
  <si>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</si>
  <si>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</si>
  <si>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</si>
  <si>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</si>
  <si>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</si>
  <si>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</si>
  <si>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</si>
  <si>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</si>
  <si>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</si>
  <si>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</si>
  <si>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</si>
  <si>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Готовые чебуреки Сочный мегачебурек.Готовые жареные.ВЕС  ПОКОМ</t>
  </si>
  <si>
    <t>Фрай-пицца с ветчиной и грибами 3,0 кг. ВЕС.  ПОКОМ</t>
  </si>
  <si>
    <t>Чебуреки сочные, ВЕС, куриные жарен. зам  ПОКОМ</t>
  </si>
  <si>
    <t>АКЦИИ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</si>
  <si>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</si>
  <si>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</si>
  <si>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</si>
  <si>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</si>
  <si>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</si>
  <si>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</si>
  <si>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</si>
  <si>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</si>
  <si>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06,10</t>
  </si>
  <si>
    <t>ср 13,10</t>
  </si>
  <si>
    <t>коментарий</t>
  </si>
  <si>
    <t>вес</t>
  </si>
  <si>
    <t>заказ кор.</t>
  </si>
  <si>
    <t>ВЕС</t>
  </si>
  <si>
    <t>в дороге</t>
  </si>
  <si>
    <t>от филиала</t>
  </si>
  <si>
    <t>комментарий филиала</t>
  </si>
  <si>
    <t>крат кор</t>
  </si>
  <si>
    <t>ср 19,10</t>
  </si>
  <si>
    <t>Нояб</t>
  </si>
  <si>
    <t>скорей всего не будет</t>
  </si>
  <si>
    <t>ПРОАНАЛИЗИРОВАНО</t>
  </si>
  <si>
    <t>снят заводом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</si>
</sst>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b/>
      <sz val="16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/>
    </xf>
    <xf numFmtId="164" fontId="4" fillId="2" borderId="1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5" fillId="4" borderId="0" xfId="0" applyNumberFormat="1" applyFont="1" applyFill="1"/>
    <xf numFmtId="164" fontId="5" fillId="5" borderId="0" xfId="0" applyNumberFormat="1" applyFont="1" applyFill="1"/>
    <xf numFmtId="164" fontId="3" fillId="0" borderId="0" xfId="0" applyNumberFormat="1" applyFont="1"/>
    <xf numFmtId="165" fontId="0" fillId="0" borderId="0" xfId="0" applyNumberFormat="1"/>
    <xf numFmtId="164" fontId="3" fillId="0" borderId="0" xfId="0" applyNumberFormat="1" applyFont="1" applyAlignment="1">
      <alignment wrapText="1"/>
    </xf>
    <xf numFmtId="164" fontId="6" fillId="6" borderId="2" xfId="0" applyNumberFormat="1" applyFont="1" applyFill="1" applyBorder="1" applyAlignment="1">
      <alignment horizontal="right" vertical="top"/>
    </xf>
    <xf numFmtId="164" fontId="6" fillId="6" borderId="0" xfId="0" applyNumberFormat="1" applyFont="1" applyFill="1" applyAlignment="1">
      <alignment horizontal="right" vertical="top"/>
    </xf>
    <xf numFmtId="165" fontId="6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  <xf numFmtId="164" fontId="0" fillId="7" borderId="1" xfId="0" applyNumberFormat="1" applyFill="1" applyBorder="1" applyAlignment="1">
      <alignment horizontal="left" vertical="top"/>
    </xf>
    <xf numFmtId="164" fontId="3" fillId="6" borderId="1" xfId="0" applyNumberFormat="1" applyFont="1" applyFill="1" applyBorder="1" applyAlignment="1">
      <alignment horizontal="left" vertical="top"/>
    </xf>
    <xf numFmtId="164" fontId="0" fillId="8" borderId="3" xfId="0" applyNumberFormat="1" applyFill="1" applyBorder="1" applyAlignment="1"/>
    <xf numFmtId="164" fontId="0" fillId="9" borderId="0" xfId="0" applyNumberFormat="1" applyFill="1" applyAlignment="1"/>
    <xf numFmtId="164" fontId="7" fillId="0" borderId="4" xfId="0" applyNumberFormat="1" applyFont="1" applyBorder="1" applyAlignment="1">
      <alignment horizontal="center" vertical="center" textRotation="90"/>
    </xf>
    <xf numFmtId="164" fontId="3" fillId="0" borderId="4" xfId="0" applyNumberFormat="1" applyFont="1" applyBorder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9,10,23%20&#1047;&#1055;&#1060;/&#1076;&#1074;%2019,10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12.10.2023 - 19.10.2023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29,09</v>
          </cell>
          <cell r="T3" t="str">
            <v>ср 06,10</v>
          </cell>
          <cell r="U3" t="str">
            <v>ср 13,10</v>
          </cell>
          <cell r="V3" t="str">
            <v>коментарий</v>
          </cell>
          <cell r="W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K4" t="str">
            <v>в дороге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7920.1</v>
          </cell>
          <cell r="G5">
            <v>4753.5</v>
          </cell>
          <cell r="I5">
            <v>0</v>
          </cell>
          <cell r="J5">
            <v>0</v>
          </cell>
          <cell r="K5">
            <v>9527.4</v>
          </cell>
          <cell r="L5">
            <v>0</v>
          </cell>
          <cell r="M5">
            <v>1584.0199999999998</v>
          </cell>
          <cell r="N5">
            <v>7045</v>
          </cell>
          <cell r="O5">
            <v>0</v>
          </cell>
          <cell r="S5">
            <v>1463.2639999999999</v>
          </cell>
          <cell r="T5">
            <v>1430.7400000000002</v>
          </cell>
          <cell r="U5">
            <v>1639.7</v>
          </cell>
          <cell r="W5">
            <v>4737.3</v>
          </cell>
          <cell r="X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Окт</v>
          </cell>
          <cell r="D6">
            <v>303</v>
          </cell>
          <cell r="E6">
            <v>192</v>
          </cell>
          <cell r="F6">
            <v>379</v>
          </cell>
          <cell r="G6">
            <v>1</v>
          </cell>
          <cell r="H6">
            <v>0.3</v>
          </cell>
          <cell r="K6">
            <v>528</v>
          </cell>
          <cell r="M6">
            <v>75.8</v>
          </cell>
          <cell r="N6">
            <v>450</v>
          </cell>
          <cell r="Q6">
            <v>12.9155672823219</v>
          </cell>
          <cell r="R6">
            <v>6.9788918205804755</v>
          </cell>
          <cell r="S6">
            <v>61.4</v>
          </cell>
          <cell r="T6">
            <v>61.8</v>
          </cell>
          <cell r="U6">
            <v>78.8</v>
          </cell>
          <cell r="W6">
            <v>135</v>
          </cell>
          <cell r="X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Окт</v>
          </cell>
          <cell r="D7">
            <v>195</v>
          </cell>
          <cell r="E7">
            <v>660</v>
          </cell>
          <cell r="F7">
            <v>283</v>
          </cell>
          <cell r="G7">
            <v>0</v>
          </cell>
          <cell r="H7">
            <v>0.3</v>
          </cell>
          <cell r="K7">
            <v>612</v>
          </cell>
          <cell r="M7">
            <v>56.6</v>
          </cell>
          <cell r="N7">
            <v>130</v>
          </cell>
          <cell r="Q7">
            <v>13.109540636042402</v>
          </cell>
          <cell r="R7">
            <v>10.812720848056538</v>
          </cell>
          <cell r="S7">
            <v>69.400000000000006</v>
          </cell>
          <cell r="T7">
            <v>94.2</v>
          </cell>
          <cell r="U7">
            <v>93</v>
          </cell>
          <cell r="W7">
            <v>39</v>
          </cell>
          <cell r="X7">
            <v>12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H8">
            <v>1</v>
          </cell>
          <cell r="K8">
            <v>0</v>
          </cell>
          <cell r="M8">
            <v>0</v>
          </cell>
          <cell r="N8">
            <v>100</v>
          </cell>
          <cell r="Q8" t="e">
            <v>#DIV/0!</v>
          </cell>
          <cell r="R8" t="e">
            <v>#DIV/0!</v>
          </cell>
          <cell r="S8">
            <v>8.0640000000000001</v>
          </cell>
          <cell r="T8">
            <v>0</v>
          </cell>
          <cell r="U8">
            <v>0</v>
          </cell>
          <cell r="W8">
            <v>100</v>
          </cell>
          <cell r="X8">
            <v>2.2400000000000002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D9">
            <v>59.2</v>
          </cell>
          <cell r="F9">
            <v>3.7</v>
          </cell>
          <cell r="G9">
            <v>55.5</v>
          </cell>
          <cell r="H9">
            <v>1</v>
          </cell>
          <cell r="K9">
            <v>0</v>
          </cell>
          <cell r="M9">
            <v>0.74</v>
          </cell>
          <cell r="Q9">
            <v>75</v>
          </cell>
          <cell r="R9">
            <v>75</v>
          </cell>
          <cell r="S9">
            <v>0</v>
          </cell>
          <cell r="T9">
            <v>1.94</v>
          </cell>
          <cell r="U9">
            <v>0</v>
          </cell>
          <cell r="W9">
            <v>0</v>
          </cell>
          <cell r="X9">
            <v>3.7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D10">
            <v>464</v>
          </cell>
          <cell r="E10">
            <v>204</v>
          </cell>
          <cell r="F10">
            <v>297</v>
          </cell>
          <cell r="G10">
            <v>282</v>
          </cell>
          <cell r="H10">
            <v>0.25</v>
          </cell>
          <cell r="K10">
            <v>204</v>
          </cell>
          <cell r="M10">
            <v>59.4</v>
          </cell>
          <cell r="N10">
            <v>300</v>
          </cell>
          <cell r="Q10">
            <v>13.232323232323232</v>
          </cell>
          <cell r="R10">
            <v>8.1818181818181817</v>
          </cell>
          <cell r="S10">
            <v>4.4000000000000004</v>
          </cell>
          <cell r="T10">
            <v>33.4</v>
          </cell>
          <cell r="U10">
            <v>55.4</v>
          </cell>
          <cell r="W10">
            <v>75</v>
          </cell>
          <cell r="X10">
            <v>12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D11">
            <v>36</v>
          </cell>
          <cell r="E11">
            <v>9</v>
          </cell>
          <cell r="F11">
            <v>10.8</v>
          </cell>
          <cell r="G11">
            <v>34.200000000000003</v>
          </cell>
          <cell r="H11">
            <v>1</v>
          </cell>
          <cell r="K11">
            <v>0</v>
          </cell>
          <cell r="M11">
            <v>2.16</v>
          </cell>
          <cell r="Q11">
            <v>15.833333333333334</v>
          </cell>
          <cell r="R11">
            <v>15.833333333333334</v>
          </cell>
          <cell r="S11">
            <v>22.36</v>
          </cell>
          <cell r="T11">
            <v>3.6</v>
          </cell>
          <cell r="U11">
            <v>0.72</v>
          </cell>
          <cell r="W11">
            <v>0</v>
          </cell>
          <cell r="X11">
            <v>1.8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D12">
            <v>136.9</v>
          </cell>
          <cell r="E12">
            <v>299.7</v>
          </cell>
          <cell r="F12">
            <v>188.6</v>
          </cell>
          <cell r="G12">
            <v>225.8</v>
          </cell>
          <cell r="H12">
            <v>1</v>
          </cell>
          <cell r="K12">
            <v>0</v>
          </cell>
          <cell r="M12">
            <v>37.72</v>
          </cell>
          <cell r="N12">
            <v>275</v>
          </cell>
          <cell r="Q12">
            <v>13.27677624602333</v>
          </cell>
          <cell r="R12">
            <v>5.9862142099681872</v>
          </cell>
          <cell r="S12">
            <v>13.319999999999999</v>
          </cell>
          <cell r="T12">
            <v>31.8</v>
          </cell>
          <cell r="U12">
            <v>27.380000000000003</v>
          </cell>
          <cell r="W12">
            <v>275</v>
          </cell>
          <cell r="X12">
            <v>3.7</v>
          </cell>
        </row>
        <row r="13">
          <cell r="A13" t="str">
            <v>Наггетсы из печи 0,25кг ТМ Вязанка ТС Няняггетсы Сливушки замор.  ПОКОМ</v>
          </cell>
          <cell r="B13" t="str">
            <v>шт</v>
          </cell>
          <cell r="D13">
            <v>298</v>
          </cell>
          <cell r="E13">
            <v>156</v>
          </cell>
          <cell r="F13">
            <v>303</v>
          </cell>
          <cell r="G13">
            <v>26</v>
          </cell>
          <cell r="H13">
            <v>0.25</v>
          </cell>
          <cell r="K13">
            <v>432</v>
          </cell>
          <cell r="M13">
            <v>60.6</v>
          </cell>
          <cell r="N13">
            <v>340</v>
          </cell>
          <cell r="Q13">
            <v>13.168316831683168</v>
          </cell>
          <cell r="R13">
            <v>7.557755775577558</v>
          </cell>
          <cell r="S13">
            <v>53.6</v>
          </cell>
          <cell r="T13">
            <v>53.4</v>
          </cell>
          <cell r="U13">
            <v>57.4</v>
          </cell>
          <cell r="W13">
            <v>85</v>
          </cell>
          <cell r="X13">
            <v>12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 t="str">
            <v>Окт</v>
          </cell>
          <cell r="D14">
            <v>250</v>
          </cell>
          <cell r="F14">
            <v>150</v>
          </cell>
          <cell r="H14">
            <v>0.25</v>
          </cell>
          <cell r="K14">
            <v>324</v>
          </cell>
          <cell r="M14">
            <v>30</v>
          </cell>
          <cell r="N14">
            <v>70</v>
          </cell>
          <cell r="Q14">
            <v>13.133333333333333</v>
          </cell>
          <cell r="R14">
            <v>10.8</v>
          </cell>
          <cell r="S14">
            <v>23.4</v>
          </cell>
          <cell r="T14">
            <v>33</v>
          </cell>
          <cell r="U14">
            <v>47</v>
          </cell>
          <cell r="W14">
            <v>17.5</v>
          </cell>
          <cell r="X14">
            <v>6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D15">
            <v>321</v>
          </cell>
          <cell r="E15">
            <v>96</v>
          </cell>
          <cell r="F15">
            <v>297</v>
          </cell>
          <cell r="G15">
            <v>9</v>
          </cell>
          <cell r="H15">
            <v>0.25</v>
          </cell>
          <cell r="K15">
            <v>516</v>
          </cell>
          <cell r="M15">
            <v>59.4</v>
          </cell>
          <cell r="N15">
            <v>155</v>
          </cell>
          <cell r="Q15">
            <v>11.447811447811448</v>
          </cell>
          <cell r="R15">
            <v>8.8383838383838391</v>
          </cell>
          <cell r="S15">
            <v>68.400000000000006</v>
          </cell>
          <cell r="T15">
            <v>53.8</v>
          </cell>
          <cell r="U15">
            <v>70.2</v>
          </cell>
          <cell r="W15">
            <v>38.75</v>
          </cell>
          <cell r="X15">
            <v>12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E16">
            <v>300</v>
          </cell>
          <cell r="F16">
            <v>264</v>
          </cell>
          <cell r="G16">
            <v>36</v>
          </cell>
          <cell r="H16">
            <v>1</v>
          </cell>
          <cell r="K16">
            <v>0</v>
          </cell>
          <cell r="M16">
            <v>52.8</v>
          </cell>
          <cell r="N16">
            <v>400</v>
          </cell>
          <cell r="Q16">
            <v>8.2575757575757578</v>
          </cell>
          <cell r="R16">
            <v>0.68181818181818188</v>
          </cell>
          <cell r="S16">
            <v>58.4</v>
          </cell>
          <cell r="T16">
            <v>36</v>
          </cell>
          <cell r="U16">
            <v>8.4</v>
          </cell>
          <cell r="W16">
            <v>400</v>
          </cell>
          <cell r="X16">
            <v>6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  <cell r="D17">
            <v>41</v>
          </cell>
          <cell r="E17">
            <v>160</v>
          </cell>
          <cell r="F17">
            <v>72</v>
          </cell>
          <cell r="G17">
            <v>101</v>
          </cell>
          <cell r="H17">
            <v>0.75</v>
          </cell>
          <cell r="K17">
            <v>112</v>
          </cell>
          <cell r="M17">
            <v>14.4</v>
          </cell>
          <cell r="Q17">
            <v>14.791666666666666</v>
          </cell>
          <cell r="R17">
            <v>14.791666666666666</v>
          </cell>
          <cell r="S17">
            <v>20.6</v>
          </cell>
          <cell r="T17">
            <v>26.2</v>
          </cell>
          <cell r="U17">
            <v>21.4</v>
          </cell>
          <cell r="W17">
            <v>0</v>
          </cell>
          <cell r="X17">
            <v>8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 t="str">
            <v>Окт</v>
          </cell>
          <cell r="D18">
            <v>156</v>
          </cell>
          <cell r="E18">
            <v>16</v>
          </cell>
          <cell r="F18">
            <v>117</v>
          </cell>
          <cell r="G18">
            <v>-6</v>
          </cell>
          <cell r="H18">
            <v>0.9</v>
          </cell>
          <cell r="K18">
            <v>504</v>
          </cell>
          <cell r="M18">
            <v>23.4</v>
          </cell>
          <cell r="N18">
            <v>100</v>
          </cell>
          <cell r="Q18">
            <v>25.555555555555557</v>
          </cell>
          <cell r="R18">
            <v>21.282051282051285</v>
          </cell>
          <cell r="S18">
            <v>45.2</v>
          </cell>
          <cell r="T18">
            <v>38.4</v>
          </cell>
          <cell r="U18">
            <v>62.2</v>
          </cell>
          <cell r="W18">
            <v>90</v>
          </cell>
          <cell r="X18">
            <v>8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 t="str">
            <v>Окт</v>
          </cell>
          <cell r="D19">
            <v>561</v>
          </cell>
          <cell r="E19">
            <v>80</v>
          </cell>
          <cell r="F19">
            <v>375</v>
          </cell>
          <cell r="G19">
            <v>137</v>
          </cell>
          <cell r="H19">
            <v>0.9</v>
          </cell>
          <cell r="K19">
            <v>400</v>
          </cell>
          <cell r="M19">
            <v>75</v>
          </cell>
          <cell r="N19">
            <v>430</v>
          </cell>
          <cell r="Q19">
            <v>12.893333333333333</v>
          </cell>
          <cell r="R19">
            <v>7.16</v>
          </cell>
          <cell r="S19">
            <v>87.6</v>
          </cell>
          <cell r="T19">
            <v>77.2</v>
          </cell>
          <cell r="U19">
            <v>69.8</v>
          </cell>
          <cell r="W19">
            <v>387</v>
          </cell>
          <cell r="X19">
            <v>8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  <cell r="D20">
            <v>106</v>
          </cell>
          <cell r="F20">
            <v>83</v>
          </cell>
          <cell r="G20">
            <v>23</v>
          </cell>
          <cell r="H20">
            <v>0.43</v>
          </cell>
          <cell r="K20">
            <v>160</v>
          </cell>
          <cell r="M20">
            <v>16.600000000000001</v>
          </cell>
          <cell r="N20">
            <v>35</v>
          </cell>
          <cell r="Q20">
            <v>13.132530120481926</v>
          </cell>
          <cell r="R20">
            <v>11.024096385542167</v>
          </cell>
          <cell r="S20">
            <v>16.600000000000001</v>
          </cell>
          <cell r="T20">
            <v>11.8</v>
          </cell>
          <cell r="U20">
            <v>20</v>
          </cell>
          <cell r="W20">
            <v>15.049999999999999</v>
          </cell>
          <cell r="X20">
            <v>16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  <cell r="D21">
            <v>1305</v>
          </cell>
          <cell r="E21">
            <v>555</v>
          </cell>
          <cell r="F21">
            <v>955</v>
          </cell>
          <cell r="G21">
            <v>725</v>
          </cell>
          <cell r="H21">
            <v>1</v>
          </cell>
          <cell r="K21">
            <v>1300</v>
          </cell>
          <cell r="M21">
            <v>191</v>
          </cell>
          <cell r="N21">
            <v>480</v>
          </cell>
          <cell r="Q21">
            <v>13.115183246073299</v>
          </cell>
          <cell r="R21">
            <v>10.602094240837696</v>
          </cell>
          <cell r="S21">
            <v>185</v>
          </cell>
          <cell r="T21">
            <v>157</v>
          </cell>
          <cell r="U21">
            <v>205</v>
          </cell>
          <cell r="W21">
            <v>480</v>
          </cell>
          <cell r="X21">
            <v>5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 t="str">
            <v>Окт</v>
          </cell>
          <cell r="D22">
            <v>788</v>
          </cell>
          <cell r="E22">
            <v>656</v>
          </cell>
          <cell r="F22">
            <v>789</v>
          </cell>
          <cell r="G22">
            <v>80</v>
          </cell>
          <cell r="H22">
            <v>0.9</v>
          </cell>
          <cell r="K22">
            <v>1400</v>
          </cell>
          <cell r="M22">
            <v>157.80000000000001</v>
          </cell>
          <cell r="N22">
            <v>580</v>
          </cell>
          <cell r="Q22">
            <v>13.054499366286437</v>
          </cell>
          <cell r="R22">
            <v>9.3789607097591876</v>
          </cell>
          <cell r="S22">
            <v>144.4</v>
          </cell>
          <cell r="T22">
            <v>155.6</v>
          </cell>
          <cell r="U22">
            <v>168.8</v>
          </cell>
          <cell r="W22">
            <v>522</v>
          </cell>
          <cell r="X22">
            <v>8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  <cell r="D23">
            <v>182</v>
          </cell>
          <cell r="F23">
            <v>96</v>
          </cell>
          <cell r="G23">
            <v>86</v>
          </cell>
          <cell r="H23">
            <v>0.43</v>
          </cell>
          <cell r="K23">
            <v>224</v>
          </cell>
          <cell r="M23">
            <v>19.2</v>
          </cell>
          <cell r="Q23">
            <v>16.145833333333336</v>
          </cell>
          <cell r="R23">
            <v>16.145833333333336</v>
          </cell>
          <cell r="S23">
            <v>25.4</v>
          </cell>
          <cell r="T23">
            <v>12.8</v>
          </cell>
          <cell r="U23">
            <v>34.200000000000003</v>
          </cell>
          <cell r="W23">
            <v>0</v>
          </cell>
          <cell r="X23">
            <v>16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C24" t="str">
            <v>Окт</v>
          </cell>
          <cell r="D24">
            <v>140</v>
          </cell>
          <cell r="F24">
            <v>75</v>
          </cell>
          <cell r="H24">
            <v>0.7</v>
          </cell>
          <cell r="K24">
            <v>232</v>
          </cell>
          <cell r="M24">
            <v>15</v>
          </cell>
          <cell r="N24">
            <v>250</v>
          </cell>
          <cell r="Q24">
            <v>32.133333333333333</v>
          </cell>
          <cell r="R24">
            <v>15.466666666666667</v>
          </cell>
          <cell r="S24">
            <v>23.2</v>
          </cell>
          <cell r="T24">
            <v>17</v>
          </cell>
          <cell r="U24">
            <v>34.799999999999997</v>
          </cell>
          <cell r="W24">
            <v>175</v>
          </cell>
          <cell r="X24">
            <v>8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H25">
            <v>0.9</v>
          </cell>
          <cell r="K25">
            <v>120</v>
          </cell>
          <cell r="M25">
            <v>0</v>
          </cell>
          <cell r="N25">
            <v>120</v>
          </cell>
          <cell r="Q25" t="e">
            <v>#DIV/0!</v>
          </cell>
          <cell r="R25" t="e">
            <v>#DIV/0!</v>
          </cell>
          <cell r="S25">
            <v>8.6</v>
          </cell>
          <cell r="T25">
            <v>12.4</v>
          </cell>
          <cell r="U25">
            <v>9.8000000000000007</v>
          </cell>
          <cell r="W25">
            <v>108</v>
          </cell>
          <cell r="X25">
            <v>8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шт</v>
          </cell>
          <cell r="C26" t="str">
            <v>Окт</v>
          </cell>
          <cell r="D26">
            <v>534</v>
          </cell>
          <cell r="E26">
            <v>304</v>
          </cell>
          <cell r="F26">
            <v>62</v>
          </cell>
          <cell r="G26">
            <v>732</v>
          </cell>
          <cell r="H26">
            <v>0.9</v>
          </cell>
          <cell r="K26">
            <v>0</v>
          </cell>
          <cell r="M26">
            <v>12.4</v>
          </cell>
          <cell r="Q26">
            <v>59.032258064516128</v>
          </cell>
          <cell r="R26">
            <v>59.032258064516128</v>
          </cell>
          <cell r="S26">
            <v>6.8</v>
          </cell>
          <cell r="T26">
            <v>23</v>
          </cell>
          <cell r="U26">
            <v>12.6</v>
          </cell>
          <cell r="W26">
            <v>0</v>
          </cell>
          <cell r="X26">
            <v>8</v>
          </cell>
        </row>
        <row r="27">
          <cell r="A27" t="str">
            <v>Пельмени С говядиной и свининой, ВЕС, ТМ Славница сфера пуговки  ПОКОМ</v>
          </cell>
          <cell r="B27" t="str">
            <v>кг</v>
          </cell>
          <cell r="D27">
            <v>1415</v>
          </cell>
          <cell r="E27">
            <v>1190</v>
          </cell>
          <cell r="F27">
            <v>1210</v>
          </cell>
          <cell r="G27">
            <v>1140</v>
          </cell>
          <cell r="H27">
            <v>1</v>
          </cell>
          <cell r="K27">
            <v>1100</v>
          </cell>
          <cell r="M27">
            <v>242</v>
          </cell>
          <cell r="N27">
            <v>900</v>
          </cell>
          <cell r="Q27">
            <v>12.975206611570249</v>
          </cell>
          <cell r="R27">
            <v>9.2561983471074374</v>
          </cell>
          <cell r="S27">
            <v>223</v>
          </cell>
          <cell r="T27">
            <v>224</v>
          </cell>
          <cell r="U27">
            <v>244</v>
          </cell>
          <cell r="W27">
            <v>900</v>
          </cell>
          <cell r="X27">
            <v>5</v>
          </cell>
        </row>
        <row r="28">
          <cell r="A28" t="str">
            <v>Пельмени Со свининой и говядиной ТМ Особый рецепт Любимая ложка 1,0 кг  ПОКОМ</v>
          </cell>
          <cell r="B28" t="str">
            <v>шт</v>
          </cell>
          <cell r="D28">
            <v>852</v>
          </cell>
          <cell r="F28">
            <v>243</v>
          </cell>
          <cell r="G28">
            <v>524</v>
          </cell>
          <cell r="H28">
            <v>1</v>
          </cell>
          <cell r="K28">
            <v>0</v>
          </cell>
          <cell r="M28">
            <v>48.6</v>
          </cell>
          <cell r="N28">
            <v>100</v>
          </cell>
          <cell r="Q28">
            <v>12.839506172839506</v>
          </cell>
          <cell r="R28">
            <v>10.781893004115226</v>
          </cell>
          <cell r="S28">
            <v>37.799999999999997</v>
          </cell>
          <cell r="T28">
            <v>47.4</v>
          </cell>
          <cell r="U28">
            <v>51.8</v>
          </cell>
          <cell r="W28">
            <v>100</v>
          </cell>
          <cell r="X28">
            <v>5</v>
          </cell>
        </row>
        <row r="29">
          <cell r="A29" t="str">
            <v>Снеки  ЖАР-мени ВЕС. рубленые в тесте замор.  ПОКОМ</v>
          </cell>
          <cell r="B29" t="str">
            <v>кг</v>
          </cell>
          <cell r="H29">
            <v>1</v>
          </cell>
          <cell r="K29">
            <v>253</v>
          </cell>
          <cell r="M29">
            <v>0</v>
          </cell>
          <cell r="N29">
            <v>150</v>
          </cell>
          <cell r="Q29" t="e">
            <v>#DIV/0!</v>
          </cell>
          <cell r="R29" t="e">
            <v>#DIV/0!</v>
          </cell>
          <cell r="S29">
            <v>59.2</v>
          </cell>
          <cell r="T29">
            <v>0</v>
          </cell>
          <cell r="U29">
            <v>0</v>
          </cell>
          <cell r="W29">
            <v>150</v>
          </cell>
          <cell r="X29">
            <v>5.5</v>
          </cell>
        </row>
        <row r="30">
          <cell r="A30" t="str">
            <v>Сосиски Оригинальные заморож. ТМ Стародворье в вак 0,33 кг  Поком</v>
          </cell>
          <cell r="B30" t="str">
            <v>шт</v>
          </cell>
          <cell r="D30">
            <v>36</v>
          </cell>
          <cell r="G30">
            <v>36</v>
          </cell>
          <cell r="H30">
            <v>0.33</v>
          </cell>
          <cell r="K30">
            <v>0</v>
          </cell>
          <cell r="M30">
            <v>0</v>
          </cell>
          <cell r="Q30" t="e">
            <v>#DIV/0!</v>
          </cell>
          <cell r="R30" t="e">
            <v>#DIV/0!</v>
          </cell>
          <cell r="S30">
            <v>0</v>
          </cell>
          <cell r="T30">
            <v>0</v>
          </cell>
          <cell r="U30">
            <v>0</v>
          </cell>
          <cell r="W30">
            <v>0</v>
          </cell>
          <cell r="X30">
            <v>6</v>
          </cell>
        </row>
        <row r="31">
          <cell r="A31" t="str">
            <v>Фрай-пицца с ветчиной и грибами 3,0 кг. ВЕС.  ПОКОМ</v>
          </cell>
          <cell r="B31" t="str">
            <v>кг</v>
          </cell>
          <cell r="H31">
            <v>1</v>
          </cell>
          <cell r="K31">
            <v>0</v>
          </cell>
          <cell r="M31">
            <v>0</v>
          </cell>
          <cell r="N31">
            <v>50</v>
          </cell>
          <cell r="Q31" t="e">
            <v>#DIV/0!</v>
          </cell>
          <cell r="R31" t="e">
            <v>#DIV/0!</v>
          </cell>
          <cell r="S31">
            <v>0</v>
          </cell>
          <cell r="T31">
            <v>0</v>
          </cell>
          <cell r="U31">
            <v>0</v>
          </cell>
          <cell r="W31">
            <v>50</v>
          </cell>
          <cell r="X31">
            <v>3</v>
          </cell>
        </row>
        <row r="32">
          <cell r="A32" t="str">
            <v>Хотстеры ТМ Горячая штучка ТС Хотстеры 0,25 кг зам  ПОКОМ</v>
          </cell>
          <cell r="B32" t="str">
            <v>шт</v>
          </cell>
          <cell r="D32">
            <v>38</v>
          </cell>
          <cell r="E32">
            <v>612</v>
          </cell>
          <cell r="F32">
            <v>248</v>
          </cell>
          <cell r="G32">
            <v>328</v>
          </cell>
          <cell r="H32">
            <v>0.25</v>
          </cell>
          <cell r="K32">
            <v>156</v>
          </cell>
          <cell r="M32">
            <v>49.6</v>
          </cell>
          <cell r="N32">
            <v>170</v>
          </cell>
          <cell r="Q32">
            <v>13.185483870967742</v>
          </cell>
          <cell r="R32">
            <v>9.758064516129032</v>
          </cell>
          <cell r="S32">
            <v>52</v>
          </cell>
          <cell r="T32">
            <v>68</v>
          </cell>
          <cell r="U32">
            <v>54</v>
          </cell>
          <cell r="W32">
            <v>42.5</v>
          </cell>
          <cell r="X32">
            <v>12</v>
          </cell>
        </row>
        <row r="33">
          <cell r="A33" t="str">
            <v>Хрустящие крылышки. В панировке куриные жареные.ВЕС  ПОКОМ</v>
          </cell>
          <cell r="B33" t="str">
            <v>кг</v>
          </cell>
          <cell r="H33">
            <v>1</v>
          </cell>
          <cell r="K33">
            <v>50.4</v>
          </cell>
          <cell r="M33">
            <v>0</v>
          </cell>
          <cell r="N33">
            <v>50</v>
          </cell>
          <cell r="Q33" t="e">
            <v>#DIV/0!</v>
          </cell>
          <cell r="R33" t="e">
            <v>#DIV/0!</v>
          </cell>
          <cell r="S33">
            <v>2.52</v>
          </cell>
          <cell r="T33">
            <v>9</v>
          </cell>
          <cell r="U33">
            <v>0</v>
          </cell>
          <cell r="W33">
            <v>50</v>
          </cell>
          <cell r="X33">
            <v>1.8</v>
          </cell>
        </row>
        <row r="34">
          <cell r="A34" t="str">
            <v>Чебупицца курочка по-итальянски Горячая штучка 0,25 кг зам  ПОКОМ</v>
          </cell>
          <cell r="B34" t="str">
            <v>шт</v>
          </cell>
          <cell r="C34" t="str">
            <v>Окт</v>
          </cell>
          <cell r="D34">
            <v>251</v>
          </cell>
          <cell r="E34">
            <v>456</v>
          </cell>
          <cell r="F34">
            <v>450</v>
          </cell>
          <cell r="G34">
            <v>115</v>
          </cell>
          <cell r="H34">
            <v>0.25</v>
          </cell>
          <cell r="K34">
            <v>396</v>
          </cell>
          <cell r="M34">
            <v>90</v>
          </cell>
          <cell r="N34">
            <v>650</v>
          </cell>
          <cell r="Q34">
            <v>12.9</v>
          </cell>
          <cell r="R34">
            <v>5.677777777777778</v>
          </cell>
          <cell r="S34">
            <v>72</v>
          </cell>
          <cell r="T34">
            <v>72.400000000000006</v>
          </cell>
          <cell r="U34">
            <v>71.8</v>
          </cell>
          <cell r="W34">
            <v>162.5</v>
          </cell>
          <cell r="X34">
            <v>12</v>
          </cell>
        </row>
        <row r="35">
          <cell r="A35" t="str">
            <v>Чебупицца Пепперони ТМ Горячая штучка ТС Чебупицца 0.25кг зам  ПОКОМ</v>
          </cell>
          <cell r="B35" t="str">
            <v>шт</v>
          </cell>
          <cell r="C35" t="str">
            <v>Окт</v>
          </cell>
          <cell r="D35">
            <v>198</v>
          </cell>
          <cell r="E35">
            <v>516</v>
          </cell>
          <cell r="F35">
            <v>445</v>
          </cell>
          <cell r="G35">
            <v>91</v>
          </cell>
          <cell r="H35">
            <v>0.25</v>
          </cell>
          <cell r="K35">
            <v>504</v>
          </cell>
          <cell r="M35">
            <v>89</v>
          </cell>
          <cell r="N35">
            <v>560</v>
          </cell>
          <cell r="Q35">
            <v>12.97752808988764</v>
          </cell>
          <cell r="R35">
            <v>6.6853932584269664</v>
          </cell>
          <cell r="S35">
            <v>70.599999999999994</v>
          </cell>
          <cell r="T35">
            <v>74.400000000000006</v>
          </cell>
          <cell r="U35">
            <v>79.400000000000006</v>
          </cell>
          <cell r="W35">
            <v>140</v>
          </cell>
          <cell r="X35">
            <v>12</v>
          </cell>
        </row>
        <row r="36">
          <cell r="A36" t="str">
            <v>Чебуреки сочные, ВЕС, куриные жарен. зам  ПОКОМ</v>
          </cell>
          <cell r="B36" t="str">
            <v>кг</v>
          </cell>
          <cell r="H36">
            <v>1</v>
          </cell>
          <cell r="K36">
            <v>0</v>
          </cell>
          <cell r="M36">
            <v>0</v>
          </cell>
          <cell r="N36">
            <v>200</v>
          </cell>
          <cell r="Q36" t="e">
            <v>#DIV/0!</v>
          </cell>
          <cell r="R36" t="e">
            <v>#DIV/0!</v>
          </cell>
          <cell r="S36">
            <v>0</v>
          </cell>
          <cell r="T36">
            <v>0</v>
          </cell>
          <cell r="U36">
            <v>0</v>
          </cell>
          <cell r="W36">
            <v>200</v>
          </cell>
          <cell r="X36">
            <v>5</v>
          </cell>
        </row>
        <row r="37">
          <cell r="A37" t="str">
            <v>БОНУС_Готовые чебупели сочные с мясом ТМ Горячая штучка  0,3кг зам  ПОКОМ</v>
          </cell>
          <cell r="B37" t="str">
            <v>шт</v>
          </cell>
          <cell r="D37">
            <v>-20</v>
          </cell>
          <cell r="E37">
            <v>399</v>
          </cell>
          <cell r="F37">
            <v>349</v>
          </cell>
          <cell r="G37">
            <v>-7</v>
          </cell>
          <cell r="H37">
            <v>0</v>
          </cell>
          <cell r="M37">
            <v>69.8</v>
          </cell>
          <cell r="Q37">
            <v>-0.10028653295128941</v>
          </cell>
          <cell r="R37">
            <v>-0.10028653295128941</v>
          </cell>
          <cell r="S37">
            <v>0</v>
          </cell>
          <cell r="T37">
            <v>0</v>
          </cell>
          <cell r="U37">
            <v>38.4</v>
          </cell>
          <cell r="W37">
            <v>0</v>
          </cell>
          <cell r="X37">
            <v>0</v>
          </cell>
        </row>
        <row r="38">
          <cell r="A38" t="str">
            <v>БОНУС_Пельмени Бульмени со сливочным маслом Горячая штучка 0,9 кг  ПОКОМ</v>
          </cell>
          <cell r="B38" t="str">
            <v>шт</v>
          </cell>
          <cell r="D38">
            <v>-25</v>
          </cell>
          <cell r="E38">
            <v>206</v>
          </cell>
          <cell r="F38">
            <v>175</v>
          </cell>
          <cell r="G38">
            <v>-21</v>
          </cell>
          <cell r="H38">
            <v>0</v>
          </cell>
          <cell r="M38">
            <v>35</v>
          </cell>
          <cell r="Q38">
            <v>-0.6</v>
          </cell>
          <cell r="R38">
            <v>-0.6</v>
          </cell>
          <cell r="S38">
            <v>0</v>
          </cell>
          <cell r="T38">
            <v>1.2</v>
          </cell>
          <cell r="U38">
            <v>23.4</v>
          </cell>
          <cell r="W38">
            <v>0</v>
          </cell>
          <cell r="X38">
            <v>0</v>
          </cell>
        </row>
        <row r="40">
          <cell r="O40" t="str">
            <v>скорей всего завод не отгрузит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42"/>
  <sheetViews>
    <sheetView tabSelected="1" workbookViewId="0">
      <selection activeCell="AC10" sqref="AC10"/>
    </sheetView>
  </sheetViews>
  <sheetFormatPr defaultColWidth="10.5" defaultRowHeight="11.45" customHeight="1" outlineLevelRow="2" x14ac:dyDescent="0.2"/>
  <cols>
    <col min="1" max="1" width="61.83203125" style="1" customWidth="1"/>
    <col min="2" max="2" width="4.33203125" style="1" customWidth="1"/>
    <col min="3" max="4" width="9.1640625" style="1" customWidth="1"/>
    <col min="5" max="8" width="7.1640625" style="1" customWidth="1"/>
    <col min="9" max="9" width="4.83203125" style="22" customWidth="1"/>
    <col min="10" max="10" width="1" style="2" customWidth="1"/>
    <col min="11" max="11" width="1.1640625" style="2" customWidth="1"/>
    <col min="12" max="12" width="1" style="2" customWidth="1"/>
    <col min="13" max="13" width="1.1640625" style="2" customWidth="1"/>
    <col min="14" max="17" width="10.5" style="2"/>
    <col min="18" max="18" width="19.6640625" style="2" customWidth="1"/>
    <col min="19" max="20" width="6.1640625" style="2" customWidth="1"/>
    <col min="21" max="23" width="8.5" style="2" customWidth="1"/>
    <col min="24" max="24" width="28.1640625" style="2" customWidth="1"/>
    <col min="25" max="25" width="10.5" style="2"/>
    <col min="26" max="26" width="8.6640625" style="22" customWidth="1"/>
    <col min="27" max="27" width="10.5" style="23"/>
    <col min="28" max="16384" width="10.5" style="2"/>
  </cols>
  <sheetData>
    <row r="1" spans="1:28" ht="12.95" customHeight="1" outlineLevel="1" x14ac:dyDescent="0.2">
      <c r="A1" s="3" t="s">
        <v>0</v>
      </c>
    </row>
    <row r="2" spans="1:28" ht="12.95" customHeight="1" outlineLevel="1" x14ac:dyDescent="0.2">
      <c r="A2" s="3"/>
    </row>
    <row r="3" spans="1:28" ht="26.1" customHeight="1" x14ac:dyDescent="0.2">
      <c r="A3" s="4" t="s">
        <v>1</v>
      </c>
      <c r="B3" s="4" t="s">
        <v>2</v>
      </c>
      <c r="C3" s="11" t="s">
        <v>43</v>
      </c>
      <c r="D3" s="11" t="s">
        <v>43</v>
      </c>
      <c r="E3" s="4" t="s">
        <v>3</v>
      </c>
      <c r="F3" s="4"/>
      <c r="G3" s="4"/>
      <c r="H3" s="4"/>
      <c r="I3" s="12" t="s">
        <v>44</v>
      </c>
      <c r="J3" s="13" t="s">
        <v>45</v>
      </c>
      <c r="K3" s="13" t="s">
        <v>46</v>
      </c>
      <c r="L3" s="13" t="s">
        <v>47</v>
      </c>
      <c r="M3" s="13" t="s">
        <v>47</v>
      </c>
      <c r="N3" s="13" t="s">
        <v>48</v>
      </c>
      <c r="O3" s="13" t="s">
        <v>47</v>
      </c>
      <c r="P3" s="13"/>
      <c r="Q3" s="14" t="s">
        <v>49</v>
      </c>
      <c r="R3" s="15"/>
      <c r="S3" s="13" t="s">
        <v>50</v>
      </c>
      <c r="T3" s="13" t="s">
        <v>51</v>
      </c>
      <c r="U3" s="16" t="s">
        <v>52</v>
      </c>
      <c r="V3" s="16" t="s">
        <v>53</v>
      </c>
      <c r="W3" s="16" t="s">
        <v>62</v>
      </c>
      <c r="X3" s="13" t="s">
        <v>54</v>
      </c>
      <c r="Y3" s="13" t="s">
        <v>55</v>
      </c>
      <c r="Z3" s="12"/>
      <c r="AA3" s="17" t="s">
        <v>56</v>
      </c>
      <c r="AB3" s="13" t="s">
        <v>57</v>
      </c>
    </row>
    <row r="4" spans="1:28" ht="26.1" customHeight="1" x14ac:dyDescent="0.2">
      <c r="A4" s="4" t="s">
        <v>1</v>
      </c>
      <c r="B4" s="4" t="s">
        <v>2</v>
      </c>
      <c r="C4" s="11" t="s">
        <v>43</v>
      </c>
      <c r="D4" s="11" t="s">
        <v>43</v>
      </c>
      <c r="E4" s="4" t="s">
        <v>4</v>
      </c>
      <c r="F4" s="4" t="s">
        <v>5</v>
      </c>
      <c r="G4" s="4" t="s">
        <v>6</v>
      </c>
      <c r="H4" s="4" t="s">
        <v>7</v>
      </c>
      <c r="I4" s="12"/>
      <c r="J4" s="13"/>
      <c r="K4" s="13"/>
      <c r="L4" s="16" t="s">
        <v>58</v>
      </c>
      <c r="M4" s="13"/>
      <c r="N4" s="13"/>
      <c r="O4" s="18"/>
      <c r="P4" s="18"/>
      <c r="Q4" s="14" t="s">
        <v>59</v>
      </c>
      <c r="R4" s="15" t="s">
        <v>60</v>
      </c>
      <c r="S4" s="13"/>
      <c r="T4" s="13"/>
      <c r="U4" s="13"/>
      <c r="V4" s="13"/>
      <c r="W4" s="13"/>
      <c r="X4" s="13"/>
      <c r="Y4" s="13"/>
      <c r="Z4" s="12"/>
      <c r="AA4" s="17"/>
      <c r="AB4" s="13"/>
    </row>
    <row r="5" spans="1:28" ht="11.1" customHeight="1" x14ac:dyDescent="0.2">
      <c r="A5" s="5"/>
      <c r="B5" s="5"/>
      <c r="C5" s="5"/>
      <c r="D5" s="5"/>
      <c r="E5" s="6"/>
      <c r="F5" s="6"/>
      <c r="G5" s="19">
        <f>SUM(G6:G71)</f>
        <v>7959.5</v>
      </c>
      <c r="H5" s="19">
        <f>SUM(H6:H71)</f>
        <v>11968.5</v>
      </c>
      <c r="I5" s="12"/>
      <c r="J5" s="19">
        <f t="shared" ref="J5:O5" si="0">SUM(J6:J71)</f>
        <v>0</v>
      </c>
      <c r="K5" s="19">
        <f t="shared" si="0"/>
        <v>0</v>
      </c>
      <c r="L5" s="19">
        <f t="shared" si="0"/>
        <v>0</v>
      </c>
      <c r="M5" s="19">
        <f t="shared" si="0"/>
        <v>0</v>
      </c>
      <c r="N5" s="19">
        <f t="shared" si="0"/>
        <v>1591.9</v>
      </c>
      <c r="O5" s="19">
        <f t="shared" si="0"/>
        <v>7783.6399999999985</v>
      </c>
      <c r="P5" s="19">
        <f>SUM(P6:P50)</f>
        <v>11465</v>
      </c>
      <c r="Q5" s="19">
        <f>SUM(Q6:Q50)</f>
        <v>17210.2</v>
      </c>
      <c r="R5" s="20"/>
      <c r="S5" s="13"/>
      <c r="T5" s="13"/>
      <c r="U5" s="19">
        <f>SUM(U6:U71)</f>
        <v>1430.7400000000002</v>
      </c>
      <c r="V5" s="19">
        <f>SUM(V6:V71)</f>
        <v>1639.7</v>
      </c>
      <c r="W5" s="19">
        <f>SUM(W6:W71)</f>
        <v>1584.0199999999998</v>
      </c>
      <c r="X5" s="13"/>
      <c r="Y5" s="19">
        <f>SUM(Y6:Y71)</f>
        <v>7354</v>
      </c>
      <c r="Z5" s="12" t="s">
        <v>61</v>
      </c>
      <c r="AA5" s="21">
        <f>SUM(AA6:AA71)</f>
        <v>1615</v>
      </c>
      <c r="AB5" s="19">
        <f>SUM(AB6:AB71)</f>
        <v>7360.7400000000007</v>
      </c>
    </row>
    <row r="6" spans="1:28" ht="11.1" customHeight="1" outlineLevel="2" x14ac:dyDescent="0.2">
      <c r="A6" s="7" t="s">
        <v>11</v>
      </c>
      <c r="B6" s="7" t="s">
        <v>9</v>
      </c>
      <c r="C6" s="25" t="str">
        <f>VLOOKUP(A6,[1]TDSheet!$A:$C,3,0)</f>
        <v>Окт</v>
      </c>
      <c r="D6" s="26" t="s">
        <v>63</v>
      </c>
      <c r="E6" s="8">
        <v>107</v>
      </c>
      <c r="F6" s="8">
        <v>984</v>
      </c>
      <c r="G6" s="8">
        <v>281</v>
      </c>
      <c r="H6" s="8">
        <v>704</v>
      </c>
      <c r="I6" s="22">
        <f>VLOOKUP(A6,[1]TDSheet!$A:$H,8,0)</f>
        <v>0.3</v>
      </c>
      <c r="N6" s="2">
        <f>G6/5</f>
        <v>56.2</v>
      </c>
      <c r="O6" s="24">
        <f>13*N6-H6</f>
        <v>26.600000000000023</v>
      </c>
      <c r="P6" s="24">
        <v>150</v>
      </c>
      <c r="Q6" s="24">
        <v>720</v>
      </c>
      <c r="R6" s="29" t="s">
        <v>65</v>
      </c>
      <c r="S6" s="2">
        <f>(H6+P6)/N6</f>
        <v>15.195729537366548</v>
      </c>
      <c r="T6" s="2">
        <f>H6/N6</f>
        <v>12.526690391459073</v>
      </c>
      <c r="U6" s="2">
        <f>VLOOKUP(A6,[1]TDSheet!$A:$T,20,0)</f>
        <v>61.8</v>
      </c>
      <c r="V6" s="2">
        <f>VLOOKUP(A6,[1]TDSheet!$A:$U,21,0)</f>
        <v>78.8</v>
      </c>
      <c r="W6" s="2">
        <f>VLOOKUP(A6,[1]TDSheet!$A:$M,13,0)</f>
        <v>75.8</v>
      </c>
      <c r="Y6" s="2">
        <f>P6*I6</f>
        <v>45</v>
      </c>
      <c r="Z6" s="22">
        <f>VLOOKUP(A6,[1]TDSheet!$A:$X,24,0)</f>
        <v>12</v>
      </c>
      <c r="AA6" s="23">
        <v>13</v>
      </c>
      <c r="AB6" s="2">
        <f>AA6*Z6*I6</f>
        <v>46.8</v>
      </c>
    </row>
    <row r="7" spans="1:28" ht="11.1" customHeight="1" outlineLevel="2" x14ac:dyDescent="0.2">
      <c r="A7" s="7" t="s">
        <v>12</v>
      </c>
      <c r="B7" s="7" t="s">
        <v>9</v>
      </c>
      <c r="C7" s="25" t="str">
        <f>VLOOKUP(A7,[1]TDSheet!$A:$C,3,0)</f>
        <v>Окт</v>
      </c>
      <c r="D7" s="26" t="s">
        <v>63</v>
      </c>
      <c r="E7" s="8">
        <v>53</v>
      </c>
      <c r="F7" s="8">
        <v>744</v>
      </c>
      <c r="G7" s="8">
        <v>333</v>
      </c>
      <c r="H7" s="8">
        <v>128</v>
      </c>
      <c r="I7" s="22">
        <f>VLOOKUP(A7,[1]TDSheet!$A:$H,8,0)</f>
        <v>0.3</v>
      </c>
      <c r="N7" s="2">
        <f t="shared" ref="N7:N38" si="1">G7/5</f>
        <v>66.599999999999994</v>
      </c>
      <c r="O7" s="24">
        <f>10*N7-H7</f>
        <v>538</v>
      </c>
      <c r="P7" s="24">
        <v>800</v>
      </c>
      <c r="Q7" s="24">
        <v>900</v>
      </c>
      <c r="R7" s="29"/>
      <c r="S7" s="2">
        <f t="shared" ref="S7:S38" si="2">(H7+P7)/N7</f>
        <v>13.933933933933934</v>
      </c>
      <c r="T7" s="2">
        <f t="shared" ref="T7:T38" si="3">H7/N7</f>
        <v>1.9219219219219221</v>
      </c>
      <c r="U7" s="2">
        <f>VLOOKUP(A7,[1]TDSheet!$A:$T,20,0)</f>
        <v>94.2</v>
      </c>
      <c r="V7" s="2">
        <f>VLOOKUP(A7,[1]TDSheet!$A:$U,21,0)</f>
        <v>93</v>
      </c>
      <c r="W7" s="2">
        <f>VLOOKUP(A7,[1]TDSheet!$A:$M,13,0)</f>
        <v>56.6</v>
      </c>
      <c r="Y7" s="2">
        <f t="shared" ref="Y7:Y38" si="4">P7*I7</f>
        <v>240</v>
      </c>
      <c r="Z7" s="22">
        <f>VLOOKUP(A7,[1]TDSheet!$A:$X,24,0)</f>
        <v>12</v>
      </c>
      <c r="AA7" s="23">
        <v>67</v>
      </c>
      <c r="AB7" s="2">
        <f t="shared" ref="AB7:AB38" si="5">AA7*Z7*I7</f>
        <v>241.2</v>
      </c>
    </row>
    <row r="8" spans="1:28" ht="11.1" customHeight="1" outlineLevel="2" x14ac:dyDescent="0.2">
      <c r="A8" s="9" t="s">
        <v>40</v>
      </c>
      <c r="B8" s="10" t="s">
        <v>14</v>
      </c>
      <c r="C8" s="7"/>
      <c r="D8" s="7"/>
      <c r="E8" s="8"/>
      <c r="F8" s="8"/>
      <c r="G8" s="8"/>
      <c r="H8" s="8"/>
      <c r="I8" s="22">
        <v>0</v>
      </c>
      <c r="N8" s="2">
        <f t="shared" si="1"/>
        <v>0</v>
      </c>
      <c r="O8" s="27">
        <v>50</v>
      </c>
      <c r="P8" s="27">
        <v>0</v>
      </c>
      <c r="Q8" s="24">
        <v>0</v>
      </c>
      <c r="R8" s="29"/>
      <c r="S8" s="2" t="e">
        <f t="shared" si="2"/>
        <v>#DIV/0!</v>
      </c>
      <c r="T8" s="2" t="e">
        <f t="shared" si="3"/>
        <v>#DIV/0!</v>
      </c>
      <c r="U8" s="2">
        <f>VLOOKUP(A8,[1]TDSheet!$A:$T,20,0)</f>
        <v>0</v>
      </c>
      <c r="V8" s="2">
        <f>VLOOKUP(A8,[1]TDSheet!$A:$U,21,0)</f>
        <v>0</v>
      </c>
      <c r="W8" s="2">
        <f>VLOOKUP(A8,[1]TDSheet!$A:$M,13,0)</f>
        <v>0</v>
      </c>
      <c r="X8" s="28" t="s">
        <v>66</v>
      </c>
      <c r="Y8" s="2">
        <f t="shared" si="4"/>
        <v>0</v>
      </c>
      <c r="Z8" s="22">
        <f>VLOOKUP(A8,[1]TDSheet!$A:$X,24,0)</f>
        <v>2.2400000000000002</v>
      </c>
      <c r="AA8" s="23">
        <v>0</v>
      </c>
      <c r="AB8" s="2">
        <f t="shared" si="5"/>
        <v>0</v>
      </c>
    </row>
    <row r="9" spans="1:28" ht="11.1" customHeight="1" outlineLevel="2" x14ac:dyDescent="0.2">
      <c r="A9" s="7" t="s">
        <v>13</v>
      </c>
      <c r="B9" s="7" t="s">
        <v>14</v>
      </c>
      <c r="C9" s="7"/>
      <c r="D9" s="7"/>
      <c r="E9" s="8">
        <v>55.5</v>
      </c>
      <c r="F9" s="8"/>
      <c r="G9" s="8">
        <v>18.5</v>
      </c>
      <c r="H9" s="8">
        <v>37</v>
      </c>
      <c r="I9" s="22">
        <f>VLOOKUP(A9,[1]TDSheet!$A:$H,8,0)</f>
        <v>1</v>
      </c>
      <c r="N9" s="2">
        <f t="shared" si="1"/>
        <v>3.7</v>
      </c>
      <c r="O9" s="24">
        <f t="shared" ref="O9:O28" si="6">13*N9-H9</f>
        <v>11.100000000000001</v>
      </c>
      <c r="P9" s="24">
        <v>15</v>
      </c>
      <c r="Q9" s="24">
        <v>0</v>
      </c>
      <c r="R9" s="29"/>
      <c r="S9" s="2">
        <f t="shared" si="2"/>
        <v>14.054054054054053</v>
      </c>
      <c r="T9" s="2">
        <f t="shared" si="3"/>
        <v>10</v>
      </c>
      <c r="U9" s="2">
        <f>VLOOKUP(A9,[1]TDSheet!$A:$T,20,0)</f>
        <v>1.94</v>
      </c>
      <c r="V9" s="2">
        <f>VLOOKUP(A9,[1]TDSheet!$A:$U,21,0)</f>
        <v>0</v>
      </c>
      <c r="W9" s="2">
        <f>VLOOKUP(A9,[1]TDSheet!$A:$M,13,0)</f>
        <v>0.74</v>
      </c>
      <c r="Y9" s="2">
        <f t="shared" si="4"/>
        <v>15</v>
      </c>
      <c r="Z9" s="22">
        <f>VLOOKUP(A9,[1]TDSheet!$A:$X,24,0)</f>
        <v>3.7</v>
      </c>
      <c r="AA9" s="23">
        <v>4</v>
      </c>
      <c r="AB9" s="2">
        <f t="shared" si="5"/>
        <v>14.8</v>
      </c>
    </row>
    <row r="10" spans="1:28" ht="11.1" customHeight="1" outlineLevel="2" x14ac:dyDescent="0.2">
      <c r="A10" s="7" t="s">
        <v>15</v>
      </c>
      <c r="B10" s="7" t="s">
        <v>9</v>
      </c>
      <c r="C10" s="7"/>
      <c r="D10" s="7"/>
      <c r="E10" s="8">
        <v>326</v>
      </c>
      <c r="F10" s="8">
        <v>504</v>
      </c>
      <c r="G10" s="8">
        <v>269</v>
      </c>
      <c r="H10" s="8">
        <v>493</v>
      </c>
      <c r="I10" s="22">
        <f>VLOOKUP(A10,[1]TDSheet!$A:$H,8,0)</f>
        <v>0.25</v>
      </c>
      <c r="N10" s="2">
        <f t="shared" si="1"/>
        <v>53.8</v>
      </c>
      <c r="O10" s="24">
        <f t="shared" si="6"/>
        <v>206.39999999999998</v>
      </c>
      <c r="P10" s="24">
        <v>350</v>
      </c>
      <c r="Q10" s="24">
        <v>504</v>
      </c>
      <c r="R10" s="29"/>
      <c r="S10" s="2">
        <f t="shared" si="2"/>
        <v>15.669144981412641</v>
      </c>
      <c r="T10" s="2">
        <f t="shared" si="3"/>
        <v>9.1635687732342017</v>
      </c>
      <c r="U10" s="2">
        <f>VLOOKUP(A10,[1]TDSheet!$A:$T,20,0)</f>
        <v>33.4</v>
      </c>
      <c r="V10" s="2">
        <f>VLOOKUP(A10,[1]TDSheet!$A:$U,21,0)</f>
        <v>55.4</v>
      </c>
      <c r="W10" s="2">
        <f>VLOOKUP(A10,[1]TDSheet!$A:$M,13,0)</f>
        <v>59.4</v>
      </c>
      <c r="Y10" s="2">
        <f t="shared" si="4"/>
        <v>87.5</v>
      </c>
      <c r="Z10" s="22">
        <f>VLOOKUP(A10,[1]TDSheet!$A:$X,24,0)</f>
        <v>12</v>
      </c>
      <c r="AA10" s="23">
        <v>29</v>
      </c>
      <c r="AB10" s="2">
        <f t="shared" si="5"/>
        <v>87</v>
      </c>
    </row>
    <row r="11" spans="1:28" ht="11.1" customHeight="1" outlineLevel="2" x14ac:dyDescent="0.2">
      <c r="A11" s="7" t="s">
        <v>16</v>
      </c>
      <c r="B11" s="7" t="s">
        <v>14</v>
      </c>
      <c r="C11" s="7"/>
      <c r="D11" s="7"/>
      <c r="E11" s="8">
        <v>34.200000000000003</v>
      </c>
      <c r="F11" s="8"/>
      <c r="G11" s="8">
        <v>1.8</v>
      </c>
      <c r="H11" s="8">
        <v>32.4</v>
      </c>
      <c r="I11" s="22">
        <f>VLOOKUP(A11,[1]TDSheet!$A:$H,8,0)</f>
        <v>1</v>
      </c>
      <c r="N11" s="2">
        <f t="shared" si="1"/>
        <v>0.36</v>
      </c>
      <c r="O11" s="24"/>
      <c r="P11" s="24"/>
      <c r="Q11" s="24">
        <v>0</v>
      </c>
      <c r="R11" s="29"/>
      <c r="S11" s="2">
        <f t="shared" si="2"/>
        <v>90</v>
      </c>
      <c r="T11" s="2">
        <f t="shared" si="3"/>
        <v>90</v>
      </c>
      <c r="U11" s="2">
        <f>VLOOKUP(A11,[1]TDSheet!$A:$T,20,0)</f>
        <v>3.6</v>
      </c>
      <c r="V11" s="2">
        <f>VLOOKUP(A11,[1]TDSheet!$A:$U,21,0)</f>
        <v>0.72</v>
      </c>
      <c r="W11" s="2">
        <f>VLOOKUP(A11,[1]TDSheet!$A:$M,13,0)</f>
        <v>2.16</v>
      </c>
      <c r="Y11" s="2">
        <f t="shared" si="4"/>
        <v>0</v>
      </c>
      <c r="Z11" s="22">
        <f>VLOOKUP(A11,[1]TDSheet!$A:$X,24,0)</f>
        <v>1.8</v>
      </c>
      <c r="AA11" s="23">
        <f t="shared" ref="AA11:AA30" si="7">P11/Z11</f>
        <v>0</v>
      </c>
      <c r="AB11" s="2">
        <f t="shared" si="5"/>
        <v>0</v>
      </c>
    </row>
    <row r="12" spans="1:28" ht="11.1" customHeight="1" outlineLevel="2" x14ac:dyDescent="0.2">
      <c r="A12" s="7" t="s">
        <v>17</v>
      </c>
      <c r="B12" s="7" t="s">
        <v>14</v>
      </c>
      <c r="C12" s="7"/>
      <c r="D12" s="7"/>
      <c r="E12" s="8">
        <v>273.89999999999998</v>
      </c>
      <c r="F12" s="8"/>
      <c r="G12" s="8">
        <v>177.6</v>
      </c>
      <c r="H12" s="8">
        <v>51.9</v>
      </c>
      <c r="I12" s="22">
        <f>VLOOKUP(A12,[1]TDSheet!$A:$H,8,0)</f>
        <v>1</v>
      </c>
      <c r="N12" s="2">
        <f t="shared" si="1"/>
        <v>35.519999999999996</v>
      </c>
      <c r="O12" s="24">
        <f>9*N12-H12</f>
        <v>267.77999999999997</v>
      </c>
      <c r="P12" s="24">
        <v>350</v>
      </c>
      <c r="Q12" s="24">
        <v>466.2</v>
      </c>
      <c r="R12" s="29"/>
      <c r="S12" s="2">
        <f t="shared" si="2"/>
        <v>11.314752252252253</v>
      </c>
      <c r="T12" s="2">
        <f t="shared" si="3"/>
        <v>1.4611486486486487</v>
      </c>
      <c r="U12" s="2">
        <f>VLOOKUP(A12,[1]TDSheet!$A:$T,20,0)</f>
        <v>31.8</v>
      </c>
      <c r="V12" s="2">
        <f>VLOOKUP(A12,[1]TDSheet!$A:$U,21,0)</f>
        <v>27.380000000000003</v>
      </c>
      <c r="W12" s="2">
        <f>VLOOKUP(A12,[1]TDSheet!$A:$M,13,0)</f>
        <v>37.72</v>
      </c>
      <c r="Y12" s="2">
        <f t="shared" si="4"/>
        <v>350</v>
      </c>
      <c r="Z12" s="22">
        <f>VLOOKUP(A12,[1]TDSheet!$A:$X,24,0)</f>
        <v>3.7</v>
      </c>
      <c r="AA12" s="23">
        <v>95</v>
      </c>
      <c r="AB12" s="2">
        <f t="shared" si="5"/>
        <v>351.5</v>
      </c>
    </row>
    <row r="13" spans="1:28" ht="11.1" customHeight="1" outlineLevel="2" x14ac:dyDescent="0.2">
      <c r="A13" s="7" t="s">
        <v>18</v>
      </c>
      <c r="B13" s="7" t="s">
        <v>9</v>
      </c>
      <c r="C13" s="7"/>
      <c r="D13" s="7"/>
      <c r="E13" s="8">
        <v>112</v>
      </c>
      <c r="F13" s="8">
        <v>768</v>
      </c>
      <c r="G13" s="8">
        <v>353</v>
      </c>
      <c r="H13" s="8">
        <v>399</v>
      </c>
      <c r="I13" s="22">
        <f>VLOOKUP(A13,[1]TDSheet!$A:$H,8,0)</f>
        <v>0.25</v>
      </c>
      <c r="N13" s="2">
        <f t="shared" si="1"/>
        <v>70.599999999999994</v>
      </c>
      <c r="O13" s="24">
        <f t="shared" si="6"/>
        <v>518.79999999999995</v>
      </c>
      <c r="P13" s="24">
        <v>700</v>
      </c>
      <c r="Q13" s="24">
        <v>888</v>
      </c>
      <c r="R13" s="29"/>
      <c r="S13" s="2">
        <f t="shared" si="2"/>
        <v>15.566572237960342</v>
      </c>
      <c r="T13" s="2">
        <f t="shared" si="3"/>
        <v>5.6515580736543916</v>
      </c>
      <c r="U13" s="2">
        <f>VLOOKUP(A13,[1]TDSheet!$A:$T,20,0)</f>
        <v>53.4</v>
      </c>
      <c r="V13" s="2">
        <f>VLOOKUP(A13,[1]TDSheet!$A:$U,21,0)</f>
        <v>57.4</v>
      </c>
      <c r="W13" s="2">
        <f>VLOOKUP(A13,[1]TDSheet!$A:$M,13,0)</f>
        <v>60.6</v>
      </c>
      <c r="Y13" s="2">
        <f t="shared" si="4"/>
        <v>175</v>
      </c>
      <c r="Z13" s="22">
        <f>VLOOKUP(A13,[1]TDSheet!$A:$X,24,0)</f>
        <v>12</v>
      </c>
      <c r="AA13" s="23">
        <v>58</v>
      </c>
      <c r="AB13" s="2">
        <f t="shared" si="5"/>
        <v>174</v>
      </c>
    </row>
    <row r="14" spans="1:28" ht="11.1" customHeight="1" outlineLevel="2" x14ac:dyDescent="0.2">
      <c r="A14" s="7" t="s">
        <v>19</v>
      </c>
      <c r="B14" s="7" t="s">
        <v>9</v>
      </c>
      <c r="C14" s="25" t="str">
        <f>VLOOKUP(A14,[1]TDSheet!$A:$C,3,0)</f>
        <v>Окт</v>
      </c>
      <c r="D14" s="26" t="s">
        <v>63</v>
      </c>
      <c r="E14" s="8">
        <v>6</v>
      </c>
      <c r="F14" s="8">
        <v>396</v>
      </c>
      <c r="G14" s="8">
        <v>199</v>
      </c>
      <c r="H14" s="8">
        <v>167</v>
      </c>
      <c r="I14" s="22">
        <f>VLOOKUP(A14,[1]TDSheet!$A:$H,8,0)</f>
        <v>0.25</v>
      </c>
      <c r="N14" s="2">
        <f t="shared" si="1"/>
        <v>39.799999999999997</v>
      </c>
      <c r="O14" s="24">
        <f>12*N14-H14</f>
        <v>310.59999999999997</v>
      </c>
      <c r="P14" s="24">
        <v>500</v>
      </c>
      <c r="Q14" s="24">
        <v>672</v>
      </c>
      <c r="R14" s="29"/>
      <c r="S14" s="2">
        <f t="shared" si="2"/>
        <v>16.758793969849247</v>
      </c>
      <c r="T14" s="2">
        <f t="shared" si="3"/>
        <v>4.1959798994974875</v>
      </c>
      <c r="U14" s="2">
        <f>VLOOKUP(A14,[1]TDSheet!$A:$T,20,0)</f>
        <v>33</v>
      </c>
      <c r="V14" s="2">
        <f>VLOOKUP(A14,[1]TDSheet!$A:$U,21,0)</f>
        <v>47</v>
      </c>
      <c r="W14" s="2">
        <f>VLOOKUP(A14,[1]TDSheet!$A:$M,13,0)</f>
        <v>30</v>
      </c>
      <c r="Y14" s="2">
        <f t="shared" si="4"/>
        <v>125</v>
      </c>
      <c r="Z14" s="22">
        <f>VLOOKUP(A14,[1]TDSheet!$A:$X,24,0)</f>
        <v>6</v>
      </c>
      <c r="AA14" s="23">
        <v>83</v>
      </c>
      <c r="AB14" s="2">
        <f t="shared" si="5"/>
        <v>124.5</v>
      </c>
    </row>
    <row r="15" spans="1:28" ht="11.1" customHeight="1" outlineLevel="2" x14ac:dyDescent="0.2">
      <c r="A15" s="7" t="s">
        <v>20</v>
      </c>
      <c r="B15" s="7" t="s">
        <v>9</v>
      </c>
      <c r="C15" s="7"/>
      <c r="D15" s="7"/>
      <c r="E15" s="8">
        <v>46</v>
      </c>
      <c r="F15" s="8">
        <v>672</v>
      </c>
      <c r="G15" s="8">
        <v>295</v>
      </c>
      <c r="H15" s="8">
        <v>368</v>
      </c>
      <c r="I15" s="22">
        <f>VLOOKUP(A15,[1]TDSheet!$A:$H,8,0)</f>
        <v>0.25</v>
      </c>
      <c r="N15" s="2">
        <f t="shared" si="1"/>
        <v>59</v>
      </c>
      <c r="O15" s="24">
        <f t="shared" si="6"/>
        <v>399</v>
      </c>
      <c r="P15" s="24">
        <v>600</v>
      </c>
      <c r="Q15" s="24">
        <v>888</v>
      </c>
      <c r="R15" s="29"/>
      <c r="S15" s="2">
        <f t="shared" si="2"/>
        <v>16.406779661016948</v>
      </c>
      <c r="T15" s="2">
        <f t="shared" si="3"/>
        <v>6.2372881355932206</v>
      </c>
      <c r="U15" s="2">
        <f>VLOOKUP(A15,[1]TDSheet!$A:$T,20,0)</f>
        <v>53.8</v>
      </c>
      <c r="V15" s="2">
        <f>VLOOKUP(A15,[1]TDSheet!$A:$U,21,0)</f>
        <v>70.2</v>
      </c>
      <c r="W15" s="2">
        <f>VLOOKUP(A15,[1]TDSheet!$A:$M,13,0)</f>
        <v>59.4</v>
      </c>
      <c r="Y15" s="2">
        <f t="shared" si="4"/>
        <v>150</v>
      </c>
      <c r="Z15" s="22">
        <f>VLOOKUP(A15,[1]TDSheet!$A:$X,24,0)</f>
        <v>12</v>
      </c>
      <c r="AA15" s="23">
        <v>50</v>
      </c>
      <c r="AB15" s="2">
        <f t="shared" si="5"/>
        <v>150</v>
      </c>
    </row>
    <row r="16" spans="1:28" ht="11.1" customHeight="1" outlineLevel="2" x14ac:dyDescent="0.2">
      <c r="A16" s="7" t="s">
        <v>21</v>
      </c>
      <c r="B16" s="7" t="s">
        <v>14</v>
      </c>
      <c r="C16" s="7"/>
      <c r="D16" s="7"/>
      <c r="E16" s="8">
        <v>72</v>
      </c>
      <c r="F16" s="8"/>
      <c r="G16" s="8">
        <v>36</v>
      </c>
      <c r="H16" s="8"/>
      <c r="I16" s="22">
        <f>VLOOKUP(A16,[1]TDSheet!$A:$H,8,0)</f>
        <v>1</v>
      </c>
      <c r="N16" s="2">
        <f t="shared" si="1"/>
        <v>7.2</v>
      </c>
      <c r="O16" s="24">
        <f>8*N16-H16</f>
        <v>57.6</v>
      </c>
      <c r="P16" s="24">
        <v>400</v>
      </c>
      <c r="Q16" s="24">
        <v>576</v>
      </c>
      <c r="R16" s="29"/>
      <c r="S16" s="2">
        <f t="shared" si="2"/>
        <v>55.555555555555557</v>
      </c>
      <c r="T16" s="2">
        <f t="shared" si="3"/>
        <v>0</v>
      </c>
      <c r="U16" s="2">
        <f>VLOOKUP(A16,[1]TDSheet!$A:$T,20,0)</f>
        <v>36</v>
      </c>
      <c r="V16" s="2">
        <f>VLOOKUP(A16,[1]TDSheet!$A:$U,21,0)</f>
        <v>8.4</v>
      </c>
      <c r="W16" s="2">
        <f>VLOOKUP(A16,[1]TDSheet!$A:$M,13,0)</f>
        <v>52.8</v>
      </c>
      <c r="Y16" s="2">
        <f t="shared" si="4"/>
        <v>400</v>
      </c>
      <c r="Z16" s="22">
        <f>VLOOKUP(A16,[1]TDSheet!$A:$X,24,0)</f>
        <v>6</v>
      </c>
      <c r="AA16" s="23">
        <v>67</v>
      </c>
      <c r="AB16" s="2">
        <f t="shared" si="5"/>
        <v>402</v>
      </c>
    </row>
    <row r="17" spans="1:28" ht="11.1" customHeight="1" outlineLevel="2" x14ac:dyDescent="0.2">
      <c r="A17" s="7" t="s">
        <v>22</v>
      </c>
      <c r="B17" s="7" t="s">
        <v>9</v>
      </c>
      <c r="C17" s="7"/>
      <c r="D17" s="7"/>
      <c r="E17" s="8">
        <v>101</v>
      </c>
      <c r="F17" s="8">
        <v>112</v>
      </c>
      <c r="G17" s="8">
        <v>81</v>
      </c>
      <c r="H17" s="8">
        <v>116</v>
      </c>
      <c r="I17" s="22">
        <f>VLOOKUP(A17,[1]TDSheet!$A:$H,8,0)</f>
        <v>0.75</v>
      </c>
      <c r="N17" s="2">
        <f t="shared" si="1"/>
        <v>16.2</v>
      </c>
      <c r="O17" s="24">
        <f t="shared" si="6"/>
        <v>94.6</v>
      </c>
      <c r="P17" s="24">
        <v>150</v>
      </c>
      <c r="Q17" s="24">
        <v>160</v>
      </c>
      <c r="R17" s="29"/>
      <c r="S17" s="2">
        <f t="shared" si="2"/>
        <v>16.419753086419753</v>
      </c>
      <c r="T17" s="2">
        <f t="shared" si="3"/>
        <v>7.1604938271604945</v>
      </c>
      <c r="U17" s="2">
        <f>VLOOKUP(A17,[1]TDSheet!$A:$T,20,0)</f>
        <v>26.2</v>
      </c>
      <c r="V17" s="2">
        <f>VLOOKUP(A17,[1]TDSheet!$A:$U,21,0)</f>
        <v>21.4</v>
      </c>
      <c r="W17" s="2">
        <f>VLOOKUP(A17,[1]TDSheet!$A:$M,13,0)</f>
        <v>14.4</v>
      </c>
      <c r="Y17" s="2">
        <f t="shared" si="4"/>
        <v>112.5</v>
      </c>
      <c r="Z17" s="22">
        <f>VLOOKUP(A17,[1]TDSheet!$A:$X,24,0)</f>
        <v>8</v>
      </c>
      <c r="AA17" s="23">
        <v>19</v>
      </c>
      <c r="AB17" s="2">
        <f t="shared" si="5"/>
        <v>114</v>
      </c>
    </row>
    <row r="18" spans="1:28" ht="11.1" customHeight="1" outlineLevel="2" x14ac:dyDescent="0.2">
      <c r="A18" s="7" t="s">
        <v>23</v>
      </c>
      <c r="B18" s="7" t="s">
        <v>9</v>
      </c>
      <c r="C18" s="25" t="str">
        <f>VLOOKUP(A18,[1]TDSheet!$A:$C,3,0)</f>
        <v>Окт</v>
      </c>
      <c r="D18" s="26" t="s">
        <v>63</v>
      </c>
      <c r="E18" s="8">
        <v>2</v>
      </c>
      <c r="F18" s="8">
        <v>608</v>
      </c>
      <c r="G18" s="8">
        <v>209</v>
      </c>
      <c r="H18" s="8">
        <v>377</v>
      </c>
      <c r="I18" s="22">
        <f>VLOOKUP(A18,[1]TDSheet!$A:$H,8,0)</f>
        <v>0.9</v>
      </c>
      <c r="N18" s="2">
        <f t="shared" si="1"/>
        <v>41.8</v>
      </c>
      <c r="O18" s="24">
        <f t="shared" si="6"/>
        <v>166.39999999999998</v>
      </c>
      <c r="P18" s="24">
        <v>350</v>
      </c>
      <c r="Q18" s="24">
        <v>672</v>
      </c>
      <c r="R18" s="29"/>
      <c r="S18" s="2">
        <f t="shared" si="2"/>
        <v>17.392344497607656</v>
      </c>
      <c r="T18" s="2">
        <f t="shared" si="3"/>
        <v>9.0191387559808618</v>
      </c>
      <c r="U18" s="2">
        <f>VLOOKUP(A18,[1]TDSheet!$A:$T,20,0)</f>
        <v>38.4</v>
      </c>
      <c r="V18" s="2">
        <f>VLOOKUP(A18,[1]TDSheet!$A:$U,21,0)</f>
        <v>62.2</v>
      </c>
      <c r="W18" s="2">
        <f>VLOOKUP(A18,[1]TDSheet!$A:$M,13,0)</f>
        <v>23.4</v>
      </c>
      <c r="Y18" s="2">
        <f t="shared" si="4"/>
        <v>315</v>
      </c>
      <c r="Z18" s="22">
        <f>VLOOKUP(A18,[1]TDSheet!$A:$X,24,0)</f>
        <v>8</v>
      </c>
      <c r="AA18" s="23">
        <v>44</v>
      </c>
      <c r="AB18" s="2">
        <f t="shared" si="5"/>
        <v>316.8</v>
      </c>
    </row>
    <row r="19" spans="1:28" ht="11.1" customHeight="1" outlineLevel="2" x14ac:dyDescent="0.2">
      <c r="A19" s="7" t="s">
        <v>24</v>
      </c>
      <c r="B19" s="7" t="s">
        <v>9</v>
      </c>
      <c r="C19" s="25" t="str">
        <f>VLOOKUP(A19,[1]TDSheet!$A:$C,3,0)</f>
        <v>Окт</v>
      </c>
      <c r="D19" s="26" t="s">
        <v>63</v>
      </c>
      <c r="E19" s="8">
        <v>217</v>
      </c>
      <c r="F19" s="8">
        <v>832</v>
      </c>
      <c r="G19" s="8">
        <v>389</v>
      </c>
      <c r="H19" s="8">
        <v>564</v>
      </c>
      <c r="I19" s="22">
        <f>VLOOKUP(A19,[1]TDSheet!$A:$H,8,0)</f>
        <v>0.9</v>
      </c>
      <c r="N19" s="2">
        <f t="shared" si="1"/>
        <v>77.8</v>
      </c>
      <c r="O19" s="24">
        <f t="shared" si="6"/>
        <v>447.4</v>
      </c>
      <c r="P19" s="24">
        <v>600</v>
      </c>
      <c r="Q19" s="24">
        <v>768</v>
      </c>
      <c r="R19" s="29"/>
      <c r="S19" s="2">
        <f t="shared" si="2"/>
        <v>14.961439588688947</v>
      </c>
      <c r="T19" s="2">
        <f t="shared" si="3"/>
        <v>7.2493573264781492</v>
      </c>
      <c r="U19" s="2">
        <f>VLOOKUP(A19,[1]TDSheet!$A:$T,20,0)</f>
        <v>77.2</v>
      </c>
      <c r="V19" s="2">
        <f>VLOOKUP(A19,[1]TDSheet!$A:$U,21,0)</f>
        <v>69.8</v>
      </c>
      <c r="W19" s="2">
        <f>VLOOKUP(A19,[1]TDSheet!$A:$M,13,0)</f>
        <v>75</v>
      </c>
      <c r="Y19" s="2">
        <f t="shared" si="4"/>
        <v>540</v>
      </c>
      <c r="Z19" s="22">
        <f>VLOOKUP(A19,[1]TDSheet!$A:$X,24,0)</f>
        <v>8</v>
      </c>
      <c r="AA19" s="23">
        <v>75</v>
      </c>
      <c r="AB19" s="2">
        <f t="shared" si="5"/>
        <v>540</v>
      </c>
    </row>
    <row r="20" spans="1:28" ht="11.1" customHeight="1" outlineLevel="2" x14ac:dyDescent="0.2">
      <c r="A20" s="7" t="s">
        <v>25</v>
      </c>
      <c r="B20" s="7" t="s">
        <v>9</v>
      </c>
      <c r="C20" s="7"/>
      <c r="D20" s="7"/>
      <c r="E20" s="8">
        <v>31</v>
      </c>
      <c r="F20" s="8">
        <v>192</v>
      </c>
      <c r="G20" s="8">
        <v>56</v>
      </c>
      <c r="H20" s="8">
        <v>159</v>
      </c>
      <c r="I20" s="22">
        <f>VLOOKUP(A20,[1]TDSheet!$A:$H,8,0)</f>
        <v>0.43</v>
      </c>
      <c r="N20" s="2">
        <f t="shared" si="1"/>
        <v>11.2</v>
      </c>
      <c r="O20" s="24"/>
      <c r="P20" s="24"/>
      <c r="Q20" s="24">
        <v>160</v>
      </c>
      <c r="R20" s="29"/>
      <c r="S20" s="2">
        <f t="shared" si="2"/>
        <v>14.196428571428573</v>
      </c>
      <c r="T20" s="2">
        <f t="shared" si="3"/>
        <v>14.196428571428573</v>
      </c>
      <c r="U20" s="2">
        <f>VLOOKUP(A20,[1]TDSheet!$A:$T,20,0)</f>
        <v>11.8</v>
      </c>
      <c r="V20" s="2">
        <f>VLOOKUP(A20,[1]TDSheet!$A:$U,21,0)</f>
        <v>20</v>
      </c>
      <c r="W20" s="2">
        <f>VLOOKUP(A20,[1]TDSheet!$A:$M,13,0)</f>
        <v>16.600000000000001</v>
      </c>
      <c r="Y20" s="2">
        <f t="shared" si="4"/>
        <v>0</v>
      </c>
      <c r="Z20" s="22">
        <f>VLOOKUP(A20,[1]TDSheet!$A:$X,24,0)</f>
        <v>16</v>
      </c>
      <c r="AA20" s="23">
        <f t="shared" si="7"/>
        <v>0</v>
      </c>
      <c r="AB20" s="2">
        <f t="shared" si="5"/>
        <v>0</v>
      </c>
    </row>
    <row r="21" spans="1:28" ht="21.95" customHeight="1" outlineLevel="2" x14ac:dyDescent="0.2">
      <c r="A21" s="7" t="s">
        <v>26</v>
      </c>
      <c r="B21" s="7" t="s">
        <v>14</v>
      </c>
      <c r="C21" s="7"/>
      <c r="D21" s="7"/>
      <c r="E21" s="8">
        <v>885</v>
      </c>
      <c r="F21" s="8">
        <v>1780</v>
      </c>
      <c r="G21" s="8">
        <v>785</v>
      </c>
      <c r="H21" s="8">
        <v>1720</v>
      </c>
      <c r="I21" s="22">
        <f>VLOOKUP(A21,[1]TDSheet!$A:$H,8,0)</f>
        <v>1</v>
      </c>
      <c r="N21" s="2">
        <f t="shared" si="1"/>
        <v>157</v>
      </c>
      <c r="O21" s="24">
        <f t="shared" si="6"/>
        <v>321</v>
      </c>
      <c r="P21" s="24">
        <v>600</v>
      </c>
      <c r="Q21" s="24">
        <v>720</v>
      </c>
      <c r="R21" s="29"/>
      <c r="S21" s="2">
        <f t="shared" si="2"/>
        <v>14.777070063694268</v>
      </c>
      <c r="T21" s="2">
        <f t="shared" si="3"/>
        <v>10.955414012738853</v>
      </c>
      <c r="U21" s="2">
        <f>VLOOKUP(A21,[1]TDSheet!$A:$T,20,0)</f>
        <v>157</v>
      </c>
      <c r="V21" s="2">
        <f>VLOOKUP(A21,[1]TDSheet!$A:$U,21,0)</f>
        <v>205</v>
      </c>
      <c r="W21" s="2">
        <f>VLOOKUP(A21,[1]TDSheet!$A:$M,13,0)</f>
        <v>191</v>
      </c>
      <c r="Y21" s="2">
        <f t="shared" si="4"/>
        <v>600</v>
      </c>
      <c r="Z21" s="22">
        <f>VLOOKUP(A21,[1]TDSheet!$A:$X,24,0)</f>
        <v>5</v>
      </c>
      <c r="AA21" s="23">
        <v>120</v>
      </c>
      <c r="AB21" s="2">
        <f t="shared" si="5"/>
        <v>600</v>
      </c>
    </row>
    <row r="22" spans="1:28" ht="11.1" customHeight="1" outlineLevel="2" x14ac:dyDescent="0.2">
      <c r="A22" s="7" t="s">
        <v>27</v>
      </c>
      <c r="B22" s="7" t="s">
        <v>9</v>
      </c>
      <c r="C22" s="25" t="str">
        <f>VLOOKUP(A22,[1]TDSheet!$A:$C,3,0)</f>
        <v>Окт</v>
      </c>
      <c r="D22" s="26" t="s">
        <v>63</v>
      </c>
      <c r="E22" s="8">
        <v>259</v>
      </c>
      <c r="F22" s="8">
        <v>1984</v>
      </c>
      <c r="G22" s="8">
        <v>785</v>
      </c>
      <c r="H22" s="8">
        <v>1141</v>
      </c>
      <c r="I22" s="22">
        <f>VLOOKUP(A22,[1]TDSheet!$A:$H,8,0)</f>
        <v>0.9</v>
      </c>
      <c r="N22" s="2">
        <f t="shared" si="1"/>
        <v>157</v>
      </c>
      <c r="O22" s="24">
        <f t="shared" si="6"/>
        <v>900</v>
      </c>
      <c r="P22" s="24">
        <v>1200</v>
      </c>
      <c r="Q22" s="24">
        <v>1344</v>
      </c>
      <c r="R22" s="29"/>
      <c r="S22" s="2">
        <f t="shared" si="2"/>
        <v>14.910828025477707</v>
      </c>
      <c r="T22" s="2">
        <f t="shared" si="3"/>
        <v>7.2675159235668794</v>
      </c>
      <c r="U22" s="2">
        <f>VLOOKUP(A22,[1]TDSheet!$A:$T,20,0)</f>
        <v>155.6</v>
      </c>
      <c r="V22" s="2">
        <f>VLOOKUP(A22,[1]TDSheet!$A:$U,21,0)</f>
        <v>168.8</v>
      </c>
      <c r="W22" s="2">
        <f>VLOOKUP(A22,[1]TDSheet!$A:$M,13,0)</f>
        <v>157.80000000000001</v>
      </c>
      <c r="Y22" s="2">
        <f t="shared" si="4"/>
        <v>1080</v>
      </c>
      <c r="Z22" s="22">
        <f>VLOOKUP(A22,[1]TDSheet!$A:$X,24,0)</f>
        <v>8</v>
      </c>
      <c r="AA22" s="23">
        <v>150</v>
      </c>
      <c r="AB22" s="2">
        <f t="shared" si="5"/>
        <v>1080</v>
      </c>
    </row>
    <row r="23" spans="1:28" ht="11.1" customHeight="1" outlineLevel="2" x14ac:dyDescent="0.2">
      <c r="A23" s="7" t="s">
        <v>28</v>
      </c>
      <c r="B23" s="7" t="s">
        <v>9</v>
      </c>
      <c r="C23" s="7"/>
      <c r="D23" s="7"/>
      <c r="E23" s="8">
        <v>107</v>
      </c>
      <c r="F23" s="8">
        <v>224</v>
      </c>
      <c r="G23" s="8">
        <v>75</v>
      </c>
      <c r="H23" s="8">
        <v>235</v>
      </c>
      <c r="I23" s="22">
        <f>VLOOKUP(A23,[1]TDSheet!$A:$H,8,0)</f>
        <v>0.43</v>
      </c>
      <c r="N23" s="2">
        <f t="shared" si="1"/>
        <v>15</v>
      </c>
      <c r="O23" s="24"/>
      <c r="P23" s="24">
        <v>50</v>
      </c>
      <c r="Q23" s="24">
        <v>160</v>
      </c>
      <c r="R23" s="29"/>
      <c r="S23" s="2">
        <f t="shared" si="2"/>
        <v>19</v>
      </c>
      <c r="T23" s="2">
        <f t="shared" si="3"/>
        <v>15.666666666666666</v>
      </c>
      <c r="U23" s="2">
        <f>VLOOKUP(A23,[1]TDSheet!$A:$T,20,0)</f>
        <v>12.8</v>
      </c>
      <c r="V23" s="2">
        <f>VLOOKUP(A23,[1]TDSheet!$A:$U,21,0)</f>
        <v>34.200000000000003</v>
      </c>
      <c r="W23" s="2">
        <f>VLOOKUP(A23,[1]TDSheet!$A:$M,13,0)</f>
        <v>19.2</v>
      </c>
      <c r="Y23" s="2">
        <f t="shared" si="4"/>
        <v>21.5</v>
      </c>
      <c r="Z23" s="22">
        <f>VLOOKUP(A23,[1]TDSheet!$A:$X,24,0)</f>
        <v>16</v>
      </c>
      <c r="AA23" s="23">
        <v>3</v>
      </c>
      <c r="AB23" s="2">
        <f t="shared" si="5"/>
        <v>20.64</v>
      </c>
    </row>
    <row r="24" spans="1:28" ht="11.1" customHeight="1" outlineLevel="2" x14ac:dyDescent="0.2">
      <c r="A24" s="7" t="s">
        <v>29</v>
      </c>
      <c r="B24" s="7" t="s">
        <v>9</v>
      </c>
      <c r="C24" s="25" t="str">
        <f>VLOOKUP(A24,[1]TDSheet!$A:$C,3,0)</f>
        <v>Окт</v>
      </c>
      <c r="D24" s="26" t="s">
        <v>63</v>
      </c>
      <c r="E24" s="8"/>
      <c r="F24" s="8">
        <v>480</v>
      </c>
      <c r="G24" s="8">
        <v>101</v>
      </c>
      <c r="H24" s="8">
        <v>379</v>
      </c>
      <c r="I24" s="22">
        <f>VLOOKUP(A24,[1]TDSheet!$A:$H,8,0)</f>
        <v>0.7</v>
      </c>
      <c r="N24" s="2">
        <f t="shared" si="1"/>
        <v>20.2</v>
      </c>
      <c r="O24" s="24"/>
      <c r="P24" s="24">
        <v>50</v>
      </c>
      <c r="Q24" s="24">
        <v>160</v>
      </c>
      <c r="R24" s="29"/>
      <c r="S24" s="2">
        <f t="shared" si="2"/>
        <v>21.237623762376238</v>
      </c>
      <c r="T24" s="2">
        <f t="shared" si="3"/>
        <v>18.762376237623762</v>
      </c>
      <c r="U24" s="2">
        <f>VLOOKUP(A24,[1]TDSheet!$A:$T,20,0)</f>
        <v>17</v>
      </c>
      <c r="V24" s="2">
        <f>VLOOKUP(A24,[1]TDSheet!$A:$U,21,0)</f>
        <v>34.799999999999997</v>
      </c>
      <c r="W24" s="2">
        <f>VLOOKUP(A24,[1]TDSheet!$A:$M,13,0)</f>
        <v>15</v>
      </c>
      <c r="Y24" s="2">
        <f t="shared" si="4"/>
        <v>35</v>
      </c>
      <c r="Z24" s="22">
        <f>VLOOKUP(A24,[1]TDSheet!$A:$X,24,0)</f>
        <v>8</v>
      </c>
      <c r="AA24" s="23">
        <v>6</v>
      </c>
      <c r="AB24" s="2">
        <f t="shared" si="5"/>
        <v>33.599999999999994</v>
      </c>
    </row>
    <row r="25" spans="1:28" ht="21.95" customHeight="1" outlineLevel="2" x14ac:dyDescent="0.2">
      <c r="A25" s="7" t="s">
        <v>30</v>
      </c>
      <c r="B25" s="7" t="s">
        <v>9</v>
      </c>
      <c r="C25" s="7"/>
      <c r="D25" s="26" t="s">
        <v>63</v>
      </c>
      <c r="E25" s="8"/>
      <c r="F25" s="8">
        <v>240</v>
      </c>
      <c r="G25" s="8">
        <v>23</v>
      </c>
      <c r="H25" s="8">
        <v>201</v>
      </c>
      <c r="I25" s="22">
        <f>VLOOKUP(A25,[1]TDSheet!$A:$H,8,0)</f>
        <v>0.9</v>
      </c>
      <c r="N25" s="2">
        <f t="shared" si="1"/>
        <v>4.5999999999999996</v>
      </c>
      <c r="O25" s="24"/>
      <c r="P25" s="24"/>
      <c r="Q25" s="24"/>
      <c r="R25" s="29"/>
      <c r="S25" s="2">
        <f t="shared" si="2"/>
        <v>43.695652173913047</v>
      </c>
      <c r="T25" s="2">
        <f t="shared" si="3"/>
        <v>43.695652173913047</v>
      </c>
      <c r="U25" s="2">
        <f>VLOOKUP(A25,[1]TDSheet!$A:$T,20,0)</f>
        <v>12.4</v>
      </c>
      <c r="V25" s="2">
        <f>VLOOKUP(A25,[1]TDSheet!$A:$U,21,0)</f>
        <v>9.8000000000000007</v>
      </c>
      <c r="W25" s="2">
        <f>VLOOKUP(A25,[1]TDSheet!$A:$M,13,0)</f>
        <v>0</v>
      </c>
      <c r="Y25" s="2">
        <f t="shared" si="4"/>
        <v>0</v>
      </c>
      <c r="Z25" s="22">
        <f>VLOOKUP(A25,[1]TDSheet!$A:$X,24,0)</f>
        <v>8</v>
      </c>
      <c r="AA25" s="23">
        <f t="shared" si="7"/>
        <v>0</v>
      </c>
      <c r="AB25" s="2">
        <f t="shared" si="5"/>
        <v>0</v>
      </c>
    </row>
    <row r="26" spans="1:28" ht="21.95" customHeight="1" outlineLevel="2" x14ac:dyDescent="0.2">
      <c r="A26" s="7" t="s">
        <v>31</v>
      </c>
      <c r="B26" s="7" t="s">
        <v>9</v>
      </c>
      <c r="C26" s="25" t="str">
        <f>VLOOKUP(A26,[1]TDSheet!$A:$C,3,0)</f>
        <v>Окт</v>
      </c>
      <c r="D26" s="7"/>
      <c r="E26" s="8">
        <v>737</v>
      </c>
      <c r="F26" s="8"/>
      <c r="G26" s="8">
        <v>69</v>
      </c>
      <c r="H26" s="8">
        <v>655</v>
      </c>
      <c r="I26" s="22">
        <f>VLOOKUP(A26,[1]TDSheet!$A:$H,8,0)</f>
        <v>0.9</v>
      </c>
      <c r="N26" s="2">
        <f t="shared" si="1"/>
        <v>13.8</v>
      </c>
      <c r="O26" s="24"/>
      <c r="P26" s="24"/>
      <c r="Q26" s="24"/>
      <c r="R26" s="29"/>
      <c r="S26" s="2">
        <f t="shared" si="2"/>
        <v>47.463768115942024</v>
      </c>
      <c r="T26" s="2">
        <f t="shared" si="3"/>
        <v>47.463768115942024</v>
      </c>
      <c r="U26" s="2">
        <f>VLOOKUP(A26,[1]TDSheet!$A:$T,20,0)</f>
        <v>23</v>
      </c>
      <c r="V26" s="2">
        <f>VLOOKUP(A26,[1]TDSheet!$A:$U,21,0)</f>
        <v>12.6</v>
      </c>
      <c r="W26" s="2">
        <f>VLOOKUP(A26,[1]TDSheet!$A:$M,13,0)</f>
        <v>12.4</v>
      </c>
      <c r="Y26" s="2">
        <f t="shared" si="4"/>
        <v>0</v>
      </c>
      <c r="Z26" s="22">
        <f>VLOOKUP(A26,[1]TDSheet!$A:$X,24,0)</f>
        <v>8</v>
      </c>
      <c r="AA26" s="23">
        <f t="shared" si="7"/>
        <v>0</v>
      </c>
      <c r="AB26" s="2">
        <f t="shared" si="5"/>
        <v>0</v>
      </c>
    </row>
    <row r="27" spans="1:28" ht="11.1" customHeight="1" outlineLevel="2" x14ac:dyDescent="0.2">
      <c r="A27" s="7" t="s">
        <v>32</v>
      </c>
      <c r="B27" s="7" t="s">
        <v>14</v>
      </c>
      <c r="C27" s="7"/>
      <c r="D27" s="7"/>
      <c r="E27" s="8">
        <v>1375</v>
      </c>
      <c r="F27" s="8">
        <v>2005</v>
      </c>
      <c r="G27" s="8">
        <v>1170</v>
      </c>
      <c r="H27" s="8">
        <v>1975</v>
      </c>
      <c r="I27" s="22">
        <f>VLOOKUP(A27,[1]TDSheet!$A:$H,8,0)</f>
        <v>1</v>
      </c>
      <c r="N27" s="2">
        <f t="shared" si="1"/>
        <v>234</v>
      </c>
      <c r="O27" s="24">
        <f t="shared" si="6"/>
        <v>1067</v>
      </c>
      <c r="P27" s="24">
        <v>1200</v>
      </c>
      <c r="Q27" s="24">
        <v>1320</v>
      </c>
      <c r="R27" s="29"/>
      <c r="S27" s="2">
        <f t="shared" si="2"/>
        <v>13.568376068376068</v>
      </c>
      <c r="T27" s="2">
        <f t="shared" si="3"/>
        <v>8.4401709401709404</v>
      </c>
      <c r="U27" s="2">
        <f>VLOOKUP(A27,[1]TDSheet!$A:$T,20,0)</f>
        <v>224</v>
      </c>
      <c r="V27" s="2">
        <f>VLOOKUP(A27,[1]TDSheet!$A:$U,21,0)</f>
        <v>244</v>
      </c>
      <c r="W27" s="2">
        <f>VLOOKUP(A27,[1]TDSheet!$A:$M,13,0)</f>
        <v>242</v>
      </c>
      <c r="Y27" s="2">
        <f t="shared" si="4"/>
        <v>1200</v>
      </c>
      <c r="Z27" s="22">
        <f>VLOOKUP(A27,[1]TDSheet!$A:$X,24,0)</f>
        <v>5</v>
      </c>
      <c r="AA27" s="23">
        <v>240</v>
      </c>
      <c r="AB27" s="2">
        <f t="shared" si="5"/>
        <v>1200</v>
      </c>
    </row>
    <row r="28" spans="1:28" ht="11.1" customHeight="1" outlineLevel="2" x14ac:dyDescent="0.2">
      <c r="A28" s="7" t="s">
        <v>33</v>
      </c>
      <c r="B28" s="7" t="s">
        <v>9</v>
      </c>
      <c r="C28" s="7"/>
      <c r="D28" s="7"/>
      <c r="E28" s="8">
        <v>574</v>
      </c>
      <c r="F28" s="8">
        <v>100</v>
      </c>
      <c r="G28" s="8">
        <v>257</v>
      </c>
      <c r="H28" s="8">
        <v>337</v>
      </c>
      <c r="I28" s="22">
        <f>VLOOKUP(A28,[1]TDSheet!$A:$H,8,0)</f>
        <v>1</v>
      </c>
      <c r="N28" s="2">
        <f t="shared" si="1"/>
        <v>51.4</v>
      </c>
      <c r="O28" s="24">
        <f t="shared" si="6"/>
        <v>331.19999999999993</v>
      </c>
      <c r="P28" s="24">
        <v>600</v>
      </c>
      <c r="Q28" s="24">
        <v>840</v>
      </c>
      <c r="R28" s="29"/>
      <c r="S28" s="2">
        <f t="shared" si="2"/>
        <v>18.229571984435797</v>
      </c>
      <c r="T28" s="2">
        <f t="shared" si="3"/>
        <v>6.5564202334630348</v>
      </c>
      <c r="U28" s="2">
        <f>VLOOKUP(A28,[1]TDSheet!$A:$T,20,0)</f>
        <v>47.4</v>
      </c>
      <c r="V28" s="2">
        <f>VLOOKUP(A28,[1]TDSheet!$A:$U,21,0)</f>
        <v>51.8</v>
      </c>
      <c r="W28" s="2">
        <f>VLOOKUP(A28,[1]TDSheet!$A:$M,13,0)</f>
        <v>48.6</v>
      </c>
      <c r="Y28" s="2">
        <f t="shared" si="4"/>
        <v>600</v>
      </c>
      <c r="Z28" s="22">
        <f>VLOOKUP(A28,[1]TDSheet!$A:$X,24,0)</f>
        <v>5</v>
      </c>
      <c r="AA28" s="23">
        <v>120</v>
      </c>
      <c r="AB28" s="2">
        <f t="shared" si="5"/>
        <v>600</v>
      </c>
    </row>
    <row r="29" spans="1:28" ht="11.1" customHeight="1" outlineLevel="2" x14ac:dyDescent="0.2">
      <c r="A29" s="7" t="s">
        <v>34</v>
      </c>
      <c r="B29" s="7" t="s">
        <v>14</v>
      </c>
      <c r="C29" s="7"/>
      <c r="D29" s="7"/>
      <c r="E29" s="8"/>
      <c r="F29" s="8">
        <v>253</v>
      </c>
      <c r="G29" s="8">
        <v>253</v>
      </c>
      <c r="H29" s="8"/>
      <c r="I29" s="22">
        <f>VLOOKUP(A29,[1]TDSheet!$A:$H,8,0)</f>
        <v>1</v>
      </c>
      <c r="N29" s="2">
        <f t="shared" si="1"/>
        <v>50.6</v>
      </c>
      <c r="O29" s="24">
        <f>8*N29-H29</f>
        <v>404.8</v>
      </c>
      <c r="P29" s="24">
        <v>500</v>
      </c>
      <c r="Q29" s="24">
        <v>528</v>
      </c>
      <c r="R29" s="29"/>
      <c r="S29" s="2">
        <f t="shared" si="2"/>
        <v>9.8814229249011856</v>
      </c>
      <c r="T29" s="2">
        <f t="shared" si="3"/>
        <v>0</v>
      </c>
      <c r="U29" s="2">
        <f>VLOOKUP(A29,[1]TDSheet!$A:$T,20,0)</f>
        <v>0</v>
      </c>
      <c r="V29" s="2">
        <f>VLOOKUP(A29,[1]TDSheet!$A:$U,21,0)</f>
        <v>0</v>
      </c>
      <c r="W29" s="2">
        <f>VLOOKUP(A29,[1]TDSheet!$A:$M,13,0)</f>
        <v>0</v>
      </c>
      <c r="Y29" s="2">
        <f t="shared" si="4"/>
        <v>500</v>
      </c>
      <c r="Z29" s="22">
        <f>VLOOKUP(A29,[1]TDSheet!$A:$X,24,0)</f>
        <v>5.5</v>
      </c>
      <c r="AA29" s="23">
        <v>91</v>
      </c>
      <c r="AB29" s="2">
        <f t="shared" si="5"/>
        <v>500.5</v>
      </c>
    </row>
    <row r="30" spans="1:28" ht="11.1" customHeight="1" outlineLevel="2" x14ac:dyDescent="0.2">
      <c r="A30" s="7" t="s">
        <v>35</v>
      </c>
      <c r="B30" s="7" t="s">
        <v>9</v>
      </c>
      <c r="C30" s="7"/>
      <c r="D30" s="7"/>
      <c r="E30" s="8">
        <v>36</v>
      </c>
      <c r="F30" s="8"/>
      <c r="G30" s="8"/>
      <c r="H30" s="8">
        <v>36</v>
      </c>
      <c r="I30" s="22">
        <f>VLOOKUP(A30,[1]TDSheet!$A:$H,8,0)</f>
        <v>0.33</v>
      </c>
      <c r="N30" s="2">
        <f t="shared" si="1"/>
        <v>0</v>
      </c>
      <c r="O30" s="24"/>
      <c r="P30" s="24"/>
      <c r="Q30" s="24"/>
      <c r="R30" s="29"/>
      <c r="S30" s="2" t="e">
        <f t="shared" si="2"/>
        <v>#DIV/0!</v>
      </c>
      <c r="T30" s="2" t="e">
        <f t="shared" si="3"/>
        <v>#DIV/0!</v>
      </c>
      <c r="U30" s="2">
        <f>VLOOKUP(A30,[1]TDSheet!$A:$T,20,0)</f>
        <v>0</v>
      </c>
      <c r="V30" s="2">
        <f>VLOOKUP(A30,[1]TDSheet!$A:$U,21,0)</f>
        <v>0</v>
      </c>
      <c r="W30" s="2">
        <f>VLOOKUP(A30,[1]TDSheet!$A:$M,13,0)</f>
        <v>0</v>
      </c>
      <c r="Y30" s="2">
        <f t="shared" si="4"/>
        <v>0</v>
      </c>
      <c r="Z30" s="22">
        <f>VLOOKUP(A30,[1]TDSheet!$A:$X,24,0)</f>
        <v>6</v>
      </c>
      <c r="AA30" s="23">
        <f t="shared" si="7"/>
        <v>0</v>
      </c>
      <c r="AB30" s="2">
        <f t="shared" si="5"/>
        <v>0</v>
      </c>
    </row>
    <row r="31" spans="1:28" ht="11.1" customHeight="1" outlineLevel="2" x14ac:dyDescent="0.2">
      <c r="A31" s="9" t="s">
        <v>41</v>
      </c>
      <c r="B31" s="10" t="s">
        <v>14</v>
      </c>
      <c r="C31" s="7"/>
      <c r="D31" s="7"/>
      <c r="E31" s="8"/>
      <c r="F31" s="8"/>
      <c r="G31" s="8"/>
      <c r="H31" s="8"/>
      <c r="I31" s="22">
        <f>VLOOKUP(A31,[1]TDSheet!$A:$H,8,0)</f>
        <v>1</v>
      </c>
      <c r="N31" s="2">
        <f t="shared" si="1"/>
        <v>0</v>
      </c>
      <c r="O31" s="27">
        <v>50</v>
      </c>
      <c r="P31" s="27">
        <v>50</v>
      </c>
      <c r="Q31" s="24"/>
      <c r="R31" s="29"/>
      <c r="S31" s="2" t="e">
        <f t="shared" si="2"/>
        <v>#DIV/0!</v>
      </c>
      <c r="T31" s="2" t="e">
        <f t="shared" si="3"/>
        <v>#DIV/0!</v>
      </c>
      <c r="U31" s="2">
        <f>VLOOKUP(A31,[1]TDSheet!$A:$T,20,0)</f>
        <v>0</v>
      </c>
      <c r="V31" s="2">
        <f>VLOOKUP(A31,[1]TDSheet!$A:$U,21,0)</f>
        <v>0</v>
      </c>
      <c r="W31" s="2">
        <f>VLOOKUP(A31,[1]TDSheet!$A:$M,13,0)</f>
        <v>0</v>
      </c>
      <c r="Y31" s="2">
        <f t="shared" si="4"/>
        <v>50</v>
      </c>
      <c r="Z31" s="22">
        <f>VLOOKUP(A31,[1]TDSheet!$A:$X,24,0)</f>
        <v>3</v>
      </c>
      <c r="AA31" s="23">
        <v>17</v>
      </c>
      <c r="AB31" s="2">
        <f t="shared" si="5"/>
        <v>51</v>
      </c>
    </row>
    <row r="32" spans="1:28" ht="11.1" customHeight="1" outlineLevel="2" x14ac:dyDescent="0.2">
      <c r="A32" s="7" t="s">
        <v>36</v>
      </c>
      <c r="B32" s="7" t="s">
        <v>9</v>
      </c>
      <c r="C32" s="7"/>
      <c r="D32" s="7"/>
      <c r="E32" s="8">
        <v>366</v>
      </c>
      <c r="F32" s="8">
        <v>324</v>
      </c>
      <c r="G32" s="8">
        <v>388</v>
      </c>
      <c r="H32" s="8">
        <v>240</v>
      </c>
      <c r="I32" s="22">
        <f>VLOOKUP(A32,[1]TDSheet!$A:$H,8,0)</f>
        <v>0.25</v>
      </c>
      <c r="N32" s="2">
        <f t="shared" si="1"/>
        <v>77.599999999999994</v>
      </c>
      <c r="O32" s="24">
        <f>11*N32-H32</f>
        <v>613.59999999999991</v>
      </c>
      <c r="P32" s="24">
        <v>750</v>
      </c>
      <c r="Q32" s="24">
        <v>888</v>
      </c>
      <c r="R32" s="29"/>
      <c r="S32" s="2">
        <f t="shared" si="2"/>
        <v>12.757731958762887</v>
      </c>
      <c r="T32" s="2">
        <f t="shared" si="3"/>
        <v>3.0927835051546393</v>
      </c>
      <c r="U32" s="2">
        <f>VLOOKUP(A32,[1]TDSheet!$A:$T,20,0)</f>
        <v>68</v>
      </c>
      <c r="V32" s="2">
        <f>VLOOKUP(A32,[1]TDSheet!$A:$U,21,0)</f>
        <v>54</v>
      </c>
      <c r="W32" s="2">
        <f>VLOOKUP(A32,[1]TDSheet!$A:$M,13,0)</f>
        <v>49.6</v>
      </c>
      <c r="Y32" s="2">
        <f t="shared" si="4"/>
        <v>187.5</v>
      </c>
      <c r="Z32" s="22">
        <f>VLOOKUP(A32,[1]TDSheet!$A:$X,24,0)</f>
        <v>12</v>
      </c>
      <c r="AA32" s="23">
        <v>63</v>
      </c>
      <c r="AB32" s="2">
        <f t="shared" si="5"/>
        <v>189</v>
      </c>
    </row>
    <row r="33" spans="1:28" ht="11.1" customHeight="1" outlineLevel="2" x14ac:dyDescent="0.2">
      <c r="A33" s="7" t="s">
        <v>37</v>
      </c>
      <c r="B33" s="7" t="s">
        <v>14</v>
      </c>
      <c r="C33" s="7"/>
      <c r="D33" s="7"/>
      <c r="E33" s="8"/>
      <c r="F33" s="8">
        <v>100.8</v>
      </c>
      <c r="G33" s="8">
        <v>48.6</v>
      </c>
      <c r="H33" s="8">
        <v>52.2</v>
      </c>
      <c r="I33" s="22">
        <f>VLOOKUP(A33,[1]TDSheet!$A:$H,8,0)</f>
        <v>1</v>
      </c>
      <c r="N33" s="2">
        <f t="shared" si="1"/>
        <v>9.7200000000000006</v>
      </c>
      <c r="O33" s="24">
        <f t="shared" ref="O33:O35" si="8">13*N33-H33</f>
        <v>74.160000000000011</v>
      </c>
      <c r="P33" s="24">
        <v>150</v>
      </c>
      <c r="Q33" s="24">
        <v>180</v>
      </c>
      <c r="R33" s="29"/>
      <c r="S33" s="2">
        <f t="shared" si="2"/>
        <v>20.802469135802468</v>
      </c>
      <c r="T33" s="2">
        <f t="shared" si="3"/>
        <v>5.3703703703703702</v>
      </c>
      <c r="U33" s="2">
        <f>VLOOKUP(A33,[1]TDSheet!$A:$T,20,0)</f>
        <v>9</v>
      </c>
      <c r="V33" s="2">
        <f>VLOOKUP(A33,[1]TDSheet!$A:$U,21,0)</f>
        <v>0</v>
      </c>
      <c r="W33" s="2">
        <f>VLOOKUP(A33,[1]TDSheet!$A:$M,13,0)</f>
        <v>0</v>
      </c>
      <c r="Y33" s="2">
        <f t="shared" si="4"/>
        <v>150</v>
      </c>
      <c r="Z33" s="22">
        <f>VLOOKUP(A33,[1]TDSheet!$A:$X,24,0)</f>
        <v>1.8</v>
      </c>
      <c r="AA33" s="23">
        <v>83</v>
      </c>
      <c r="AB33" s="2">
        <f t="shared" si="5"/>
        <v>149.4</v>
      </c>
    </row>
    <row r="34" spans="1:28" ht="11.1" customHeight="1" outlineLevel="2" x14ac:dyDescent="0.2">
      <c r="A34" s="7" t="s">
        <v>38</v>
      </c>
      <c r="B34" s="7" t="s">
        <v>9</v>
      </c>
      <c r="C34" s="25" t="str">
        <f>VLOOKUP(A34,[1]TDSheet!$A:$C,3,0)</f>
        <v>Окт</v>
      </c>
      <c r="D34" s="26" t="s">
        <v>63</v>
      </c>
      <c r="E34" s="8">
        <v>236</v>
      </c>
      <c r="F34" s="8">
        <v>1044</v>
      </c>
      <c r="G34" s="8">
        <v>477</v>
      </c>
      <c r="H34" s="8">
        <v>670</v>
      </c>
      <c r="I34" s="22">
        <f>VLOOKUP(A34,[1]TDSheet!$A:$H,8,0)</f>
        <v>0.25</v>
      </c>
      <c r="N34" s="2">
        <f t="shared" si="1"/>
        <v>95.4</v>
      </c>
      <c r="O34" s="24">
        <f t="shared" si="8"/>
        <v>570.20000000000005</v>
      </c>
      <c r="P34" s="24">
        <v>700</v>
      </c>
      <c r="Q34" s="24">
        <v>888</v>
      </c>
      <c r="R34" s="29"/>
      <c r="S34" s="2">
        <f t="shared" si="2"/>
        <v>14.360587002096436</v>
      </c>
      <c r="T34" s="2">
        <f t="shared" si="3"/>
        <v>7.0230607966457015</v>
      </c>
      <c r="U34" s="2">
        <f>VLOOKUP(A34,[1]TDSheet!$A:$T,20,0)</f>
        <v>72.400000000000006</v>
      </c>
      <c r="V34" s="2">
        <f>VLOOKUP(A34,[1]TDSheet!$A:$U,21,0)</f>
        <v>71.8</v>
      </c>
      <c r="W34" s="2">
        <f>VLOOKUP(A34,[1]TDSheet!$A:$M,13,0)</f>
        <v>90</v>
      </c>
      <c r="Y34" s="2">
        <f t="shared" si="4"/>
        <v>175</v>
      </c>
      <c r="Z34" s="22">
        <f>VLOOKUP(A34,[1]TDSheet!$A:$X,24,0)</f>
        <v>12</v>
      </c>
      <c r="AA34" s="23">
        <v>58</v>
      </c>
      <c r="AB34" s="2">
        <f t="shared" si="5"/>
        <v>174</v>
      </c>
    </row>
    <row r="35" spans="1:28" ht="11.1" customHeight="1" outlineLevel="2" x14ac:dyDescent="0.2">
      <c r="A35" s="7" t="s">
        <v>39</v>
      </c>
      <c r="B35" s="7" t="s">
        <v>9</v>
      </c>
      <c r="C35" s="25" t="str">
        <f>VLOOKUP(A35,[1]TDSheet!$A:$C,3,0)</f>
        <v>Окт</v>
      </c>
      <c r="D35" s="26" t="s">
        <v>63</v>
      </c>
      <c r="E35" s="8">
        <v>205</v>
      </c>
      <c r="F35" s="8">
        <v>1068</v>
      </c>
      <c r="G35" s="8">
        <v>404</v>
      </c>
      <c r="H35" s="8">
        <v>743</v>
      </c>
      <c r="I35" s="22">
        <f>VLOOKUP(A35,[1]TDSheet!$A:$H,8,0)</f>
        <v>0.25</v>
      </c>
      <c r="N35" s="2">
        <f t="shared" si="1"/>
        <v>80.8</v>
      </c>
      <c r="O35" s="24">
        <f t="shared" si="8"/>
        <v>307.39999999999986</v>
      </c>
      <c r="P35" s="24">
        <v>600</v>
      </c>
      <c r="Q35" s="24">
        <v>888</v>
      </c>
      <c r="R35" s="29"/>
      <c r="S35" s="2">
        <f t="shared" si="2"/>
        <v>16.621287128712872</v>
      </c>
      <c r="T35" s="2">
        <f t="shared" si="3"/>
        <v>9.1955445544554451</v>
      </c>
      <c r="U35" s="2">
        <f>VLOOKUP(A35,[1]TDSheet!$A:$T,20,0)</f>
        <v>74.400000000000006</v>
      </c>
      <c r="V35" s="2">
        <f>VLOOKUP(A35,[1]TDSheet!$A:$U,21,0)</f>
        <v>79.400000000000006</v>
      </c>
      <c r="W35" s="2">
        <f>VLOOKUP(A35,[1]TDSheet!$A:$M,13,0)</f>
        <v>89</v>
      </c>
      <c r="Y35" s="2">
        <f t="shared" si="4"/>
        <v>150</v>
      </c>
      <c r="Z35" s="22">
        <f>VLOOKUP(A35,[1]TDSheet!$A:$X,24,0)</f>
        <v>12</v>
      </c>
      <c r="AA35" s="23">
        <v>50</v>
      </c>
      <c r="AB35" s="2">
        <f t="shared" si="5"/>
        <v>150</v>
      </c>
    </row>
    <row r="36" spans="1:28" ht="11.1" customHeight="1" outlineLevel="2" x14ac:dyDescent="0.2">
      <c r="A36" s="9" t="s">
        <v>42</v>
      </c>
      <c r="B36" s="10" t="s">
        <v>14</v>
      </c>
      <c r="C36" s="7"/>
      <c r="D36" s="7"/>
      <c r="E36" s="8"/>
      <c r="F36" s="8"/>
      <c r="G36" s="8"/>
      <c r="H36" s="8"/>
      <c r="I36" s="22">
        <f>VLOOKUP(A36,[1]TDSheet!$A:$H,8,0)</f>
        <v>1</v>
      </c>
      <c r="N36" s="2">
        <f t="shared" si="1"/>
        <v>0</v>
      </c>
      <c r="O36" s="27">
        <v>50</v>
      </c>
      <c r="P36" s="27">
        <v>50</v>
      </c>
      <c r="Q36" s="24">
        <v>1920</v>
      </c>
      <c r="R36" s="29"/>
      <c r="S36" s="2" t="e">
        <f t="shared" si="2"/>
        <v>#DIV/0!</v>
      </c>
      <c r="T36" s="2" t="e">
        <f t="shared" si="3"/>
        <v>#DIV/0!</v>
      </c>
      <c r="U36" s="2">
        <f>VLOOKUP(A36,[1]TDSheet!$A:$T,20,0)</f>
        <v>0</v>
      </c>
      <c r="V36" s="2">
        <f>VLOOKUP(A36,[1]TDSheet!$A:$U,21,0)</f>
        <v>0</v>
      </c>
      <c r="W36" s="2">
        <f>VLOOKUP(A36,[1]TDSheet!$A:$M,13,0)</f>
        <v>0</v>
      </c>
      <c r="Y36" s="2">
        <f t="shared" si="4"/>
        <v>50</v>
      </c>
      <c r="Z36" s="22">
        <f>VLOOKUP(A36,[1]TDSheet!$A:$X,24,0)</f>
        <v>5</v>
      </c>
      <c r="AA36" s="23">
        <v>10</v>
      </c>
      <c r="AB36" s="2">
        <f t="shared" si="5"/>
        <v>50</v>
      </c>
    </row>
    <row r="37" spans="1:28" ht="11.1" customHeight="1" outlineLevel="2" x14ac:dyDescent="0.2">
      <c r="A37" s="7" t="s">
        <v>8</v>
      </c>
      <c r="B37" s="7" t="s">
        <v>9</v>
      </c>
      <c r="C37" s="7"/>
      <c r="D37" s="7"/>
      <c r="E37" s="8">
        <v>-38</v>
      </c>
      <c r="F37" s="8">
        <v>332</v>
      </c>
      <c r="G37" s="8">
        <v>299</v>
      </c>
      <c r="H37" s="8">
        <v>-16</v>
      </c>
      <c r="I37" s="22">
        <f>VLOOKUP(A37,[1]TDSheet!$A:$H,8,0)</f>
        <v>0</v>
      </c>
      <c r="N37" s="2">
        <f t="shared" si="1"/>
        <v>59.8</v>
      </c>
      <c r="O37" s="24"/>
      <c r="P37" s="24"/>
      <c r="Q37" s="24">
        <v>0</v>
      </c>
      <c r="R37" s="29"/>
      <c r="S37" s="2">
        <f t="shared" si="2"/>
        <v>-0.26755852842809363</v>
      </c>
      <c r="T37" s="2">
        <f t="shared" si="3"/>
        <v>-0.26755852842809363</v>
      </c>
      <c r="U37" s="2">
        <f>VLOOKUP(A37,[1]TDSheet!$A:$T,20,0)</f>
        <v>0</v>
      </c>
      <c r="V37" s="2">
        <f>VLOOKUP(A37,[1]TDSheet!$A:$U,21,0)</f>
        <v>38.4</v>
      </c>
      <c r="W37" s="2">
        <f>VLOOKUP(A37,[1]TDSheet!$A:$M,13,0)</f>
        <v>69.8</v>
      </c>
      <c r="Y37" s="2">
        <f t="shared" si="4"/>
        <v>0</v>
      </c>
      <c r="Z37" s="22">
        <f>VLOOKUP(A37,[1]TDSheet!$A:$X,24,0)</f>
        <v>0</v>
      </c>
      <c r="AA37" s="23">
        <v>0</v>
      </c>
      <c r="AB37" s="2">
        <f t="shared" si="5"/>
        <v>0</v>
      </c>
    </row>
    <row r="38" spans="1:28" ht="11.1" customHeight="1" outlineLevel="2" x14ac:dyDescent="0.2">
      <c r="A38" s="7" t="s">
        <v>10</v>
      </c>
      <c r="B38" s="7" t="s">
        <v>9</v>
      </c>
      <c r="C38" s="7"/>
      <c r="D38" s="7"/>
      <c r="E38" s="8">
        <v>1</v>
      </c>
      <c r="F38" s="8">
        <v>160</v>
      </c>
      <c r="G38" s="8">
        <v>126</v>
      </c>
      <c r="H38" s="8">
        <v>4</v>
      </c>
      <c r="I38" s="22">
        <f>VLOOKUP(A38,[1]TDSheet!$A:$H,8,0)</f>
        <v>0</v>
      </c>
      <c r="N38" s="2">
        <f t="shared" si="1"/>
        <v>25.2</v>
      </c>
      <c r="O38" s="24"/>
      <c r="P38" s="24"/>
      <c r="Q38" s="24">
        <v>0</v>
      </c>
      <c r="R38" s="29"/>
      <c r="S38" s="2">
        <f t="shared" si="2"/>
        <v>0.15873015873015872</v>
      </c>
      <c r="T38" s="2">
        <f t="shared" si="3"/>
        <v>0.15873015873015872</v>
      </c>
      <c r="U38" s="2">
        <f>VLOOKUP(A38,[1]TDSheet!$A:$T,20,0)</f>
        <v>1.2</v>
      </c>
      <c r="V38" s="2">
        <f>VLOOKUP(A38,[1]TDSheet!$A:$U,21,0)</f>
        <v>23.4</v>
      </c>
      <c r="W38" s="2">
        <f>VLOOKUP(A38,[1]TDSheet!$A:$M,13,0)</f>
        <v>35</v>
      </c>
      <c r="Y38" s="2">
        <f t="shared" si="4"/>
        <v>0</v>
      </c>
      <c r="Z38" s="22">
        <f>VLOOKUP(A38,[1]TDSheet!$A:$X,24,0)</f>
        <v>0</v>
      </c>
      <c r="AA38" s="23">
        <v>0</v>
      </c>
      <c r="AB38" s="2">
        <f t="shared" si="5"/>
        <v>0</v>
      </c>
    </row>
    <row r="42" spans="1:28" ht="11.45" customHeight="1" x14ac:dyDescent="0.2">
      <c r="O42" s="27"/>
      <c r="P42" s="30" t="s">
        <v>64</v>
      </c>
      <c r="Q42" s="31"/>
    </row>
  </sheetData>
  <autoFilter ref="A3:AB38" xr:uid="{00000000-0009-0000-0000-000000000000}"/>
  <mergeCells count="2">
    <mergeCell ref="R6:R38"/>
    <mergeCell ref="P42:Q42"/>
  </mergeCells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2023-10-27T06:14:10Z</dcterms:created>
  <dcterms:modified xsi:type="dcterms:W3CDTF">2023-11-02T09:05:46Z</dcterms:modified>
</cp:coreProperties>
</file>