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6,10,23 ЗПФ\"/>
    </mc:Choice>
  </mc:AlternateContent>
  <xr:revisionPtr revIDLastSave="0" documentId="13_ncr:1_{E73A6B31-B4B2-4A10-9254-25C5CE522C9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TDSheet!$A$3:$AD$37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13" i="1"/>
  <c r="AA25" i="1"/>
  <c r="AA26" i="1"/>
  <c r="AA28" i="1"/>
  <c r="AA30" i="1"/>
  <c r="AA33" i="1"/>
  <c r="D7" i="1" l="1"/>
  <c r="D12" i="1"/>
  <c r="D16" i="1"/>
  <c r="D17" i="1"/>
  <c r="D20" i="1"/>
  <c r="D22" i="1"/>
  <c r="D23" i="1"/>
  <c r="D32" i="1"/>
  <c r="D33" i="1"/>
  <c r="D6" i="1"/>
  <c r="N7" i="1" l="1"/>
  <c r="R7" i="1" s="1"/>
  <c r="N8" i="1"/>
  <c r="S8" i="1" s="1"/>
  <c r="N9" i="1"/>
  <c r="S9" i="1" s="1"/>
  <c r="N10" i="1"/>
  <c r="N11" i="1"/>
  <c r="R11" i="1" s="1"/>
  <c r="N12" i="1"/>
  <c r="N13" i="1"/>
  <c r="S13" i="1" s="1"/>
  <c r="N14" i="1"/>
  <c r="N15" i="1"/>
  <c r="R15" i="1" s="1"/>
  <c r="N16" i="1"/>
  <c r="N17" i="1"/>
  <c r="S17" i="1" s="1"/>
  <c r="N18" i="1"/>
  <c r="R18" i="1" s="1"/>
  <c r="N19" i="1"/>
  <c r="N20" i="1"/>
  <c r="R20" i="1" s="1"/>
  <c r="N21" i="1"/>
  <c r="S21" i="1" s="1"/>
  <c r="N22" i="1"/>
  <c r="R22" i="1" s="1"/>
  <c r="N23" i="1"/>
  <c r="N24" i="1"/>
  <c r="R24" i="1" s="1"/>
  <c r="N25" i="1"/>
  <c r="N26" i="1"/>
  <c r="N27" i="1"/>
  <c r="N28" i="1"/>
  <c r="S28" i="1" s="1"/>
  <c r="N29" i="1"/>
  <c r="S29" i="1" s="1"/>
  <c r="N30" i="1"/>
  <c r="R30" i="1" s="1"/>
  <c r="N31" i="1"/>
  <c r="N32" i="1"/>
  <c r="R32" i="1" s="1"/>
  <c r="N33" i="1"/>
  <c r="S33" i="1" s="1"/>
  <c r="N34" i="1"/>
  <c r="S34" i="1" s="1"/>
  <c r="N35" i="1"/>
  <c r="R35" i="1" s="1"/>
  <c r="N36" i="1"/>
  <c r="R36" i="1" s="1"/>
  <c r="N37" i="1"/>
  <c r="S37" i="1" s="1"/>
  <c r="N6" i="1"/>
  <c r="R6" i="1" s="1"/>
  <c r="R16" i="1" l="1"/>
  <c r="S12" i="1"/>
  <c r="R12" i="1"/>
  <c r="R14" i="1"/>
  <c r="R10" i="1"/>
  <c r="R31" i="1"/>
  <c r="R27" i="1"/>
  <c r="R23" i="1"/>
  <c r="S6" i="1"/>
  <c r="S30" i="1"/>
  <c r="S18" i="1"/>
  <c r="S10" i="1"/>
  <c r="R34" i="1"/>
  <c r="S22" i="1"/>
  <c r="S14" i="1"/>
  <c r="R28" i="1"/>
  <c r="R8" i="1"/>
  <c r="R37" i="1"/>
  <c r="S35" i="1"/>
  <c r="R33" i="1"/>
  <c r="S31" i="1"/>
  <c r="R29" i="1"/>
  <c r="S27" i="1"/>
  <c r="S23" i="1"/>
  <c r="S15" i="1"/>
  <c r="R13" i="1"/>
  <c r="S11" i="1"/>
  <c r="R9" i="1"/>
  <c r="S7" i="1"/>
  <c r="R21" i="1"/>
  <c r="R17" i="1"/>
  <c r="S36" i="1"/>
  <c r="S32" i="1"/>
  <c r="S24" i="1"/>
  <c r="S20" i="1"/>
  <c r="S16" i="1"/>
  <c r="H5" i="1"/>
  <c r="G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" i="1"/>
  <c r="I7" i="1"/>
  <c r="X7" i="1" s="1"/>
  <c r="X8" i="1"/>
  <c r="I9" i="1"/>
  <c r="X9" i="1" s="1"/>
  <c r="I10" i="1"/>
  <c r="X10" i="1" s="1"/>
  <c r="I11" i="1"/>
  <c r="X11" i="1" s="1"/>
  <c r="I12" i="1"/>
  <c r="X12" i="1" s="1"/>
  <c r="I13" i="1"/>
  <c r="X13" i="1" s="1"/>
  <c r="I14" i="1"/>
  <c r="X14" i="1" s="1"/>
  <c r="I15" i="1"/>
  <c r="X15" i="1" s="1"/>
  <c r="I16" i="1"/>
  <c r="X16" i="1" s="1"/>
  <c r="I17" i="1"/>
  <c r="X17" i="1" s="1"/>
  <c r="I18" i="1"/>
  <c r="X18" i="1" s="1"/>
  <c r="I19" i="1"/>
  <c r="X19" i="1" s="1"/>
  <c r="I20" i="1"/>
  <c r="X20" i="1" s="1"/>
  <c r="I21" i="1"/>
  <c r="X21" i="1" s="1"/>
  <c r="I22" i="1"/>
  <c r="X22" i="1" s="1"/>
  <c r="I23" i="1"/>
  <c r="X23" i="1" s="1"/>
  <c r="I24" i="1"/>
  <c r="X24" i="1" s="1"/>
  <c r="I25" i="1"/>
  <c r="X25" i="1" s="1"/>
  <c r="I26" i="1"/>
  <c r="X26" i="1" s="1"/>
  <c r="I27" i="1"/>
  <c r="X27" i="1" s="1"/>
  <c r="I28" i="1"/>
  <c r="X28" i="1" s="1"/>
  <c r="I29" i="1"/>
  <c r="X29" i="1" s="1"/>
  <c r="I30" i="1"/>
  <c r="X30" i="1" s="1"/>
  <c r="I31" i="1"/>
  <c r="X31" i="1" s="1"/>
  <c r="I32" i="1"/>
  <c r="X32" i="1" s="1"/>
  <c r="I33" i="1"/>
  <c r="X33" i="1" s="1"/>
  <c r="I34" i="1"/>
  <c r="X34" i="1" s="1"/>
  <c r="I35" i="1"/>
  <c r="X35" i="1" s="1"/>
  <c r="I36" i="1"/>
  <c r="X36" i="1" s="1"/>
  <c r="I37" i="1"/>
  <c r="X37" i="1" s="1"/>
  <c r="I6" i="1"/>
  <c r="X6" i="1" s="1"/>
  <c r="AB6" i="1" l="1"/>
  <c r="AB36" i="1"/>
  <c r="AB34" i="1"/>
  <c r="AB32" i="1"/>
  <c r="AB30" i="1"/>
  <c r="AB28" i="1"/>
  <c r="L26" i="1"/>
  <c r="AB26" i="1"/>
  <c r="AB24" i="1"/>
  <c r="AB22" i="1"/>
  <c r="AB20" i="1"/>
  <c r="AB18" i="1"/>
  <c r="AB16" i="1"/>
  <c r="AB14" i="1"/>
  <c r="AB12" i="1"/>
  <c r="AB10" i="1"/>
  <c r="AB8" i="1"/>
  <c r="AB37" i="1"/>
  <c r="AB35" i="1"/>
  <c r="AB33" i="1"/>
  <c r="AB31" i="1"/>
  <c r="AB29" i="1"/>
  <c r="AB27" i="1"/>
  <c r="L25" i="1"/>
  <c r="R25" i="1" s="1"/>
  <c r="AB25" i="1"/>
  <c r="AB23" i="1"/>
  <c r="AB21" i="1"/>
  <c r="L19" i="1"/>
  <c r="R19" i="1" s="1"/>
  <c r="AB19" i="1"/>
  <c r="AB17" i="1"/>
  <c r="AB15" i="1"/>
  <c r="AB13" i="1"/>
  <c r="AB11" i="1"/>
  <c r="AB9" i="1"/>
  <c r="AB7" i="1"/>
  <c r="S25" i="1"/>
  <c r="R26" i="1"/>
  <c r="S26" i="1"/>
  <c r="S19" i="1" l="1"/>
  <c r="AD5" i="1"/>
  <c r="AC5" i="1"/>
  <c r="AB5" i="1"/>
  <c r="AA5" i="1"/>
  <c r="Y5" i="1"/>
  <c r="X5" i="1"/>
  <c r="V5" i="1"/>
  <c r="U5" i="1"/>
  <c r="T5" i="1"/>
  <c r="P5" i="1"/>
  <c r="O5" i="1"/>
  <c r="N5" i="1"/>
  <c r="M5" i="1"/>
  <c r="L5" i="1"/>
  <c r="K5" i="1"/>
  <c r="J5" i="1"/>
  <c r="C7" i="1"/>
  <c r="C12" i="1"/>
  <c r="C16" i="1"/>
  <c r="C17" i="1"/>
  <c r="C20" i="1"/>
  <c r="C22" i="1"/>
  <c r="C24" i="1"/>
  <c r="C32" i="1"/>
  <c r="C33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</calcChain>
</file>

<file path=xl/sharedStrings.xml><?xml version="1.0" encoding="utf-8"?>
<sst xmlns="http://schemas.openxmlformats.org/spreadsheetml/2006/main" count="70" uniqueCount="63">
  <si>
    <t>Период: 19.10.2023 - 26.10.2023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</si>
  <si>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</si>
  <si>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</si>
  <si>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</si>
  <si>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</si>
  <si>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</si>
  <si>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</si>
  <si>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</si>
  <si>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</si>
  <si>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</si>
  <si>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</si>
  <si>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</si>
  <si>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</si>
  <si>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Мини-сосиски в тесте "Фрайпики" 1,8кг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</si>
  <si>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</si>
  <si>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</si>
  <si>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</si>
  <si>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</si>
  <si>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</si>
  <si>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</si>
  <si>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</si>
  <si>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</si>
  <si>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</si>
  <si>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</si>
  <si>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</si>
  <si>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</si>
  <si>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</si>
  <si>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</si>
  <si>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</si>
  <si>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</si>
  <si>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</si>
  <si>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</si>
  <si>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</si>
  <si>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</si>
  <si>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</si>
  <si>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Жар-ладушки с клубникой и вишней. Жареные с начинкой.ВЕС  ПОКОМ</t>
  </si>
  <si>
    <t>Мини-сосиски в тесте "Фрайпики" 3,7кг ВЕС,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</si>
  <si>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</si>
  <si>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</si>
  <si>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</si>
  <si>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ед.изм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</si>
  <si>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</si>
  <si>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</si>
  <si>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</si>
  <si>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</si>
  <si>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</si>
  <si>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</si>
  <si>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</si>
  <si>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</si>
  <si>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</si>
  <si>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06,10</t>
  </si>
  <si>
    <t>ср 13,10</t>
  </si>
  <si>
    <t>коментарий</t>
  </si>
  <si>
    <t>вес 1</t>
  </si>
  <si>
    <t>вес 2</t>
  </si>
  <si>
    <t>заказ кор. 1</t>
  </si>
  <si>
    <t>ВЕС 1</t>
  </si>
  <si>
    <t>от филиала</t>
  </si>
  <si>
    <t>комментарий филиала</t>
  </si>
  <si>
    <t>крат кор</t>
  </si>
  <si>
    <t>ср 19,10</t>
  </si>
  <si>
    <t>скорей всего завод не отгрузит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</si>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</sst>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4" borderId="0" xfId="0" applyNumberFormat="1" applyFont="1" applyFill="1"/>
    <xf numFmtId="164" fontId="4" fillId="5" borderId="0" xfId="0" applyNumberFormat="1" applyFont="1" applyFill="1"/>
    <xf numFmtId="164" fontId="5" fillId="0" borderId="0" xfId="0" applyNumberFormat="1" applyFont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6" fillId="6" borderId="3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3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8" borderId="4" xfId="0" applyNumberFormat="1" applyFill="1" applyBorder="1" applyAlignment="1"/>
    <xf numFmtId="164" fontId="0" fillId="8" borderId="4" xfId="0" applyNumberFormat="1" applyFill="1" applyBorder="1"/>
    <xf numFmtId="164" fontId="0" fillId="0" borderId="2" xfId="0" applyNumberFormat="1" applyBorder="1" applyAlignment="1">
      <alignment horizontal="left" vertical="top"/>
    </xf>
    <xf numFmtId="164" fontId="0" fillId="9" borderId="2" xfId="0" applyNumberFormat="1" applyFill="1" applyBorder="1" applyAlignment="1">
      <alignment horizontal="left" vertical="top"/>
    </xf>
    <xf numFmtId="164" fontId="0" fillId="10" borderId="0" xfId="0" applyNumberFormat="1" applyFill="1" applyAlignment="1"/>
    <xf numFmtId="164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4;&#1083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  <cell r="B1"/>
        </row>
        <row r="2">
          <cell r="AB2" t="str">
            <v>дозаказ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29,09</v>
          </cell>
          <cell r="T3" t="str">
            <v>ср 06,10</v>
          </cell>
          <cell r="U3" t="str">
            <v>ср 13,10</v>
          </cell>
          <cell r="V3" t="str">
            <v>коментарий</v>
          </cell>
          <cell r="W3" t="str">
            <v>вес 1</v>
          </cell>
          <cell r="X3" t="str">
            <v>вес 2</v>
          </cell>
          <cell r="Z3" t="str">
            <v>заказ кор. 1</v>
          </cell>
          <cell r="AA3" t="str">
            <v>ВЕС 1</v>
          </cell>
          <cell r="AB3" t="str">
            <v>заказ кор. 1</v>
          </cell>
        </row>
        <row r="4">
          <cell r="A4" t="str">
            <v>Номенклатура</v>
          </cell>
          <cell r="B4"/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A5"/>
          <cell r="B5"/>
          <cell r="F5">
            <v>16643.8</v>
          </cell>
          <cell r="G5">
            <v>23278.100000000002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3328.76</v>
          </cell>
          <cell r="N5">
            <v>20580</v>
          </cell>
          <cell r="O5">
            <v>0</v>
          </cell>
          <cell r="S5">
            <v>3479.9160000000006</v>
          </cell>
          <cell r="T5">
            <v>3063.1720000000005</v>
          </cell>
          <cell r="U5">
            <v>3156.9799999999996</v>
          </cell>
          <cell r="W5">
            <v>14057.1</v>
          </cell>
          <cell r="X5">
            <v>0</v>
          </cell>
          <cell r="Y5" t="str">
            <v>крат кор</v>
          </cell>
          <cell r="Z5">
            <v>2951</v>
          </cell>
          <cell r="AA5">
            <v>13077.1</v>
          </cell>
          <cell r="AB5">
            <v>578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1389</v>
          </cell>
          <cell r="E6">
            <v>2040</v>
          </cell>
          <cell r="F6">
            <v>859</v>
          </cell>
          <cell r="G6">
            <v>2041</v>
          </cell>
          <cell r="H6">
            <v>0.3</v>
          </cell>
          <cell r="M6">
            <v>171.8</v>
          </cell>
          <cell r="N6">
            <v>250</v>
          </cell>
          <cell r="Q6">
            <v>13.335273573923166</v>
          </cell>
          <cell r="R6">
            <v>11.88009313154831</v>
          </cell>
          <cell r="S6">
            <v>208.2</v>
          </cell>
          <cell r="T6">
            <v>187.8</v>
          </cell>
          <cell r="U6">
            <v>269</v>
          </cell>
          <cell r="W6">
            <v>75</v>
          </cell>
          <cell r="Y6">
            <v>12</v>
          </cell>
          <cell r="Z6">
            <v>21</v>
          </cell>
          <cell r="AA6">
            <v>75.599999999999994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1771</v>
          </cell>
          <cell r="E7">
            <v>2152</v>
          </cell>
          <cell r="F7">
            <v>1032</v>
          </cell>
          <cell r="G7">
            <v>2244</v>
          </cell>
          <cell r="H7">
            <v>0.3</v>
          </cell>
          <cell r="M7">
            <v>206.4</v>
          </cell>
          <cell r="N7">
            <v>500</v>
          </cell>
          <cell r="Q7">
            <v>13.294573643410851</v>
          </cell>
          <cell r="R7">
            <v>10.872093023255813</v>
          </cell>
          <cell r="S7">
            <v>136.4</v>
          </cell>
          <cell r="T7">
            <v>219.4</v>
          </cell>
          <cell r="U7">
            <v>284.39999999999998</v>
          </cell>
          <cell r="W7">
            <v>150</v>
          </cell>
          <cell r="Y7">
            <v>12</v>
          </cell>
          <cell r="Z7">
            <v>42</v>
          </cell>
          <cell r="AA7">
            <v>151.19999999999999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E8">
            <v>201.6</v>
          </cell>
          <cell r="G8">
            <v>201.6</v>
          </cell>
          <cell r="H8">
            <v>1</v>
          </cell>
          <cell r="M8">
            <v>0</v>
          </cell>
          <cell r="Q8" t="e">
            <v>#DIV/0!</v>
          </cell>
          <cell r="R8" t="e">
            <v>#DIV/0!</v>
          </cell>
          <cell r="S8">
            <v>70.335999999999999</v>
          </cell>
          <cell r="T8">
            <v>39.872</v>
          </cell>
          <cell r="U8">
            <v>0</v>
          </cell>
          <cell r="W8">
            <v>0</v>
          </cell>
          <cell r="Y8">
            <v>2.2400000000000002</v>
          </cell>
          <cell r="Z8">
            <v>0</v>
          </cell>
          <cell r="AA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H9">
            <v>1</v>
          </cell>
          <cell r="M9">
            <v>0</v>
          </cell>
          <cell r="N9">
            <v>100</v>
          </cell>
          <cell r="Q9" t="e">
            <v>#DIV/0!</v>
          </cell>
          <cell r="R9" t="e">
            <v>#DIV/0!</v>
          </cell>
          <cell r="S9">
            <v>21.46</v>
          </cell>
          <cell r="T9">
            <v>11.84</v>
          </cell>
          <cell r="U9">
            <v>7.4</v>
          </cell>
          <cell r="W9">
            <v>100</v>
          </cell>
          <cell r="Y9">
            <v>3.7</v>
          </cell>
          <cell r="Z9">
            <v>27</v>
          </cell>
          <cell r="AA9">
            <v>99.9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D10">
            <v>435.6</v>
          </cell>
          <cell r="F10">
            <v>271.8</v>
          </cell>
          <cell r="G10">
            <v>163.80000000000001</v>
          </cell>
          <cell r="H10">
            <v>1</v>
          </cell>
          <cell r="M10">
            <v>54.36</v>
          </cell>
          <cell r="N10">
            <v>460</v>
          </cell>
          <cell r="Q10">
            <v>11.475349521707138</v>
          </cell>
          <cell r="R10">
            <v>3.0132450331125828</v>
          </cell>
          <cell r="S10">
            <v>68.599999999999994</v>
          </cell>
          <cell r="T10">
            <v>48.239999999999995</v>
          </cell>
          <cell r="U10">
            <v>1.08</v>
          </cell>
          <cell r="W10">
            <v>460</v>
          </cell>
          <cell r="Y10">
            <v>1.8</v>
          </cell>
          <cell r="Z10">
            <v>256</v>
          </cell>
          <cell r="AA10">
            <v>460.8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D11">
            <v>558.70000000000005</v>
          </cell>
          <cell r="F11">
            <v>429.2</v>
          </cell>
          <cell r="H11">
            <v>1</v>
          </cell>
          <cell r="M11">
            <v>85.84</v>
          </cell>
          <cell r="N11">
            <v>700</v>
          </cell>
          <cell r="Q11">
            <v>8.1547064305684991</v>
          </cell>
          <cell r="R11">
            <v>0</v>
          </cell>
          <cell r="S11">
            <v>28.119999999999997</v>
          </cell>
          <cell r="T11">
            <v>42.92</v>
          </cell>
          <cell r="U11">
            <v>165.02</v>
          </cell>
          <cell r="W11">
            <v>700</v>
          </cell>
          <cell r="Y11">
            <v>3.7</v>
          </cell>
          <cell r="Z11">
            <v>190</v>
          </cell>
          <cell r="AA11">
            <v>703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Окт</v>
          </cell>
          <cell r="D12">
            <v>1160</v>
          </cell>
          <cell r="E12">
            <v>1597</v>
          </cell>
          <cell r="F12">
            <v>643</v>
          </cell>
          <cell r="G12">
            <v>1585</v>
          </cell>
          <cell r="H12">
            <v>0.25</v>
          </cell>
          <cell r="M12">
            <v>128.6</v>
          </cell>
          <cell r="N12">
            <v>150</v>
          </cell>
          <cell r="Q12">
            <v>13.491446345256611</v>
          </cell>
          <cell r="R12">
            <v>12.325038880248835</v>
          </cell>
          <cell r="S12">
            <v>173.4</v>
          </cell>
          <cell r="T12">
            <v>160.6</v>
          </cell>
          <cell r="U12">
            <v>206.6</v>
          </cell>
          <cell r="W12">
            <v>37.5</v>
          </cell>
          <cell r="Y12">
            <v>6</v>
          </cell>
          <cell r="Z12">
            <v>25</v>
          </cell>
          <cell r="AA12">
            <v>37.5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1452</v>
          </cell>
          <cell r="F13">
            <v>807</v>
          </cell>
          <cell r="G13">
            <v>266</v>
          </cell>
          <cell r="H13">
            <v>0.25</v>
          </cell>
          <cell r="M13">
            <v>161.4</v>
          </cell>
          <cell r="N13">
            <v>1550</v>
          </cell>
          <cell r="Q13">
            <v>11.251548946716232</v>
          </cell>
          <cell r="R13">
            <v>1.648079306071871</v>
          </cell>
          <cell r="S13">
            <v>201</v>
          </cell>
          <cell r="T13">
            <v>160.4</v>
          </cell>
          <cell r="U13">
            <v>54.2</v>
          </cell>
          <cell r="W13">
            <v>387.5</v>
          </cell>
          <cell r="Y13">
            <v>12</v>
          </cell>
          <cell r="Z13">
            <v>130</v>
          </cell>
          <cell r="AA13">
            <v>390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1278</v>
          </cell>
          <cell r="E14">
            <v>258</v>
          </cell>
          <cell r="F14">
            <v>833</v>
          </cell>
          <cell r="G14">
            <v>673</v>
          </cell>
          <cell r="H14">
            <v>1</v>
          </cell>
          <cell r="M14">
            <v>166.6</v>
          </cell>
          <cell r="N14">
            <v>1500</v>
          </cell>
          <cell r="Q14">
            <v>13.043217286914766</v>
          </cell>
          <cell r="R14">
            <v>4.0396158463385357</v>
          </cell>
          <cell r="S14">
            <v>146.4</v>
          </cell>
          <cell r="T14">
            <v>141.6</v>
          </cell>
          <cell r="U14">
            <v>145.19999999999999</v>
          </cell>
          <cell r="W14">
            <v>1500</v>
          </cell>
          <cell r="Y14">
            <v>6</v>
          </cell>
          <cell r="Z14">
            <v>250</v>
          </cell>
          <cell r="AA14">
            <v>1500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600</v>
          </cell>
          <cell r="F15">
            <v>199</v>
          </cell>
          <cell r="G15">
            <v>184</v>
          </cell>
          <cell r="H15">
            <v>0.75</v>
          </cell>
          <cell r="M15">
            <v>39.799999999999997</v>
          </cell>
          <cell r="N15">
            <v>400</v>
          </cell>
          <cell r="Q15">
            <v>14.673366834170855</v>
          </cell>
          <cell r="R15">
            <v>4.6231155778894477</v>
          </cell>
          <cell r="S15">
            <v>40.4</v>
          </cell>
          <cell r="T15">
            <v>67.599999999999994</v>
          </cell>
          <cell r="U15">
            <v>25.2</v>
          </cell>
          <cell r="W15">
            <v>300</v>
          </cell>
          <cell r="Y15">
            <v>8</v>
          </cell>
          <cell r="Z15">
            <v>50</v>
          </cell>
          <cell r="AA15">
            <v>300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Окт</v>
          </cell>
          <cell r="D16">
            <v>371</v>
          </cell>
          <cell r="E16">
            <v>680</v>
          </cell>
          <cell r="F16">
            <v>225</v>
          </cell>
          <cell r="G16">
            <v>680</v>
          </cell>
          <cell r="H16">
            <v>0.9</v>
          </cell>
          <cell r="M16">
            <v>45</v>
          </cell>
          <cell r="Q16">
            <v>15.111111111111111</v>
          </cell>
          <cell r="R16">
            <v>15.111111111111111</v>
          </cell>
          <cell r="S16">
            <v>83.4</v>
          </cell>
          <cell r="T16">
            <v>66.599999999999994</v>
          </cell>
          <cell r="U16">
            <v>83.6</v>
          </cell>
          <cell r="W16">
            <v>0</v>
          </cell>
          <cell r="Y16">
            <v>8</v>
          </cell>
          <cell r="Z16">
            <v>0</v>
          </cell>
          <cell r="AA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Окт</v>
          </cell>
          <cell r="D17">
            <v>1468</v>
          </cell>
          <cell r="E17">
            <v>1608</v>
          </cell>
          <cell r="F17">
            <v>973</v>
          </cell>
          <cell r="G17">
            <v>1618</v>
          </cell>
          <cell r="H17">
            <v>0.9</v>
          </cell>
          <cell r="M17">
            <v>194.6</v>
          </cell>
          <cell r="N17">
            <v>1200</v>
          </cell>
          <cell r="Q17">
            <v>14.480986639260021</v>
          </cell>
          <cell r="R17">
            <v>8.3144912641315525</v>
          </cell>
          <cell r="S17">
            <v>249.6</v>
          </cell>
          <cell r="T17">
            <v>166.6</v>
          </cell>
          <cell r="U17">
            <v>205.2</v>
          </cell>
          <cell r="W17">
            <v>1080</v>
          </cell>
          <cell r="Y17">
            <v>8</v>
          </cell>
          <cell r="Z17">
            <v>150</v>
          </cell>
          <cell r="AA17">
            <v>1080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282</v>
          </cell>
          <cell r="E18">
            <v>240</v>
          </cell>
          <cell r="F18">
            <v>138</v>
          </cell>
          <cell r="G18">
            <v>304</v>
          </cell>
          <cell r="H18">
            <v>0.43</v>
          </cell>
          <cell r="M18">
            <v>27.6</v>
          </cell>
          <cell r="N18">
            <v>70</v>
          </cell>
          <cell r="Q18">
            <v>13.550724637681158</v>
          </cell>
          <cell r="R18">
            <v>11.014492753623188</v>
          </cell>
          <cell r="S18">
            <v>30</v>
          </cell>
          <cell r="T18">
            <v>31</v>
          </cell>
          <cell r="U18">
            <v>33.6</v>
          </cell>
          <cell r="W18">
            <v>30.099999999999998</v>
          </cell>
          <cell r="Y18">
            <v>16</v>
          </cell>
          <cell r="Z18">
            <v>5</v>
          </cell>
          <cell r="AA18">
            <v>34.4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3400</v>
          </cell>
          <cell r="E19">
            <v>3200</v>
          </cell>
          <cell r="F19">
            <v>1870</v>
          </cell>
          <cell r="G19">
            <v>4225</v>
          </cell>
          <cell r="H19">
            <v>1</v>
          </cell>
          <cell r="M19">
            <v>374</v>
          </cell>
          <cell r="N19">
            <v>1850</v>
          </cell>
          <cell r="Q19">
            <v>16.243315508021389</v>
          </cell>
          <cell r="R19">
            <v>11.296791443850267</v>
          </cell>
          <cell r="S19">
            <v>381.4</v>
          </cell>
          <cell r="T19">
            <v>346</v>
          </cell>
          <cell r="U19">
            <v>409</v>
          </cell>
          <cell r="V19" t="str">
            <v>+1000</v>
          </cell>
          <cell r="W19">
            <v>1850</v>
          </cell>
          <cell r="Y19">
            <v>5</v>
          </cell>
          <cell r="Z19">
            <v>170</v>
          </cell>
          <cell r="AA19">
            <v>850</v>
          </cell>
          <cell r="AB19">
            <v>200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Окт</v>
          </cell>
          <cell r="D20">
            <v>1727</v>
          </cell>
          <cell r="E20">
            <v>1312</v>
          </cell>
          <cell r="F20">
            <v>1046</v>
          </cell>
          <cell r="G20">
            <v>1551</v>
          </cell>
          <cell r="H20">
            <v>0.9</v>
          </cell>
          <cell r="M20">
            <v>209.2</v>
          </cell>
          <cell r="N20">
            <v>1400</v>
          </cell>
          <cell r="Q20">
            <v>14.106118546845124</v>
          </cell>
          <cell r="R20">
            <v>7.4139579349904405</v>
          </cell>
          <cell r="S20">
            <v>207</v>
          </cell>
          <cell r="T20">
            <v>200.8</v>
          </cell>
          <cell r="U20">
            <v>194.4</v>
          </cell>
          <cell r="V20" t="str">
            <v>+300</v>
          </cell>
          <cell r="W20">
            <v>1260</v>
          </cell>
          <cell r="Y20">
            <v>8</v>
          </cell>
          <cell r="Z20">
            <v>175</v>
          </cell>
          <cell r="AA20">
            <v>1260</v>
          </cell>
          <cell r="AB20">
            <v>38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274</v>
          </cell>
          <cell r="E21">
            <v>336</v>
          </cell>
          <cell r="F21">
            <v>178</v>
          </cell>
          <cell r="G21">
            <v>345</v>
          </cell>
          <cell r="H21">
            <v>0.43</v>
          </cell>
          <cell r="M21">
            <v>35.6</v>
          </cell>
          <cell r="N21">
            <v>150</v>
          </cell>
          <cell r="Q21">
            <v>13.904494382022472</v>
          </cell>
          <cell r="R21">
            <v>9.691011235955056</v>
          </cell>
          <cell r="S21">
            <v>41.8</v>
          </cell>
          <cell r="T21">
            <v>33.4</v>
          </cell>
          <cell r="U21">
            <v>43</v>
          </cell>
          <cell r="W21">
            <v>64.5</v>
          </cell>
          <cell r="Y21">
            <v>16</v>
          </cell>
          <cell r="Z21">
            <v>10</v>
          </cell>
          <cell r="AA21">
            <v>68.8</v>
          </cell>
          <cell r="AB21">
            <v>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Окт</v>
          </cell>
          <cell r="D22">
            <v>456</v>
          </cell>
          <cell r="E22">
            <v>192</v>
          </cell>
          <cell r="F22">
            <v>296</v>
          </cell>
          <cell r="G22">
            <v>316</v>
          </cell>
          <cell r="H22">
            <v>0.7</v>
          </cell>
          <cell r="M22">
            <v>59.2</v>
          </cell>
          <cell r="N22">
            <v>500</v>
          </cell>
          <cell r="Q22">
            <v>13.783783783783782</v>
          </cell>
          <cell r="R22">
            <v>5.3378378378378377</v>
          </cell>
          <cell r="S22">
            <v>30.4</v>
          </cell>
          <cell r="T22">
            <v>53</v>
          </cell>
          <cell r="U22">
            <v>42.4</v>
          </cell>
          <cell r="W22">
            <v>350</v>
          </cell>
          <cell r="Y22">
            <v>8</v>
          </cell>
          <cell r="Z22">
            <v>63</v>
          </cell>
          <cell r="AA22">
            <v>352.79999999999995</v>
          </cell>
          <cell r="AB22">
            <v>0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D23">
            <v>162</v>
          </cell>
          <cell r="E23">
            <v>248</v>
          </cell>
          <cell r="F23">
            <v>60</v>
          </cell>
          <cell r="G23">
            <v>248</v>
          </cell>
          <cell r="H23">
            <v>0.9</v>
          </cell>
          <cell r="M23">
            <v>12</v>
          </cell>
          <cell r="Q23">
            <v>20.666666666666668</v>
          </cell>
          <cell r="R23">
            <v>20.666666666666668</v>
          </cell>
          <cell r="S23">
            <v>40.799999999999997</v>
          </cell>
          <cell r="T23">
            <v>5.2</v>
          </cell>
          <cell r="U23">
            <v>31.6</v>
          </cell>
          <cell r="W23">
            <v>0</v>
          </cell>
          <cell r="Y23">
            <v>8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 t="str">
            <v>Окт</v>
          </cell>
          <cell r="E24">
            <v>200</v>
          </cell>
          <cell r="G24">
            <v>200</v>
          </cell>
          <cell r="H24">
            <v>0.9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Y24">
            <v>8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3195</v>
          </cell>
          <cell r="E25">
            <v>2015</v>
          </cell>
          <cell r="F25">
            <v>1765</v>
          </cell>
          <cell r="G25">
            <v>3150</v>
          </cell>
          <cell r="H25">
            <v>1</v>
          </cell>
          <cell r="M25">
            <v>353</v>
          </cell>
          <cell r="N25">
            <v>1700</v>
          </cell>
          <cell r="Q25">
            <v>13.739376770538243</v>
          </cell>
          <cell r="R25">
            <v>8.9235127478753533</v>
          </cell>
          <cell r="S25">
            <v>287</v>
          </cell>
          <cell r="T25">
            <v>321</v>
          </cell>
          <cell r="U25">
            <v>333</v>
          </cell>
          <cell r="V25" t="str">
            <v>+800</v>
          </cell>
          <cell r="W25">
            <v>1700</v>
          </cell>
          <cell r="Y25">
            <v>5</v>
          </cell>
          <cell r="Z25">
            <v>340</v>
          </cell>
          <cell r="AA25">
            <v>1700</v>
          </cell>
          <cell r="AB25">
            <v>160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2204</v>
          </cell>
          <cell r="E26">
            <v>1200</v>
          </cell>
          <cell r="F26">
            <v>1339</v>
          </cell>
          <cell r="G26">
            <v>1661</v>
          </cell>
          <cell r="H26">
            <v>1</v>
          </cell>
          <cell r="M26">
            <v>267.8</v>
          </cell>
          <cell r="N26">
            <v>2000</v>
          </cell>
          <cell r="Q26">
            <v>13.670649738610903</v>
          </cell>
          <cell r="R26">
            <v>6.2023898431665421</v>
          </cell>
          <cell r="S26">
            <v>243.8</v>
          </cell>
          <cell r="T26">
            <v>228</v>
          </cell>
          <cell r="U26">
            <v>218.4</v>
          </cell>
          <cell r="V26" t="str">
            <v>+900</v>
          </cell>
          <cell r="W26">
            <v>2000</v>
          </cell>
          <cell r="Y26">
            <v>5</v>
          </cell>
          <cell r="Z26">
            <v>400</v>
          </cell>
          <cell r="AA26">
            <v>2000</v>
          </cell>
          <cell r="AB26">
            <v>180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E27">
            <v>302.5</v>
          </cell>
          <cell r="G27">
            <v>302.5</v>
          </cell>
          <cell r="H27">
            <v>1</v>
          </cell>
          <cell r="M27">
            <v>0</v>
          </cell>
          <cell r="Q27" t="e">
            <v>#DIV/0!</v>
          </cell>
          <cell r="R27" t="e">
            <v>#DIV/0!</v>
          </cell>
          <cell r="S27">
            <v>145.30000000000001</v>
          </cell>
          <cell r="T27">
            <v>3.3</v>
          </cell>
          <cell r="U27">
            <v>0</v>
          </cell>
          <cell r="W27">
            <v>0</v>
          </cell>
          <cell r="Y27">
            <v>5.5</v>
          </cell>
          <cell r="Z27">
            <v>0</v>
          </cell>
          <cell r="AA27">
            <v>0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D28">
            <v>78</v>
          </cell>
          <cell r="F28">
            <v>12</v>
          </cell>
          <cell r="G28">
            <v>66</v>
          </cell>
          <cell r="H28">
            <v>0.33</v>
          </cell>
          <cell r="M28">
            <v>2.4</v>
          </cell>
          <cell r="Q28">
            <v>27.5</v>
          </cell>
          <cell r="R28">
            <v>27.5</v>
          </cell>
          <cell r="S28">
            <v>1.2</v>
          </cell>
          <cell r="T28">
            <v>0</v>
          </cell>
          <cell r="U28">
            <v>1.2</v>
          </cell>
          <cell r="W28">
            <v>0</v>
          </cell>
          <cell r="Y28">
            <v>6</v>
          </cell>
          <cell r="Z28">
            <v>0</v>
          </cell>
          <cell r="AA28">
            <v>0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H29">
            <v>1</v>
          </cell>
          <cell r="M29">
            <v>0</v>
          </cell>
          <cell r="N29">
            <v>150</v>
          </cell>
          <cell r="Q29" t="e">
            <v>#DIV/0!</v>
          </cell>
          <cell r="R29" t="e">
            <v>#DIV/0!</v>
          </cell>
          <cell r="S29">
            <v>12</v>
          </cell>
          <cell r="T29">
            <v>0</v>
          </cell>
          <cell r="U29">
            <v>0</v>
          </cell>
          <cell r="W29">
            <v>150</v>
          </cell>
          <cell r="Y29">
            <v>3</v>
          </cell>
          <cell r="Z29">
            <v>50</v>
          </cell>
          <cell r="AA29">
            <v>150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D30">
            <v>1308</v>
          </cell>
          <cell r="E30">
            <v>192</v>
          </cell>
          <cell r="F30">
            <v>910</v>
          </cell>
          <cell r="G30">
            <v>272</v>
          </cell>
          <cell r="H30">
            <v>0.25</v>
          </cell>
          <cell r="M30">
            <v>182</v>
          </cell>
          <cell r="N30">
            <v>1500</v>
          </cell>
          <cell r="Q30">
            <v>9.7362637362637354</v>
          </cell>
          <cell r="R30">
            <v>1.4945054945054945</v>
          </cell>
          <cell r="S30">
            <v>150.19999999999999</v>
          </cell>
          <cell r="T30">
            <v>147</v>
          </cell>
          <cell r="U30">
            <v>85.2</v>
          </cell>
          <cell r="W30">
            <v>375</v>
          </cell>
          <cell r="Y30">
            <v>12</v>
          </cell>
          <cell r="Z30">
            <v>125</v>
          </cell>
          <cell r="AA30">
            <v>375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D31">
            <v>1.8</v>
          </cell>
          <cell r="E31">
            <v>151.19999999999999</v>
          </cell>
          <cell r="F31">
            <v>1.8</v>
          </cell>
          <cell r="G31">
            <v>151.19999999999999</v>
          </cell>
          <cell r="H31">
            <v>1</v>
          </cell>
          <cell r="M31">
            <v>0.36</v>
          </cell>
          <cell r="Q31">
            <v>420</v>
          </cell>
          <cell r="R31">
            <v>420</v>
          </cell>
          <cell r="S31">
            <v>0</v>
          </cell>
          <cell r="T31">
            <v>46.8</v>
          </cell>
          <cell r="U31">
            <v>1.08</v>
          </cell>
          <cell r="W31">
            <v>0</v>
          </cell>
          <cell r="Y31">
            <v>1.8</v>
          </cell>
          <cell r="Z31">
            <v>0</v>
          </cell>
          <cell r="AA31">
            <v>0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Окт</v>
          </cell>
          <cell r="D32">
            <v>1404</v>
          </cell>
          <cell r="E32">
            <v>660</v>
          </cell>
          <cell r="F32">
            <v>1079</v>
          </cell>
          <cell r="G32">
            <v>660</v>
          </cell>
          <cell r="H32">
            <v>0.25</v>
          </cell>
          <cell r="M32">
            <v>215.8</v>
          </cell>
          <cell r="N32">
            <v>1850</v>
          </cell>
          <cell r="Q32">
            <v>11.631139944392956</v>
          </cell>
          <cell r="R32">
            <v>3.0583873957367933</v>
          </cell>
          <cell r="S32">
            <v>237.4</v>
          </cell>
          <cell r="T32">
            <v>155.4</v>
          </cell>
          <cell r="U32">
            <v>111.6</v>
          </cell>
          <cell r="W32">
            <v>462.5</v>
          </cell>
          <cell r="Y32">
            <v>12</v>
          </cell>
          <cell r="Z32">
            <v>154</v>
          </cell>
          <cell r="AA32">
            <v>462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Окт</v>
          </cell>
          <cell r="D33">
            <v>1584</v>
          </cell>
          <cell r="E33">
            <v>278</v>
          </cell>
          <cell r="F33">
            <v>1248</v>
          </cell>
          <cell r="G33">
            <v>293</v>
          </cell>
          <cell r="H33">
            <v>0.25</v>
          </cell>
          <cell r="M33">
            <v>249.6</v>
          </cell>
          <cell r="N33">
            <v>2100</v>
          </cell>
          <cell r="Q33">
            <v>9.5873397435897445</v>
          </cell>
          <cell r="R33">
            <v>1.1738782051282051</v>
          </cell>
          <cell r="S33">
            <v>203.8</v>
          </cell>
          <cell r="T33">
            <v>177</v>
          </cell>
          <cell r="U33">
            <v>101.2</v>
          </cell>
          <cell r="W33">
            <v>525</v>
          </cell>
          <cell r="Y33">
            <v>12</v>
          </cell>
          <cell r="Z33">
            <v>175</v>
          </cell>
          <cell r="AA33">
            <v>525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H34">
            <v>1</v>
          </cell>
          <cell r="M34">
            <v>0</v>
          </cell>
          <cell r="N34">
            <v>250</v>
          </cell>
          <cell r="Q34" t="e">
            <v>#DIV/0!</v>
          </cell>
          <cell r="R34" t="e">
            <v>#DIV/0!</v>
          </cell>
          <cell r="S34">
            <v>40.5</v>
          </cell>
          <cell r="T34">
            <v>0</v>
          </cell>
          <cell r="U34">
            <v>0</v>
          </cell>
          <cell r="W34">
            <v>250</v>
          </cell>
          <cell r="Y34">
            <v>2.7</v>
          </cell>
          <cell r="Z34">
            <v>93</v>
          </cell>
          <cell r="AA34">
            <v>251.10000000000002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H35">
            <v>1</v>
          </cell>
          <cell r="M35">
            <v>0</v>
          </cell>
          <cell r="N35">
            <v>250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250</v>
          </cell>
          <cell r="Y35">
            <v>5</v>
          </cell>
          <cell r="Z35">
            <v>50</v>
          </cell>
          <cell r="AA35">
            <v>250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D36">
            <v>-18</v>
          </cell>
          <cell r="E36">
            <v>368</v>
          </cell>
          <cell r="F36">
            <v>306</v>
          </cell>
          <cell r="G36">
            <v>-56</v>
          </cell>
          <cell r="H36">
            <v>0</v>
          </cell>
          <cell r="M36">
            <v>61.2</v>
          </cell>
          <cell r="Q36">
            <v>-0.91503267973856206</v>
          </cell>
          <cell r="R36">
            <v>-0.91503267973856206</v>
          </cell>
          <cell r="S36">
            <v>0</v>
          </cell>
          <cell r="T36">
            <v>0</v>
          </cell>
          <cell r="U36">
            <v>80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D37">
            <v>-32</v>
          </cell>
          <cell r="E37">
            <v>109</v>
          </cell>
          <cell r="F37">
            <v>123</v>
          </cell>
          <cell r="G37">
            <v>-67</v>
          </cell>
          <cell r="H37">
            <v>0</v>
          </cell>
          <cell r="M37">
            <v>24.6</v>
          </cell>
          <cell r="Q37">
            <v>-2.7235772357723578</v>
          </cell>
          <cell r="R37">
            <v>-2.7235772357723578</v>
          </cell>
          <cell r="S37">
            <v>0</v>
          </cell>
          <cell r="T37">
            <v>1.8</v>
          </cell>
          <cell r="U37">
            <v>24.4</v>
          </cell>
          <cell r="Y37">
            <v>0</v>
          </cell>
          <cell r="Z37">
            <v>0</v>
          </cell>
          <cell r="AA37">
            <v>0</v>
          </cell>
        </row>
        <row r="40">
          <cell r="O40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</row>
        <row r="16">
          <cell r="A16" t="str">
            <v>Наггетсы хрустящие п/ф ВЕС ПОКОМ</v>
          </cell>
          <cell r="B16" t="str">
            <v>кг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41"/>
  <sheetViews>
    <sheetView tabSelected="1" workbookViewId="0">
      <selection activeCell="W24" sqref="W24"/>
    </sheetView>
  </sheetViews>
  <sheetFormatPr defaultColWidth="10.5" defaultRowHeight="11.45" customHeight="1" outlineLevelRow="3" x14ac:dyDescent="0.2"/>
  <cols>
    <col min="1" max="1" width="73.33203125" style="1" customWidth="1"/>
    <col min="2" max="2" width="4.6640625" style="1" customWidth="1"/>
    <col min="3" max="4" width="8.1640625" style="1" customWidth="1"/>
    <col min="5" max="8" width="7" style="1" customWidth="1"/>
    <col min="9" max="9" width="4.6640625" style="27" customWidth="1"/>
    <col min="10" max="11" width="1.1640625" style="2" customWidth="1"/>
    <col min="12" max="12" width="7.5" style="2" customWidth="1"/>
    <col min="13" max="13" width="0.83203125" style="2" customWidth="1"/>
    <col min="14" max="14" width="7.5" style="2" customWidth="1"/>
    <col min="15" max="16" width="10.5" style="2"/>
    <col min="17" max="17" width="14.83203125" style="2" customWidth="1"/>
    <col min="18" max="19" width="5.6640625" style="2" customWidth="1"/>
    <col min="20" max="22" width="8.5" style="2" customWidth="1"/>
    <col min="23" max="23" width="17.1640625" style="2" customWidth="1"/>
    <col min="24" max="24" width="10.5" style="2"/>
    <col min="25" max="25" width="1.6640625" style="2" customWidth="1"/>
    <col min="26" max="26" width="9" style="27" customWidth="1"/>
    <col min="27" max="27" width="10.5" style="28"/>
    <col min="28" max="28" width="10.5" style="2"/>
    <col min="29" max="30" width="1.83203125" style="2" customWidth="1"/>
    <col min="31" max="16384" width="10.5" style="2"/>
  </cols>
  <sheetData>
    <row r="1" spans="1:30" ht="12.95" customHeight="1" outlineLevel="1" x14ac:dyDescent="0.2">
      <c r="A1" s="3" t="s">
        <v>0</v>
      </c>
      <c r="B1" s="3"/>
      <c r="C1" s="3"/>
      <c r="D1" s="3"/>
      <c r="E1" s="3"/>
    </row>
    <row r="2" spans="1:30" ht="12.95" customHeight="1" outlineLevel="1" x14ac:dyDescent="0.2">
      <c r="E2" s="3"/>
    </row>
    <row r="3" spans="1:30" ht="12.95" customHeight="1" x14ac:dyDescent="0.2">
      <c r="A3" s="4" t="s">
        <v>1</v>
      </c>
      <c r="B3" s="13" t="s">
        <v>40</v>
      </c>
      <c r="C3" s="13" t="s">
        <v>41</v>
      </c>
      <c r="D3" s="13" t="s">
        <v>41</v>
      </c>
      <c r="E3" s="4" t="s">
        <v>2</v>
      </c>
      <c r="F3" s="4"/>
      <c r="G3" s="4"/>
      <c r="H3" s="4"/>
      <c r="I3" s="14" t="s">
        <v>42</v>
      </c>
      <c r="J3" s="15" t="s">
        <v>43</v>
      </c>
      <c r="K3" s="15" t="s">
        <v>44</v>
      </c>
      <c r="L3" s="15" t="s">
        <v>45</v>
      </c>
      <c r="M3" s="15" t="s">
        <v>45</v>
      </c>
      <c r="N3" s="15" t="s">
        <v>46</v>
      </c>
      <c r="O3" s="18" t="s">
        <v>45</v>
      </c>
      <c r="P3" s="16" t="s">
        <v>47</v>
      </c>
      <c r="Q3" s="17"/>
      <c r="R3" s="15" t="s">
        <v>48</v>
      </c>
      <c r="S3" s="15" t="s">
        <v>49</v>
      </c>
      <c r="T3" s="18" t="s">
        <v>50</v>
      </c>
      <c r="U3" s="18" t="s">
        <v>51</v>
      </c>
      <c r="V3" s="18" t="s">
        <v>60</v>
      </c>
      <c r="W3" s="19" t="s">
        <v>52</v>
      </c>
      <c r="X3" s="15" t="s">
        <v>53</v>
      </c>
      <c r="Y3" s="15" t="s">
        <v>54</v>
      </c>
      <c r="Z3" s="14"/>
      <c r="AA3" s="20" t="s">
        <v>55</v>
      </c>
      <c r="AB3" s="15" t="s">
        <v>56</v>
      </c>
      <c r="AC3" s="20" t="s">
        <v>55</v>
      </c>
      <c r="AD3" s="15" t="s">
        <v>56</v>
      </c>
    </row>
    <row r="4" spans="1:30" ht="26.1" customHeight="1" x14ac:dyDescent="0.2">
      <c r="A4" s="4" t="s">
        <v>3</v>
      </c>
      <c r="B4" s="13"/>
      <c r="C4" s="13" t="s">
        <v>41</v>
      </c>
      <c r="D4" s="13" t="s">
        <v>41</v>
      </c>
      <c r="E4" s="4" t="s">
        <v>4</v>
      </c>
      <c r="F4" s="4" t="s">
        <v>5</v>
      </c>
      <c r="G4" s="4" t="s">
        <v>6</v>
      </c>
      <c r="H4" s="4" t="s">
        <v>7</v>
      </c>
      <c r="I4" s="14"/>
      <c r="J4" s="15"/>
      <c r="K4" s="15"/>
      <c r="L4" s="15"/>
      <c r="M4" s="15"/>
      <c r="N4" s="15"/>
      <c r="O4" s="21"/>
      <c r="P4" s="16" t="s">
        <v>57</v>
      </c>
      <c r="Q4" s="17" t="s">
        <v>58</v>
      </c>
      <c r="R4" s="15"/>
      <c r="S4" s="15"/>
      <c r="T4" s="15"/>
      <c r="U4" s="15"/>
      <c r="V4" s="15"/>
      <c r="W4" s="15"/>
      <c r="X4" s="15"/>
      <c r="Y4" s="15"/>
      <c r="Z4" s="14"/>
      <c r="AA4" s="20"/>
      <c r="AB4" s="15"/>
      <c r="AC4" s="20"/>
      <c r="AD4" s="15"/>
    </row>
    <row r="5" spans="1:30" ht="11.1" customHeight="1" x14ac:dyDescent="0.2">
      <c r="A5" s="5"/>
      <c r="B5" s="12"/>
      <c r="C5" s="12"/>
      <c r="D5" s="12"/>
      <c r="E5" s="6"/>
      <c r="F5" s="7"/>
      <c r="G5" s="22">
        <f t="shared" ref="G5:H5" si="0">SUM(G6:G96)</f>
        <v>14861.1</v>
      </c>
      <c r="H5" s="22">
        <f t="shared" si="0"/>
        <v>23770</v>
      </c>
      <c r="I5" s="14"/>
      <c r="J5" s="22">
        <f t="shared" ref="J5:O5" si="1">SUM(J6:J96)</f>
        <v>0</v>
      </c>
      <c r="K5" s="22">
        <f t="shared" si="1"/>
        <v>0</v>
      </c>
      <c r="L5" s="22">
        <f t="shared" si="1"/>
        <v>2700</v>
      </c>
      <c r="M5" s="22">
        <f t="shared" si="1"/>
        <v>0</v>
      </c>
      <c r="N5" s="22">
        <f t="shared" si="1"/>
        <v>2972.22</v>
      </c>
      <c r="O5" s="22">
        <f t="shared" si="1"/>
        <v>16170</v>
      </c>
      <c r="P5" s="22">
        <f t="shared" ref="P5" si="2">SUM(P6:P51)</f>
        <v>0</v>
      </c>
      <c r="Q5" s="23"/>
      <c r="R5" s="15"/>
      <c r="S5" s="15"/>
      <c r="T5" s="22">
        <f>SUM(T6:T96)</f>
        <v>3063.1720000000005</v>
      </c>
      <c r="U5" s="22">
        <f>SUM(U6:U96)</f>
        <v>3156.9799999999996</v>
      </c>
      <c r="V5" s="22">
        <f>SUM(V6:V96)</f>
        <v>3328.76</v>
      </c>
      <c r="W5" s="15"/>
      <c r="X5" s="22">
        <f>SUM(X6:X96)</f>
        <v>10540.3</v>
      </c>
      <c r="Y5" s="22">
        <f>SUM(Y6:Y96)</f>
        <v>0</v>
      </c>
      <c r="Z5" s="14" t="s">
        <v>59</v>
      </c>
      <c r="AA5" s="24">
        <f t="shared" ref="AA5:AD5" si="3">SUM(AA6:AA96)</f>
        <v>2455</v>
      </c>
      <c r="AB5" s="22">
        <f t="shared" si="3"/>
        <v>10563.9</v>
      </c>
      <c r="AC5" s="24">
        <f t="shared" si="3"/>
        <v>0</v>
      </c>
      <c r="AD5" s="22">
        <f t="shared" si="3"/>
        <v>0</v>
      </c>
    </row>
    <row r="6" spans="1:30" ht="11.1" customHeight="1" outlineLevel="3" x14ac:dyDescent="0.2">
      <c r="A6" s="8" t="s">
        <v>10</v>
      </c>
      <c r="B6" s="8" t="str">
        <f>VLOOKUP(A6,[1]TDSheet!$A:$B,2,0)</f>
        <v>шт</v>
      </c>
      <c r="C6" s="26" t="str">
        <f>VLOOKUP(A6,[1]TDSheet!$A:$C,3,0)</f>
        <v>Окт</v>
      </c>
      <c r="D6" s="32" t="str">
        <f>VLOOKUP(A6,[2]TDSheet!$A:$D,4,0)</f>
        <v>Нояб</v>
      </c>
      <c r="E6" s="9">
        <v>1</v>
      </c>
      <c r="F6" s="9">
        <v>2292</v>
      </c>
      <c r="G6" s="9">
        <v>1081</v>
      </c>
      <c r="H6" s="9">
        <v>1079</v>
      </c>
      <c r="I6" s="27">
        <f>VLOOKUP(A6,[1]TDSheet!$A:$H,8,0)</f>
        <v>0.3</v>
      </c>
      <c r="N6" s="2">
        <f>G6/5</f>
        <v>216.2</v>
      </c>
      <c r="O6" s="25">
        <v>1800</v>
      </c>
      <c r="P6" s="25"/>
      <c r="R6" s="2">
        <f>(H6+L6+O6)/N6</f>
        <v>13.316373728029603</v>
      </c>
      <c r="S6" s="2">
        <f>(H6+L6)/N6</f>
        <v>4.9907493061979649</v>
      </c>
      <c r="T6" s="2">
        <f>VLOOKUP(A6,[1]TDSheet!$A:$T,20,0)</f>
        <v>187.8</v>
      </c>
      <c r="U6" s="2">
        <f>VLOOKUP(A6,[1]TDSheet!$A:$U,21,0)</f>
        <v>269</v>
      </c>
      <c r="V6" s="2">
        <f>VLOOKUP(A6,[1]TDSheet!$A:$M,13,0)</f>
        <v>171.8</v>
      </c>
      <c r="X6" s="2">
        <f>O6*I6</f>
        <v>540</v>
      </c>
      <c r="Z6" s="27">
        <f>VLOOKUP(A6,[1]TDSheet!$A:$Y,25,0)</f>
        <v>12</v>
      </c>
      <c r="AA6" s="28">
        <v>150</v>
      </c>
      <c r="AB6" s="2">
        <f>AA6*Z6*I6</f>
        <v>540</v>
      </c>
    </row>
    <row r="7" spans="1:30" ht="11.1" customHeight="1" outlineLevel="3" x14ac:dyDescent="0.2">
      <c r="A7" s="8" t="s">
        <v>11</v>
      </c>
      <c r="B7" s="8" t="str">
        <f>VLOOKUP(A7,[1]TDSheet!$A:$B,2,0)</f>
        <v>шт</v>
      </c>
      <c r="C7" s="26" t="str">
        <f>VLOOKUP(A7,[1]TDSheet!$A:$C,3,0)</f>
        <v>Окт</v>
      </c>
      <c r="D7" s="32" t="str">
        <f>VLOOKUP(A7,[2]TDSheet!$A:$D,4,0)</f>
        <v>Нояб</v>
      </c>
      <c r="E7" s="9">
        <v>96</v>
      </c>
      <c r="F7" s="9">
        <v>2652</v>
      </c>
      <c r="G7" s="9">
        <v>1180</v>
      </c>
      <c r="H7" s="9">
        <v>1317</v>
      </c>
      <c r="I7" s="27">
        <f>VLOOKUP(A7,[1]TDSheet!$A:$H,8,0)</f>
        <v>0.3</v>
      </c>
      <c r="N7" s="2">
        <f t="shared" ref="N7:N37" si="4">G7/5</f>
        <v>236</v>
      </c>
      <c r="O7" s="25">
        <v>1800</v>
      </c>
      <c r="P7" s="25"/>
      <c r="R7" s="2">
        <f t="shared" ref="R7:R37" si="5">(H7+L7+O7)/N7</f>
        <v>13.207627118644067</v>
      </c>
      <c r="S7" s="2">
        <f t="shared" ref="S7:S37" si="6">(H7+L7)/N7</f>
        <v>5.5805084745762707</v>
      </c>
      <c r="T7" s="2">
        <f>VLOOKUP(A7,[1]TDSheet!$A:$T,20,0)</f>
        <v>219.4</v>
      </c>
      <c r="U7" s="2">
        <f>VLOOKUP(A7,[1]TDSheet!$A:$U,21,0)</f>
        <v>284.39999999999998</v>
      </c>
      <c r="V7" s="2">
        <f>VLOOKUP(A7,[1]TDSheet!$A:$M,13,0)</f>
        <v>206.4</v>
      </c>
      <c r="X7" s="2">
        <f t="shared" ref="X7:X37" si="7">O7*I7</f>
        <v>540</v>
      </c>
      <c r="Z7" s="27">
        <f>VLOOKUP(A7,[1]TDSheet!$A:$Y,25,0)</f>
        <v>12</v>
      </c>
      <c r="AA7" s="28">
        <v>150</v>
      </c>
      <c r="AB7" s="2">
        <f t="shared" ref="AB7:AB37" si="8">AA7*Z7*I7</f>
        <v>540</v>
      </c>
    </row>
    <row r="8" spans="1:30" ht="11.1" customHeight="1" outlineLevel="3" x14ac:dyDescent="0.2">
      <c r="A8" s="8" t="s">
        <v>12</v>
      </c>
      <c r="B8" s="8" t="str">
        <f>VLOOKUP(A8,[1]TDSheet!$A:$B,2,0)</f>
        <v>кг</v>
      </c>
      <c r="C8" s="8"/>
      <c r="D8" s="31"/>
      <c r="E8" s="10"/>
      <c r="F8" s="9">
        <v>201.6</v>
      </c>
      <c r="G8" s="9">
        <v>201.6</v>
      </c>
      <c r="H8" s="9"/>
      <c r="I8" s="27">
        <v>0</v>
      </c>
      <c r="N8" s="2">
        <f t="shared" si="4"/>
        <v>40.32</v>
      </c>
      <c r="O8" s="25">
        <v>0</v>
      </c>
      <c r="P8" s="25"/>
      <c r="R8" s="2">
        <f t="shared" si="5"/>
        <v>0</v>
      </c>
      <c r="S8" s="2">
        <f t="shared" si="6"/>
        <v>0</v>
      </c>
      <c r="T8" s="2">
        <f>VLOOKUP(A8,[1]TDSheet!$A:$T,20,0)</f>
        <v>39.872</v>
      </c>
      <c r="U8" s="2">
        <f>VLOOKUP(A8,[1]TDSheet!$A:$U,21,0)</f>
        <v>0</v>
      </c>
      <c r="V8" s="2">
        <f>VLOOKUP(A8,[1]TDSheet!$A:$M,13,0)</f>
        <v>0</v>
      </c>
      <c r="W8" s="33" t="s">
        <v>62</v>
      </c>
      <c r="X8" s="2">
        <f t="shared" si="7"/>
        <v>0</v>
      </c>
      <c r="Z8" s="27">
        <f>VLOOKUP(A8,[1]TDSheet!$A:$Y,25,0)</f>
        <v>2.2400000000000002</v>
      </c>
      <c r="AA8" s="28">
        <f t="shared" ref="AA8:AA33" si="9">O8/Z8</f>
        <v>0</v>
      </c>
      <c r="AB8" s="2">
        <f t="shared" si="8"/>
        <v>0</v>
      </c>
    </row>
    <row r="9" spans="1:30" ht="11.1" customHeight="1" outlineLevel="3" x14ac:dyDescent="0.2">
      <c r="A9" s="8" t="s">
        <v>35</v>
      </c>
      <c r="B9" s="8" t="str">
        <f>VLOOKUP(A9,[1]TDSheet!$A:$B,2,0)</f>
        <v>кг</v>
      </c>
      <c r="C9" s="8"/>
      <c r="D9" s="31"/>
      <c r="E9" s="10"/>
      <c r="F9" s="9"/>
      <c r="G9" s="9"/>
      <c r="H9" s="9"/>
      <c r="I9" s="27">
        <f>VLOOKUP(A9,[1]TDSheet!$A:$H,8,0)</f>
        <v>1</v>
      </c>
      <c r="N9" s="2">
        <f t="shared" si="4"/>
        <v>0</v>
      </c>
      <c r="O9" s="29">
        <v>50</v>
      </c>
      <c r="P9" s="25"/>
      <c r="R9" s="2" t="e">
        <f t="shared" si="5"/>
        <v>#DIV/0!</v>
      </c>
      <c r="S9" s="2" t="e">
        <f t="shared" si="6"/>
        <v>#DIV/0!</v>
      </c>
      <c r="T9" s="2">
        <f>VLOOKUP(A9,[1]TDSheet!$A:$T,20,0)</f>
        <v>11.84</v>
      </c>
      <c r="U9" s="2">
        <f>VLOOKUP(A9,[1]TDSheet!$A:$U,21,0)</f>
        <v>7.4</v>
      </c>
      <c r="V9" s="2">
        <f>VLOOKUP(A9,[1]TDSheet!$A:$M,13,0)</f>
        <v>0</v>
      </c>
      <c r="X9" s="2">
        <f t="shared" si="7"/>
        <v>50</v>
      </c>
      <c r="Z9" s="27">
        <f>VLOOKUP(A9,[1]TDSheet!$A:$Y,25,0)</f>
        <v>3.7</v>
      </c>
      <c r="AA9" s="28">
        <v>14</v>
      </c>
      <c r="AB9" s="2">
        <f t="shared" si="8"/>
        <v>51.800000000000004</v>
      </c>
    </row>
    <row r="10" spans="1:30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31"/>
      <c r="E10" s="9">
        <v>248.4</v>
      </c>
      <c r="F10" s="9"/>
      <c r="G10" s="9">
        <v>163.80000000000001</v>
      </c>
      <c r="H10" s="9"/>
      <c r="I10" s="27">
        <f>VLOOKUP(A10,[1]TDSheet!$A:$H,8,0)</f>
        <v>1</v>
      </c>
      <c r="N10" s="2">
        <f t="shared" si="4"/>
        <v>32.760000000000005</v>
      </c>
      <c r="O10" s="25">
        <v>350</v>
      </c>
      <c r="P10" s="25"/>
      <c r="R10" s="2">
        <f t="shared" si="5"/>
        <v>10.683760683760681</v>
      </c>
      <c r="S10" s="2">
        <f t="shared" si="6"/>
        <v>0</v>
      </c>
      <c r="T10" s="2">
        <f>VLOOKUP(A10,[1]TDSheet!$A:$T,20,0)</f>
        <v>48.239999999999995</v>
      </c>
      <c r="U10" s="2">
        <f>VLOOKUP(A10,[1]TDSheet!$A:$U,21,0)</f>
        <v>1.08</v>
      </c>
      <c r="V10" s="2">
        <f>VLOOKUP(A10,[1]TDSheet!$A:$M,13,0)</f>
        <v>54.36</v>
      </c>
      <c r="X10" s="2">
        <f t="shared" si="7"/>
        <v>350</v>
      </c>
      <c r="Z10" s="27">
        <f>VLOOKUP(A10,[1]TDSheet!$A:$Y,25,0)</f>
        <v>1.8</v>
      </c>
      <c r="AA10" s="28">
        <v>194</v>
      </c>
      <c r="AB10" s="2">
        <f t="shared" si="8"/>
        <v>349.2</v>
      </c>
    </row>
    <row r="11" spans="1:30" ht="11.1" customHeight="1" outlineLevel="3" x14ac:dyDescent="0.2">
      <c r="A11" s="8" t="s">
        <v>36</v>
      </c>
      <c r="B11" s="8" t="str">
        <f>VLOOKUP(A11,[1]TDSheet!$A:$B,2,0)</f>
        <v>кг</v>
      </c>
      <c r="C11" s="8"/>
      <c r="D11" s="31"/>
      <c r="E11" s="10"/>
      <c r="F11" s="9"/>
      <c r="G11" s="9"/>
      <c r="H11" s="9"/>
      <c r="I11" s="27">
        <f>VLOOKUP(A11,[1]TDSheet!$A:$H,8,0)</f>
        <v>1</v>
      </c>
      <c r="N11" s="2">
        <f t="shared" si="4"/>
        <v>0</v>
      </c>
      <c r="O11" s="29">
        <v>50</v>
      </c>
      <c r="P11" s="25"/>
      <c r="R11" s="2" t="e">
        <f t="shared" si="5"/>
        <v>#DIV/0!</v>
      </c>
      <c r="S11" s="2" t="e">
        <f t="shared" si="6"/>
        <v>#DIV/0!</v>
      </c>
      <c r="T11" s="2">
        <f>VLOOKUP(A11,[1]TDSheet!$A:$T,20,0)</f>
        <v>42.92</v>
      </c>
      <c r="U11" s="2">
        <f>VLOOKUP(A11,[1]TDSheet!$A:$U,21,0)</f>
        <v>165.02</v>
      </c>
      <c r="V11" s="2">
        <f>VLOOKUP(A11,[1]TDSheet!$A:$M,13,0)</f>
        <v>85.84</v>
      </c>
      <c r="X11" s="2">
        <f t="shared" si="7"/>
        <v>50</v>
      </c>
      <c r="Z11" s="27">
        <f>VLOOKUP(A11,[1]TDSheet!$A:$Y,25,0)</f>
        <v>3.7</v>
      </c>
      <c r="AA11" s="28">
        <v>14</v>
      </c>
      <c r="AB11" s="2">
        <f t="shared" si="8"/>
        <v>51.800000000000004</v>
      </c>
    </row>
    <row r="12" spans="1:30" ht="11.1" customHeight="1" outlineLevel="3" x14ac:dyDescent="0.2">
      <c r="A12" s="8" t="s">
        <v>14</v>
      </c>
      <c r="B12" s="8" t="str">
        <f>VLOOKUP(A12,[1]TDSheet!$A:$B,2,0)</f>
        <v>шт</v>
      </c>
      <c r="C12" s="26" t="str">
        <f>VLOOKUP(A12,[1]TDSheet!$A:$C,3,0)</f>
        <v>Окт</v>
      </c>
      <c r="D12" s="32" t="str">
        <f>VLOOKUP(A12,[2]TDSheet!$A:$D,4,0)</f>
        <v>Нояб</v>
      </c>
      <c r="E12" s="10"/>
      <c r="F12" s="9">
        <v>1740</v>
      </c>
      <c r="G12" s="9">
        <v>879</v>
      </c>
      <c r="H12" s="9">
        <v>723</v>
      </c>
      <c r="I12" s="27">
        <f>VLOOKUP(A12,[1]TDSheet!$A:$H,8,0)</f>
        <v>0.25</v>
      </c>
      <c r="N12" s="2">
        <f t="shared" si="4"/>
        <v>175.8</v>
      </c>
      <c r="O12" s="25">
        <v>1800</v>
      </c>
      <c r="P12" s="25"/>
      <c r="R12" s="2">
        <f t="shared" si="5"/>
        <v>14.351535836177474</v>
      </c>
      <c r="S12" s="2">
        <f t="shared" si="6"/>
        <v>4.112627986348123</v>
      </c>
      <c r="T12" s="2">
        <f>VLOOKUP(A12,[1]TDSheet!$A:$T,20,0)</f>
        <v>160.6</v>
      </c>
      <c r="U12" s="2">
        <f>VLOOKUP(A12,[1]TDSheet!$A:$U,21,0)</f>
        <v>206.6</v>
      </c>
      <c r="V12" s="2">
        <f>VLOOKUP(A12,[1]TDSheet!$A:$M,13,0)</f>
        <v>128.6</v>
      </c>
      <c r="X12" s="2">
        <f t="shared" si="7"/>
        <v>450</v>
      </c>
      <c r="Z12" s="27">
        <f>VLOOKUP(A12,[1]TDSheet!$A:$Y,25,0)</f>
        <v>6</v>
      </c>
      <c r="AA12" s="28">
        <v>300</v>
      </c>
      <c r="AB12" s="2">
        <f t="shared" si="8"/>
        <v>450</v>
      </c>
    </row>
    <row r="13" spans="1:30" ht="11.1" customHeight="1" outlineLevel="3" x14ac:dyDescent="0.2">
      <c r="A13" s="8" t="s">
        <v>15</v>
      </c>
      <c r="B13" s="8" t="str">
        <f>VLOOKUP(A13,[1]TDSheet!$A:$B,2,0)</f>
        <v>шт</v>
      </c>
      <c r="C13" s="8"/>
      <c r="D13" s="31"/>
      <c r="E13" s="9">
        <v>522</v>
      </c>
      <c r="F13" s="9">
        <v>1560</v>
      </c>
      <c r="G13" s="9">
        <v>314</v>
      </c>
      <c r="H13" s="9">
        <v>1512</v>
      </c>
      <c r="I13" s="27">
        <f>VLOOKUP(A13,[1]TDSheet!$A:$H,8,0)</f>
        <v>0.25</v>
      </c>
      <c r="N13" s="2">
        <f t="shared" si="4"/>
        <v>62.8</v>
      </c>
      <c r="O13" s="25"/>
      <c r="P13" s="25"/>
      <c r="R13" s="2">
        <f t="shared" si="5"/>
        <v>24.076433121019111</v>
      </c>
      <c r="S13" s="2">
        <f t="shared" si="6"/>
        <v>24.076433121019111</v>
      </c>
      <c r="T13" s="2">
        <f>VLOOKUP(A13,[1]TDSheet!$A:$T,20,0)</f>
        <v>160.4</v>
      </c>
      <c r="U13" s="2">
        <f>VLOOKUP(A13,[1]TDSheet!$A:$U,21,0)</f>
        <v>54.2</v>
      </c>
      <c r="V13" s="2">
        <f>VLOOKUP(A13,[1]TDSheet!$A:$M,13,0)</f>
        <v>161.4</v>
      </c>
      <c r="X13" s="2">
        <f t="shared" si="7"/>
        <v>0</v>
      </c>
      <c r="Z13" s="27">
        <f>VLOOKUP(A13,[1]TDSheet!$A:$Y,25,0)</f>
        <v>12</v>
      </c>
      <c r="AA13" s="28">
        <f t="shared" si="9"/>
        <v>0</v>
      </c>
      <c r="AB13" s="2">
        <f t="shared" si="8"/>
        <v>0</v>
      </c>
    </row>
    <row r="14" spans="1:30" ht="11.1" customHeight="1" outlineLevel="3" x14ac:dyDescent="0.2">
      <c r="A14" s="8" t="s">
        <v>16</v>
      </c>
      <c r="B14" s="8" t="str">
        <f>VLOOKUP(A14,[1]TDSheet!$A:$B,2,0)</f>
        <v>кг</v>
      </c>
      <c r="C14" s="8"/>
      <c r="D14" s="31"/>
      <c r="E14" s="9">
        <v>463</v>
      </c>
      <c r="F14" s="9">
        <v>258</v>
      </c>
      <c r="G14" s="9">
        <v>534</v>
      </c>
      <c r="H14" s="9">
        <v>138</v>
      </c>
      <c r="I14" s="27">
        <f>VLOOKUP(A14,[1]TDSheet!$A:$H,8,0)</f>
        <v>1</v>
      </c>
      <c r="N14" s="2">
        <f t="shared" si="4"/>
        <v>106.8</v>
      </c>
      <c r="O14" s="25">
        <v>1000</v>
      </c>
      <c r="P14" s="25"/>
      <c r="R14" s="2">
        <f t="shared" si="5"/>
        <v>10.655430711610487</v>
      </c>
      <c r="S14" s="2">
        <f t="shared" si="6"/>
        <v>1.2921348314606742</v>
      </c>
      <c r="T14" s="2">
        <f>VLOOKUP(A14,[1]TDSheet!$A:$T,20,0)</f>
        <v>141.6</v>
      </c>
      <c r="U14" s="2">
        <f>VLOOKUP(A14,[1]TDSheet!$A:$U,21,0)</f>
        <v>145.19999999999999</v>
      </c>
      <c r="V14" s="2">
        <f>VLOOKUP(A14,[1]TDSheet!$A:$M,13,0)</f>
        <v>166.6</v>
      </c>
      <c r="X14" s="2">
        <f t="shared" si="7"/>
        <v>1000</v>
      </c>
      <c r="Z14" s="27">
        <f>VLOOKUP(A14,[1]TDSheet!$A:$Y,25,0)</f>
        <v>6</v>
      </c>
      <c r="AA14" s="28">
        <v>167</v>
      </c>
      <c r="AB14" s="2">
        <f t="shared" si="8"/>
        <v>1002</v>
      </c>
    </row>
    <row r="15" spans="1:30" ht="11.1" customHeight="1" outlineLevel="3" x14ac:dyDescent="0.2">
      <c r="A15" s="8" t="s">
        <v>17</v>
      </c>
      <c r="B15" s="8" t="str">
        <f>VLOOKUP(A15,[1]TDSheet!$A:$B,2,0)</f>
        <v>шт</v>
      </c>
      <c r="C15" s="8"/>
      <c r="D15" s="31"/>
      <c r="E15" s="9">
        <v>226</v>
      </c>
      <c r="F15" s="9">
        <v>400</v>
      </c>
      <c r="G15" s="9">
        <v>192</v>
      </c>
      <c r="H15" s="9">
        <v>390</v>
      </c>
      <c r="I15" s="27">
        <f>VLOOKUP(A15,[1]TDSheet!$A:$H,8,0)</f>
        <v>0.75</v>
      </c>
      <c r="N15" s="2">
        <f t="shared" si="4"/>
        <v>38.4</v>
      </c>
      <c r="O15" s="25">
        <v>110</v>
      </c>
      <c r="P15" s="25"/>
      <c r="R15" s="2">
        <f t="shared" si="5"/>
        <v>13.020833333333334</v>
      </c>
      <c r="S15" s="2">
        <f t="shared" si="6"/>
        <v>10.15625</v>
      </c>
      <c r="T15" s="2">
        <f>VLOOKUP(A15,[1]TDSheet!$A:$T,20,0)</f>
        <v>67.599999999999994</v>
      </c>
      <c r="U15" s="2">
        <f>VLOOKUP(A15,[1]TDSheet!$A:$U,21,0)</f>
        <v>25.2</v>
      </c>
      <c r="V15" s="2">
        <f>VLOOKUP(A15,[1]TDSheet!$A:$M,13,0)</f>
        <v>39.799999999999997</v>
      </c>
      <c r="X15" s="2">
        <f t="shared" si="7"/>
        <v>82.5</v>
      </c>
      <c r="Z15" s="27">
        <f>VLOOKUP(A15,[1]TDSheet!$A:$Y,25,0)</f>
        <v>8</v>
      </c>
      <c r="AA15" s="28">
        <v>14</v>
      </c>
      <c r="AB15" s="2">
        <f t="shared" si="8"/>
        <v>84</v>
      </c>
    </row>
    <row r="16" spans="1:30" ht="11.1" customHeight="1" outlineLevel="3" x14ac:dyDescent="0.2">
      <c r="A16" s="8" t="s">
        <v>18</v>
      </c>
      <c r="B16" s="8" t="str">
        <f>VLOOKUP(A16,[1]TDSheet!$A:$B,2,0)</f>
        <v>шт</v>
      </c>
      <c r="C16" s="26" t="str">
        <f>VLOOKUP(A16,[1]TDSheet!$A:$C,3,0)</f>
        <v>Окт</v>
      </c>
      <c r="D16" s="32" t="str">
        <f>VLOOKUP(A16,[2]TDSheet!$A:$D,4,0)</f>
        <v>Нояб</v>
      </c>
      <c r="E16" s="10"/>
      <c r="F16" s="9">
        <v>680</v>
      </c>
      <c r="G16" s="9">
        <v>353</v>
      </c>
      <c r="H16" s="9">
        <v>251</v>
      </c>
      <c r="I16" s="27">
        <f>VLOOKUP(A16,[1]TDSheet!$A:$H,8,0)</f>
        <v>0.9</v>
      </c>
      <c r="N16" s="2">
        <f t="shared" si="4"/>
        <v>70.599999999999994</v>
      </c>
      <c r="O16" s="25">
        <v>700</v>
      </c>
      <c r="P16" s="25"/>
      <c r="R16" s="2">
        <f t="shared" si="5"/>
        <v>13.470254957507084</v>
      </c>
      <c r="S16" s="2">
        <f t="shared" si="6"/>
        <v>3.5552407932011336</v>
      </c>
      <c r="T16" s="2">
        <f>VLOOKUP(A16,[1]TDSheet!$A:$T,20,0)</f>
        <v>66.599999999999994</v>
      </c>
      <c r="U16" s="2">
        <f>VLOOKUP(A16,[1]TDSheet!$A:$U,21,0)</f>
        <v>83.6</v>
      </c>
      <c r="V16" s="2">
        <f>VLOOKUP(A16,[1]TDSheet!$A:$M,13,0)</f>
        <v>45</v>
      </c>
      <c r="X16" s="2">
        <f t="shared" si="7"/>
        <v>630</v>
      </c>
      <c r="Z16" s="27">
        <f>VLOOKUP(A16,[1]TDSheet!$A:$Y,25,0)</f>
        <v>8</v>
      </c>
      <c r="AA16" s="28">
        <v>88</v>
      </c>
      <c r="AB16" s="2">
        <f t="shared" si="8"/>
        <v>633.6</v>
      </c>
    </row>
    <row r="17" spans="1:28" ht="11.1" customHeight="1" outlineLevel="3" x14ac:dyDescent="0.2">
      <c r="A17" s="8" t="s">
        <v>19</v>
      </c>
      <c r="B17" s="8" t="str">
        <f>VLOOKUP(A17,[1]TDSheet!$A:$B,2,0)</f>
        <v>шт</v>
      </c>
      <c r="C17" s="26" t="str">
        <f>VLOOKUP(A17,[1]TDSheet!$A:$C,3,0)</f>
        <v>Окт</v>
      </c>
      <c r="D17" s="32" t="str">
        <f>VLOOKUP(A17,[2]TDSheet!$A:$D,4,0)</f>
        <v>Нояб</v>
      </c>
      <c r="E17" s="9">
        <v>10</v>
      </c>
      <c r="F17" s="9">
        <v>2808</v>
      </c>
      <c r="G17" s="9">
        <v>871</v>
      </c>
      <c r="H17" s="9">
        <v>1866</v>
      </c>
      <c r="I17" s="27">
        <f>VLOOKUP(A17,[1]TDSheet!$A:$H,8,0)</f>
        <v>0.9</v>
      </c>
      <c r="N17" s="2">
        <f t="shared" si="4"/>
        <v>174.2</v>
      </c>
      <c r="O17" s="25">
        <v>900</v>
      </c>
      <c r="P17" s="25"/>
      <c r="R17" s="2">
        <f t="shared" si="5"/>
        <v>15.878300803673939</v>
      </c>
      <c r="S17" s="2">
        <f t="shared" si="6"/>
        <v>10.711825487944891</v>
      </c>
      <c r="T17" s="2">
        <f>VLOOKUP(A17,[1]TDSheet!$A:$T,20,0)</f>
        <v>166.6</v>
      </c>
      <c r="U17" s="2">
        <f>VLOOKUP(A17,[1]TDSheet!$A:$U,21,0)</f>
        <v>205.2</v>
      </c>
      <c r="V17" s="2">
        <f>VLOOKUP(A17,[1]TDSheet!$A:$M,13,0)</f>
        <v>194.6</v>
      </c>
      <c r="X17" s="2">
        <f t="shared" si="7"/>
        <v>810</v>
      </c>
      <c r="Z17" s="27">
        <f>VLOOKUP(A17,[1]TDSheet!$A:$Y,25,0)</f>
        <v>8</v>
      </c>
      <c r="AA17" s="28">
        <v>113</v>
      </c>
      <c r="AB17" s="2">
        <f t="shared" si="8"/>
        <v>813.6</v>
      </c>
    </row>
    <row r="18" spans="1:28" ht="11.1" customHeight="1" outlineLevel="3" x14ac:dyDescent="0.2">
      <c r="A18" s="8" t="s">
        <v>20</v>
      </c>
      <c r="B18" s="8" t="str">
        <f>VLOOKUP(A18,[1]TDSheet!$A:$B,2,0)</f>
        <v>шт</v>
      </c>
      <c r="C18" s="8"/>
      <c r="D18" s="31"/>
      <c r="E18" s="9">
        <v>78</v>
      </c>
      <c r="F18" s="9">
        <v>320</v>
      </c>
      <c r="G18" s="9">
        <v>177</v>
      </c>
      <c r="H18" s="9">
        <v>207</v>
      </c>
      <c r="I18" s="27">
        <f>VLOOKUP(A18,[1]TDSheet!$A:$H,8,0)</f>
        <v>0.43</v>
      </c>
      <c r="N18" s="2">
        <f t="shared" si="4"/>
        <v>35.4</v>
      </c>
      <c r="O18" s="25">
        <v>300</v>
      </c>
      <c r="P18" s="25"/>
      <c r="R18" s="2">
        <f t="shared" si="5"/>
        <v>14.322033898305085</v>
      </c>
      <c r="S18" s="2">
        <f t="shared" si="6"/>
        <v>5.8474576271186445</v>
      </c>
      <c r="T18" s="2">
        <f>VLOOKUP(A18,[1]TDSheet!$A:$T,20,0)</f>
        <v>31</v>
      </c>
      <c r="U18" s="2">
        <f>VLOOKUP(A18,[1]TDSheet!$A:$U,21,0)</f>
        <v>33.6</v>
      </c>
      <c r="V18" s="2">
        <f>VLOOKUP(A18,[1]TDSheet!$A:$M,13,0)</f>
        <v>27.6</v>
      </c>
      <c r="X18" s="2">
        <f t="shared" si="7"/>
        <v>129</v>
      </c>
      <c r="Z18" s="27">
        <f>VLOOKUP(A18,[1]TDSheet!$A:$Y,25,0)</f>
        <v>16</v>
      </c>
      <c r="AA18" s="28">
        <v>19</v>
      </c>
      <c r="AB18" s="2">
        <f t="shared" si="8"/>
        <v>130.72</v>
      </c>
    </row>
    <row r="19" spans="1:28" ht="21.95" customHeight="1" outlineLevel="3" x14ac:dyDescent="0.2">
      <c r="A19" s="8" t="s">
        <v>21</v>
      </c>
      <c r="B19" s="8" t="str">
        <f>VLOOKUP(A19,[1]TDSheet!$A:$B,2,0)</f>
        <v>кг</v>
      </c>
      <c r="C19" s="8"/>
      <c r="D19" s="31"/>
      <c r="E19" s="9">
        <v>3220</v>
      </c>
      <c r="F19" s="9">
        <v>2050</v>
      </c>
      <c r="G19" s="9">
        <v>1920</v>
      </c>
      <c r="H19" s="9">
        <v>3155</v>
      </c>
      <c r="I19" s="27">
        <f>VLOOKUP(A19,[1]TDSheet!$A:$H,8,0)</f>
        <v>1</v>
      </c>
      <c r="L19" s="2">
        <f>VLOOKUP(A19,[1]TDSheet!$A:$AB,28,0)*Z19</f>
        <v>1000</v>
      </c>
      <c r="N19" s="2">
        <f t="shared" si="4"/>
        <v>384</v>
      </c>
      <c r="O19" s="25">
        <v>1700</v>
      </c>
      <c r="P19" s="25"/>
      <c r="R19" s="2">
        <f t="shared" si="5"/>
        <v>15.247395833333334</v>
      </c>
      <c r="S19" s="2">
        <f t="shared" si="6"/>
        <v>10.8203125</v>
      </c>
      <c r="T19" s="2">
        <f>VLOOKUP(A19,[1]TDSheet!$A:$T,20,0)</f>
        <v>346</v>
      </c>
      <c r="U19" s="2">
        <f>VLOOKUP(A19,[1]TDSheet!$A:$U,21,0)</f>
        <v>409</v>
      </c>
      <c r="V19" s="2">
        <f>VLOOKUP(A19,[1]TDSheet!$A:$M,13,0)</f>
        <v>374</v>
      </c>
      <c r="X19" s="2">
        <f t="shared" si="7"/>
        <v>1700</v>
      </c>
      <c r="Z19" s="27">
        <f>VLOOKUP(A19,[1]TDSheet!$A:$Y,25,0)</f>
        <v>5</v>
      </c>
      <c r="AA19" s="28">
        <v>340</v>
      </c>
      <c r="AB19" s="2">
        <f t="shared" si="8"/>
        <v>1700</v>
      </c>
    </row>
    <row r="20" spans="1:28" ht="11.1" customHeight="1" outlineLevel="3" x14ac:dyDescent="0.2">
      <c r="A20" s="8" t="s">
        <v>22</v>
      </c>
      <c r="B20" s="8" t="str">
        <f>VLOOKUP(A20,[1]TDSheet!$A:$B,2,0)</f>
        <v>шт</v>
      </c>
      <c r="C20" s="26" t="str">
        <f>VLOOKUP(A20,[1]TDSheet!$A:$C,3,0)</f>
        <v>Окт</v>
      </c>
      <c r="D20" s="32" t="str">
        <f>VLOOKUP(A20,[2]TDSheet!$A:$D,4,0)</f>
        <v>Нояб</v>
      </c>
      <c r="E20" s="9">
        <v>486</v>
      </c>
      <c r="F20" s="9">
        <v>2712</v>
      </c>
      <c r="G20" s="9">
        <v>1129</v>
      </c>
      <c r="H20" s="9">
        <v>1614</v>
      </c>
      <c r="I20" s="27">
        <f>VLOOKUP(A20,[1]TDSheet!$A:$H,8,0)</f>
        <v>0.9</v>
      </c>
      <c r="N20" s="2">
        <f t="shared" si="4"/>
        <v>225.8</v>
      </c>
      <c r="O20" s="25">
        <v>1900</v>
      </c>
      <c r="P20" s="25"/>
      <c r="R20" s="2">
        <f t="shared" si="5"/>
        <v>15.562444641275464</v>
      </c>
      <c r="S20" s="2">
        <f t="shared" si="6"/>
        <v>7.1479185119574842</v>
      </c>
      <c r="T20" s="2">
        <f>VLOOKUP(A20,[1]TDSheet!$A:$T,20,0)</f>
        <v>200.8</v>
      </c>
      <c r="U20" s="2">
        <f>VLOOKUP(A20,[1]TDSheet!$A:$U,21,0)</f>
        <v>194.4</v>
      </c>
      <c r="V20" s="2">
        <f>VLOOKUP(A20,[1]TDSheet!$A:$M,13,0)</f>
        <v>209.2</v>
      </c>
      <c r="X20" s="2">
        <f t="shared" si="7"/>
        <v>1710</v>
      </c>
      <c r="Z20" s="27">
        <f>VLOOKUP(A20,[1]TDSheet!$A:$Y,25,0)</f>
        <v>8</v>
      </c>
      <c r="AA20" s="28">
        <v>238</v>
      </c>
      <c r="AB20" s="2">
        <f t="shared" si="8"/>
        <v>1713.6000000000001</v>
      </c>
    </row>
    <row r="21" spans="1:28" ht="11.1" customHeight="1" outlineLevel="3" x14ac:dyDescent="0.2">
      <c r="A21" s="8" t="s">
        <v>23</v>
      </c>
      <c r="B21" s="8" t="str">
        <f>VLOOKUP(A21,[1]TDSheet!$A:$B,2,0)</f>
        <v>шт</v>
      </c>
      <c r="C21" s="8"/>
      <c r="D21" s="31"/>
      <c r="E21" s="9">
        <v>41</v>
      </c>
      <c r="F21" s="9">
        <v>513</v>
      </c>
      <c r="G21" s="9">
        <v>215</v>
      </c>
      <c r="H21" s="9">
        <v>307</v>
      </c>
      <c r="I21" s="27">
        <f>VLOOKUP(A21,[1]TDSheet!$A:$H,8,0)</f>
        <v>0.43</v>
      </c>
      <c r="N21" s="2">
        <f t="shared" si="4"/>
        <v>43</v>
      </c>
      <c r="O21" s="25">
        <v>260</v>
      </c>
      <c r="P21" s="25"/>
      <c r="R21" s="2">
        <f t="shared" si="5"/>
        <v>13.186046511627907</v>
      </c>
      <c r="S21" s="2">
        <f t="shared" si="6"/>
        <v>7.1395348837209305</v>
      </c>
      <c r="T21" s="2">
        <f>VLOOKUP(A21,[1]TDSheet!$A:$T,20,0)</f>
        <v>33.4</v>
      </c>
      <c r="U21" s="2">
        <f>VLOOKUP(A21,[1]TDSheet!$A:$U,21,0)</f>
        <v>43</v>
      </c>
      <c r="V21" s="2">
        <f>VLOOKUP(A21,[1]TDSheet!$A:$M,13,0)</f>
        <v>35.6</v>
      </c>
      <c r="X21" s="2">
        <f t="shared" si="7"/>
        <v>111.8</v>
      </c>
      <c r="Z21" s="27">
        <f>VLOOKUP(A21,[1]TDSheet!$A:$Y,25,0)</f>
        <v>16</v>
      </c>
      <c r="AA21" s="28">
        <v>16</v>
      </c>
      <c r="AB21" s="2">
        <f t="shared" si="8"/>
        <v>110.08</v>
      </c>
    </row>
    <row r="22" spans="1:28" ht="11.1" customHeight="1" outlineLevel="3" x14ac:dyDescent="0.2">
      <c r="A22" s="8" t="s">
        <v>24</v>
      </c>
      <c r="B22" s="8" t="str">
        <f>VLOOKUP(A22,[1]TDSheet!$A:$B,2,0)</f>
        <v>шт</v>
      </c>
      <c r="C22" s="26" t="str">
        <f>VLOOKUP(A22,[1]TDSheet!$A:$C,3,0)</f>
        <v>Окт</v>
      </c>
      <c r="D22" s="32" t="str">
        <f>VLOOKUP(A22,[2]TDSheet!$A:$D,4,0)</f>
        <v>Нояб</v>
      </c>
      <c r="E22" s="9">
        <v>152</v>
      </c>
      <c r="F22" s="9">
        <v>688</v>
      </c>
      <c r="G22" s="9">
        <v>252</v>
      </c>
      <c r="H22" s="9">
        <v>568</v>
      </c>
      <c r="I22" s="27">
        <f>VLOOKUP(A22,[1]TDSheet!$A:$H,8,0)</f>
        <v>0.7</v>
      </c>
      <c r="N22" s="2">
        <f t="shared" si="4"/>
        <v>50.4</v>
      </c>
      <c r="O22" s="25">
        <v>90</v>
      </c>
      <c r="P22" s="25"/>
      <c r="R22" s="2">
        <f t="shared" si="5"/>
        <v>13.055555555555555</v>
      </c>
      <c r="S22" s="2">
        <f t="shared" si="6"/>
        <v>11.269841269841271</v>
      </c>
      <c r="T22" s="2">
        <f>VLOOKUP(A22,[1]TDSheet!$A:$T,20,0)</f>
        <v>53</v>
      </c>
      <c r="U22" s="2">
        <f>VLOOKUP(A22,[1]TDSheet!$A:$U,21,0)</f>
        <v>42.4</v>
      </c>
      <c r="V22" s="2">
        <f>VLOOKUP(A22,[1]TDSheet!$A:$M,13,0)</f>
        <v>59.2</v>
      </c>
      <c r="X22" s="2">
        <f t="shared" si="7"/>
        <v>62.999999999999993</v>
      </c>
      <c r="Z22" s="27">
        <f>VLOOKUP(A22,[1]TDSheet!$A:$Y,25,0)</f>
        <v>8</v>
      </c>
      <c r="AA22" s="28">
        <v>11</v>
      </c>
      <c r="AB22" s="2">
        <f t="shared" si="8"/>
        <v>61.599999999999994</v>
      </c>
    </row>
    <row r="23" spans="1:28" ht="21.95" customHeight="1" outlineLevel="3" x14ac:dyDescent="0.2">
      <c r="A23" s="8" t="s">
        <v>25</v>
      </c>
      <c r="B23" s="8" t="str">
        <f>VLOOKUP(A23,[1]TDSheet!$A:$B,2,0)</f>
        <v>шт</v>
      </c>
      <c r="C23" s="8"/>
      <c r="D23" s="32" t="str">
        <f>VLOOKUP(A23,[2]TDSheet!$A:$D,4,0)</f>
        <v>Нояб</v>
      </c>
      <c r="E23" s="10"/>
      <c r="F23" s="9">
        <v>248</v>
      </c>
      <c r="G23" s="9">
        <v>175</v>
      </c>
      <c r="H23" s="9">
        <v>13</v>
      </c>
      <c r="I23" s="27">
        <f>VLOOKUP(A23,[1]TDSheet!$A:$H,8,0)</f>
        <v>0.9</v>
      </c>
      <c r="N23" s="2">
        <f t="shared" si="4"/>
        <v>35</v>
      </c>
      <c r="O23" s="25">
        <v>270</v>
      </c>
      <c r="P23" s="25"/>
      <c r="R23" s="2">
        <f t="shared" si="5"/>
        <v>8.0857142857142854</v>
      </c>
      <c r="S23" s="2">
        <f t="shared" si="6"/>
        <v>0.37142857142857144</v>
      </c>
      <c r="T23" s="2">
        <f>VLOOKUP(A23,[1]TDSheet!$A:$T,20,0)</f>
        <v>5.2</v>
      </c>
      <c r="U23" s="2">
        <f>VLOOKUP(A23,[1]TDSheet!$A:$U,21,0)</f>
        <v>31.6</v>
      </c>
      <c r="V23" s="2">
        <f>VLOOKUP(A23,[1]TDSheet!$A:$M,13,0)</f>
        <v>12</v>
      </c>
      <c r="X23" s="2">
        <f t="shared" si="7"/>
        <v>243</v>
      </c>
      <c r="Z23" s="27">
        <f>VLOOKUP(A23,[1]TDSheet!$A:$Y,25,0)</f>
        <v>8</v>
      </c>
      <c r="AA23" s="28">
        <v>34</v>
      </c>
      <c r="AB23" s="2">
        <f t="shared" si="8"/>
        <v>244.8</v>
      </c>
    </row>
    <row r="24" spans="1:28" ht="21.95" customHeight="1" outlineLevel="3" x14ac:dyDescent="0.2">
      <c r="A24" s="8" t="s">
        <v>26</v>
      </c>
      <c r="B24" s="8" t="str">
        <f>VLOOKUP(A24,[1]TDSheet!$A:$B,2,0)</f>
        <v>шт</v>
      </c>
      <c r="C24" s="26" t="str">
        <f>VLOOKUP(A24,[1]TDSheet!$A:$C,3,0)</f>
        <v>Окт</v>
      </c>
      <c r="D24" s="31"/>
      <c r="E24" s="10"/>
      <c r="F24" s="9">
        <v>200</v>
      </c>
      <c r="G24" s="9">
        <v>148</v>
      </c>
      <c r="H24" s="9">
        <v>52</v>
      </c>
      <c r="I24" s="27">
        <f>VLOOKUP(A24,[1]TDSheet!$A:$H,8,0)</f>
        <v>0.9</v>
      </c>
      <c r="N24" s="2">
        <f t="shared" si="4"/>
        <v>29.6</v>
      </c>
      <c r="O24" s="25">
        <v>340</v>
      </c>
      <c r="P24" s="25"/>
      <c r="R24" s="2">
        <f t="shared" si="5"/>
        <v>13.243243243243242</v>
      </c>
      <c r="S24" s="2">
        <f t="shared" si="6"/>
        <v>1.7567567567567566</v>
      </c>
      <c r="T24" s="2">
        <f>VLOOKUP(A24,[1]TDSheet!$A:$T,20,0)</f>
        <v>0</v>
      </c>
      <c r="U24" s="2">
        <f>VLOOKUP(A24,[1]TDSheet!$A:$U,21,0)</f>
        <v>0</v>
      </c>
      <c r="V24" s="2">
        <f>VLOOKUP(A24,[1]TDSheet!$A:$M,13,0)</f>
        <v>0</v>
      </c>
      <c r="X24" s="2">
        <f t="shared" si="7"/>
        <v>306</v>
      </c>
      <c r="Z24" s="27">
        <f>VLOOKUP(A24,[1]TDSheet!$A:$Y,25,0)</f>
        <v>8</v>
      </c>
      <c r="AA24" s="28">
        <v>43</v>
      </c>
      <c r="AB24" s="2">
        <f t="shared" si="8"/>
        <v>309.60000000000002</v>
      </c>
    </row>
    <row r="25" spans="1:28" ht="11.1" customHeight="1" outlineLevel="3" x14ac:dyDescent="0.2">
      <c r="A25" s="8" t="s">
        <v>27</v>
      </c>
      <c r="B25" s="8" t="str">
        <f>VLOOKUP(A25,[1]TDSheet!$A:$B,2,0)</f>
        <v>кг</v>
      </c>
      <c r="C25" s="8"/>
      <c r="D25" s="31"/>
      <c r="E25" s="9">
        <v>2055</v>
      </c>
      <c r="F25" s="9">
        <v>3020</v>
      </c>
      <c r="G25" s="9">
        <v>1335</v>
      </c>
      <c r="H25" s="9">
        <v>3535</v>
      </c>
      <c r="I25" s="27">
        <f>VLOOKUP(A25,[1]TDSheet!$A:$H,8,0)</f>
        <v>1</v>
      </c>
      <c r="L25" s="2">
        <f>VLOOKUP(A25,[1]TDSheet!$A:$AB,28,0)*Z25</f>
        <v>800</v>
      </c>
      <c r="N25" s="2">
        <f t="shared" si="4"/>
        <v>267</v>
      </c>
      <c r="O25" s="25"/>
      <c r="P25" s="25"/>
      <c r="R25" s="2">
        <f t="shared" si="5"/>
        <v>16.235955056179776</v>
      </c>
      <c r="S25" s="2">
        <f t="shared" si="6"/>
        <v>16.235955056179776</v>
      </c>
      <c r="T25" s="2">
        <f>VLOOKUP(A25,[1]TDSheet!$A:$T,20,0)</f>
        <v>321</v>
      </c>
      <c r="U25" s="2">
        <f>VLOOKUP(A25,[1]TDSheet!$A:$U,21,0)</f>
        <v>333</v>
      </c>
      <c r="V25" s="2">
        <f>VLOOKUP(A25,[1]TDSheet!$A:$M,13,0)</f>
        <v>353</v>
      </c>
      <c r="X25" s="2">
        <f t="shared" si="7"/>
        <v>0</v>
      </c>
      <c r="Z25" s="27">
        <f>VLOOKUP(A25,[1]TDSheet!$A:$Y,25,0)</f>
        <v>5</v>
      </c>
      <c r="AA25" s="28">
        <f t="shared" si="9"/>
        <v>0</v>
      </c>
      <c r="AB25" s="2">
        <f t="shared" si="8"/>
        <v>0</v>
      </c>
    </row>
    <row r="26" spans="1:28" ht="11.1" customHeight="1" outlineLevel="3" x14ac:dyDescent="0.2">
      <c r="A26" s="8" t="s">
        <v>28</v>
      </c>
      <c r="B26" s="8" t="str">
        <f>VLOOKUP(A26,[1]TDSheet!$A:$B,2,0)</f>
        <v>шт</v>
      </c>
      <c r="C26" s="8"/>
      <c r="D26" s="31"/>
      <c r="E26" s="9">
        <v>1630</v>
      </c>
      <c r="F26" s="9">
        <v>2200</v>
      </c>
      <c r="G26" s="9">
        <v>896</v>
      </c>
      <c r="H26" s="9">
        <v>2720</v>
      </c>
      <c r="I26" s="27">
        <f>VLOOKUP(A26,[1]TDSheet!$A:$H,8,0)</f>
        <v>1</v>
      </c>
      <c r="L26" s="2">
        <f>VLOOKUP(A26,[1]TDSheet!$A:$AB,28,0)*Z26</f>
        <v>900</v>
      </c>
      <c r="N26" s="2">
        <f t="shared" si="4"/>
        <v>179.2</v>
      </c>
      <c r="O26" s="25"/>
      <c r="P26" s="25"/>
      <c r="R26" s="2">
        <f t="shared" si="5"/>
        <v>20.200892857142858</v>
      </c>
      <c r="S26" s="2">
        <f t="shared" si="6"/>
        <v>20.200892857142858</v>
      </c>
      <c r="T26" s="2">
        <f>VLOOKUP(A26,[1]TDSheet!$A:$T,20,0)</f>
        <v>228</v>
      </c>
      <c r="U26" s="2">
        <f>VLOOKUP(A26,[1]TDSheet!$A:$U,21,0)</f>
        <v>218.4</v>
      </c>
      <c r="V26" s="2">
        <f>VLOOKUP(A26,[1]TDSheet!$A:$M,13,0)</f>
        <v>267.8</v>
      </c>
      <c r="X26" s="2">
        <f t="shared" si="7"/>
        <v>0</v>
      </c>
      <c r="Z26" s="27">
        <f>VLOOKUP(A26,[1]TDSheet!$A:$Y,25,0)</f>
        <v>5</v>
      </c>
      <c r="AA26" s="28">
        <f t="shared" si="9"/>
        <v>0</v>
      </c>
      <c r="AB26" s="2">
        <f t="shared" si="8"/>
        <v>0</v>
      </c>
    </row>
    <row r="27" spans="1:28" ht="11.1" customHeight="1" outlineLevel="3" x14ac:dyDescent="0.2">
      <c r="A27" s="8" t="s">
        <v>29</v>
      </c>
      <c r="B27" s="8" t="str">
        <f>VLOOKUP(A27,[1]TDSheet!$A:$B,2,0)</f>
        <v>кг</v>
      </c>
      <c r="C27" s="8"/>
      <c r="D27" s="31"/>
      <c r="E27" s="10"/>
      <c r="F27" s="9">
        <v>302.5</v>
      </c>
      <c r="G27" s="9">
        <v>302.5</v>
      </c>
      <c r="H27" s="9"/>
      <c r="I27" s="27">
        <f>VLOOKUP(A27,[1]TDSheet!$A:$H,8,0)</f>
        <v>1</v>
      </c>
      <c r="N27" s="2">
        <f t="shared" si="4"/>
        <v>60.5</v>
      </c>
      <c r="O27" s="25">
        <v>800</v>
      </c>
      <c r="P27" s="25"/>
      <c r="R27" s="2">
        <f t="shared" si="5"/>
        <v>13.223140495867769</v>
      </c>
      <c r="S27" s="2">
        <f t="shared" si="6"/>
        <v>0</v>
      </c>
      <c r="T27" s="2">
        <f>VLOOKUP(A27,[1]TDSheet!$A:$T,20,0)</f>
        <v>3.3</v>
      </c>
      <c r="U27" s="2">
        <f>VLOOKUP(A27,[1]TDSheet!$A:$U,21,0)</f>
        <v>0</v>
      </c>
      <c r="V27" s="2">
        <f>VLOOKUP(A27,[1]TDSheet!$A:$M,13,0)</f>
        <v>0</v>
      </c>
      <c r="X27" s="2">
        <f t="shared" si="7"/>
        <v>800</v>
      </c>
      <c r="Z27" s="27">
        <f>VLOOKUP(A27,[1]TDSheet!$A:$Y,25,0)</f>
        <v>5.5</v>
      </c>
      <c r="AA27" s="28">
        <v>146</v>
      </c>
      <c r="AB27" s="2">
        <f t="shared" si="8"/>
        <v>803</v>
      </c>
    </row>
    <row r="28" spans="1:28" ht="11.1" customHeight="1" outlineLevel="3" x14ac:dyDescent="0.2">
      <c r="A28" s="8" t="s">
        <v>30</v>
      </c>
      <c r="B28" s="8" t="str">
        <f>VLOOKUP(A28,[1]TDSheet!$A:$B,2,0)</f>
        <v>шт</v>
      </c>
      <c r="C28" s="8"/>
      <c r="D28" s="31"/>
      <c r="E28" s="9">
        <v>72</v>
      </c>
      <c r="F28" s="9"/>
      <c r="G28" s="9"/>
      <c r="H28" s="9">
        <v>66</v>
      </c>
      <c r="I28" s="27">
        <f>VLOOKUP(A28,[1]TDSheet!$A:$H,8,0)</f>
        <v>0.33</v>
      </c>
      <c r="N28" s="2">
        <f t="shared" si="4"/>
        <v>0</v>
      </c>
      <c r="O28" s="25"/>
      <c r="P28" s="25"/>
      <c r="R28" s="2" t="e">
        <f t="shared" si="5"/>
        <v>#DIV/0!</v>
      </c>
      <c r="S28" s="2" t="e">
        <f t="shared" si="6"/>
        <v>#DIV/0!</v>
      </c>
      <c r="T28" s="2">
        <f>VLOOKUP(A28,[1]TDSheet!$A:$T,20,0)</f>
        <v>0</v>
      </c>
      <c r="U28" s="2">
        <f>VLOOKUP(A28,[1]TDSheet!$A:$U,21,0)</f>
        <v>1.2</v>
      </c>
      <c r="V28" s="2">
        <f>VLOOKUP(A28,[1]TDSheet!$A:$M,13,0)</f>
        <v>2.4</v>
      </c>
      <c r="X28" s="2">
        <f t="shared" si="7"/>
        <v>0</v>
      </c>
      <c r="Z28" s="27">
        <f>VLOOKUP(A28,[1]TDSheet!$A:$Y,25,0)</f>
        <v>6</v>
      </c>
      <c r="AA28" s="28">
        <f t="shared" si="9"/>
        <v>0</v>
      </c>
      <c r="AB28" s="2">
        <f t="shared" si="8"/>
        <v>0</v>
      </c>
    </row>
    <row r="29" spans="1:28" ht="11.1" customHeight="1" outlineLevel="3" x14ac:dyDescent="0.2">
      <c r="A29" s="11" t="s">
        <v>37</v>
      </c>
      <c r="B29" s="8" t="str">
        <f>VLOOKUP(A29,[1]TDSheet!$A:$B,2,0)</f>
        <v>кг</v>
      </c>
      <c r="C29" s="8"/>
      <c r="D29" s="31"/>
      <c r="E29" s="9"/>
      <c r="F29" s="9"/>
      <c r="G29" s="9"/>
      <c r="H29" s="9"/>
      <c r="I29" s="27">
        <f>VLOOKUP(A29,[1]TDSheet!$A:$H,8,0)</f>
        <v>1</v>
      </c>
      <c r="N29" s="2">
        <f t="shared" si="4"/>
        <v>0</v>
      </c>
      <c r="O29" s="29">
        <v>50</v>
      </c>
      <c r="P29" s="25"/>
      <c r="R29" s="2" t="e">
        <f t="shared" si="5"/>
        <v>#DIV/0!</v>
      </c>
      <c r="S29" s="2" t="e">
        <f t="shared" si="6"/>
        <v>#DIV/0!</v>
      </c>
      <c r="T29" s="2">
        <f>VLOOKUP(A29,[1]TDSheet!$A:$T,20,0)</f>
        <v>0</v>
      </c>
      <c r="U29" s="2">
        <f>VLOOKUP(A29,[1]TDSheet!$A:$U,21,0)</f>
        <v>0</v>
      </c>
      <c r="V29" s="2">
        <f>VLOOKUP(A29,[1]TDSheet!$A:$M,13,0)</f>
        <v>0</v>
      </c>
      <c r="X29" s="2">
        <f t="shared" si="7"/>
        <v>50</v>
      </c>
      <c r="Z29" s="27">
        <f>VLOOKUP(A29,[1]TDSheet!$A:$Y,25,0)</f>
        <v>3</v>
      </c>
      <c r="AA29" s="28">
        <v>17</v>
      </c>
      <c r="AB29" s="2">
        <f t="shared" si="8"/>
        <v>51</v>
      </c>
    </row>
    <row r="30" spans="1:28" ht="11.1" customHeight="1" outlineLevel="3" x14ac:dyDescent="0.2">
      <c r="A30" s="8" t="s">
        <v>31</v>
      </c>
      <c r="B30" s="8" t="str">
        <f>VLOOKUP(A30,[1]TDSheet!$A:$B,2,0)</f>
        <v>шт</v>
      </c>
      <c r="C30" s="8"/>
      <c r="D30" s="31"/>
      <c r="E30" s="9">
        <v>218</v>
      </c>
      <c r="F30" s="9">
        <v>1692</v>
      </c>
      <c r="G30" s="9">
        <v>464</v>
      </c>
      <c r="H30" s="9">
        <v>1308</v>
      </c>
      <c r="I30" s="27">
        <f>VLOOKUP(A30,[1]TDSheet!$A:$H,8,0)</f>
        <v>0.25</v>
      </c>
      <c r="N30" s="2">
        <f t="shared" si="4"/>
        <v>92.8</v>
      </c>
      <c r="O30" s="25"/>
      <c r="P30" s="25"/>
      <c r="R30" s="2">
        <f t="shared" si="5"/>
        <v>14.094827586206897</v>
      </c>
      <c r="S30" s="2">
        <f t="shared" si="6"/>
        <v>14.094827586206897</v>
      </c>
      <c r="T30" s="2">
        <f>VLOOKUP(A30,[1]TDSheet!$A:$T,20,0)</f>
        <v>147</v>
      </c>
      <c r="U30" s="2">
        <f>VLOOKUP(A30,[1]TDSheet!$A:$U,21,0)</f>
        <v>85.2</v>
      </c>
      <c r="V30" s="2">
        <f>VLOOKUP(A30,[1]TDSheet!$A:$M,13,0)</f>
        <v>182</v>
      </c>
      <c r="X30" s="2">
        <f t="shared" si="7"/>
        <v>0</v>
      </c>
      <c r="Z30" s="27">
        <f>VLOOKUP(A30,[1]TDSheet!$A:$Y,25,0)</f>
        <v>12</v>
      </c>
      <c r="AA30" s="28">
        <f t="shared" si="9"/>
        <v>0</v>
      </c>
      <c r="AB30" s="2">
        <f t="shared" si="8"/>
        <v>0</v>
      </c>
    </row>
    <row r="31" spans="1:28" ht="11.1" customHeight="1" outlineLevel="3" x14ac:dyDescent="0.2">
      <c r="A31" s="8" t="s">
        <v>32</v>
      </c>
      <c r="B31" s="8" t="str">
        <f>VLOOKUP(A31,[1]TDSheet!$A:$B,2,0)</f>
        <v>кг</v>
      </c>
      <c r="C31" s="8"/>
      <c r="D31" s="31"/>
      <c r="E31" s="10"/>
      <c r="F31" s="9">
        <v>151.19999999999999</v>
      </c>
      <c r="G31" s="9">
        <v>151.19999999999999</v>
      </c>
      <c r="H31" s="9"/>
      <c r="I31" s="27">
        <f>VLOOKUP(A31,[1]TDSheet!$A:$H,8,0)</f>
        <v>1</v>
      </c>
      <c r="N31" s="2">
        <f t="shared" si="4"/>
        <v>30.24</v>
      </c>
      <c r="O31" s="25">
        <v>400</v>
      </c>
      <c r="P31" s="25"/>
      <c r="R31" s="2">
        <f t="shared" si="5"/>
        <v>13.227513227513228</v>
      </c>
      <c r="S31" s="2">
        <f t="shared" si="6"/>
        <v>0</v>
      </c>
      <c r="T31" s="2">
        <f>VLOOKUP(A31,[1]TDSheet!$A:$T,20,0)</f>
        <v>46.8</v>
      </c>
      <c r="U31" s="2">
        <f>VLOOKUP(A31,[1]TDSheet!$A:$U,21,0)</f>
        <v>1.08</v>
      </c>
      <c r="V31" s="2">
        <f>VLOOKUP(A31,[1]TDSheet!$A:$M,13,0)</f>
        <v>0.36</v>
      </c>
      <c r="X31" s="2">
        <f t="shared" si="7"/>
        <v>400</v>
      </c>
      <c r="Z31" s="27">
        <f>VLOOKUP(A31,[1]TDSheet!$A:$Y,25,0)</f>
        <v>1.8</v>
      </c>
      <c r="AA31" s="28">
        <v>222</v>
      </c>
      <c r="AB31" s="2">
        <f t="shared" si="8"/>
        <v>399.6</v>
      </c>
    </row>
    <row r="32" spans="1:28" ht="11.1" customHeight="1" outlineLevel="3" x14ac:dyDescent="0.2">
      <c r="A32" s="8" t="s">
        <v>33</v>
      </c>
      <c r="B32" s="8" t="str">
        <f>VLOOKUP(A32,[1]TDSheet!$A:$B,2,0)</f>
        <v>шт</v>
      </c>
      <c r="C32" s="26" t="str">
        <f>VLOOKUP(A32,[1]TDSheet!$A:$C,3,0)</f>
        <v>Окт</v>
      </c>
      <c r="D32" s="32" t="str">
        <f>VLOOKUP(A32,[2]TDSheet!$A:$D,4,0)</f>
        <v>Нояб</v>
      </c>
      <c r="E32" s="9">
        <v>10</v>
      </c>
      <c r="F32" s="9">
        <v>2508</v>
      </c>
      <c r="G32" s="9">
        <v>972</v>
      </c>
      <c r="H32" s="9">
        <v>1440</v>
      </c>
      <c r="I32" s="27">
        <f>VLOOKUP(A32,[1]TDSheet!$A:$H,8,0)</f>
        <v>0.25</v>
      </c>
      <c r="N32" s="2">
        <f t="shared" si="4"/>
        <v>194.4</v>
      </c>
      <c r="O32" s="25">
        <v>1300</v>
      </c>
      <c r="P32" s="25"/>
      <c r="R32" s="2">
        <f t="shared" si="5"/>
        <v>14.094650205761317</v>
      </c>
      <c r="S32" s="2">
        <f t="shared" si="6"/>
        <v>7.4074074074074074</v>
      </c>
      <c r="T32" s="2">
        <f>VLOOKUP(A32,[1]TDSheet!$A:$T,20,0)</f>
        <v>155.4</v>
      </c>
      <c r="U32" s="2">
        <f>VLOOKUP(A32,[1]TDSheet!$A:$U,21,0)</f>
        <v>111.6</v>
      </c>
      <c r="V32" s="2">
        <f>VLOOKUP(A32,[1]TDSheet!$A:$M,13,0)</f>
        <v>215.8</v>
      </c>
      <c r="X32" s="2">
        <f t="shared" si="7"/>
        <v>325</v>
      </c>
      <c r="Z32" s="27">
        <f>VLOOKUP(A32,[1]TDSheet!$A:$Y,25,0)</f>
        <v>12</v>
      </c>
      <c r="AA32" s="28">
        <v>108</v>
      </c>
      <c r="AB32" s="2">
        <f t="shared" si="8"/>
        <v>324</v>
      </c>
    </row>
    <row r="33" spans="1:28" ht="11.1" customHeight="1" outlineLevel="3" x14ac:dyDescent="0.2">
      <c r="A33" s="8" t="s">
        <v>34</v>
      </c>
      <c r="B33" s="8" t="str">
        <f>VLOOKUP(A33,[1]TDSheet!$A:$B,2,0)</f>
        <v>шт</v>
      </c>
      <c r="C33" s="26" t="str">
        <f>VLOOKUP(A33,[1]TDSheet!$A:$C,3,0)</f>
        <v>Окт</v>
      </c>
      <c r="D33" s="32" t="str">
        <f>VLOOKUP(A33,[2]TDSheet!$A:$D,4,0)</f>
        <v>Нояб</v>
      </c>
      <c r="E33" s="9">
        <v>179</v>
      </c>
      <c r="F33" s="9">
        <v>2377</v>
      </c>
      <c r="G33" s="9">
        <v>489</v>
      </c>
      <c r="H33" s="9">
        <v>1905</v>
      </c>
      <c r="I33" s="27">
        <f>VLOOKUP(A33,[1]TDSheet!$A:$H,8,0)</f>
        <v>0.25</v>
      </c>
      <c r="N33" s="2">
        <f t="shared" si="4"/>
        <v>97.8</v>
      </c>
      <c r="O33" s="25"/>
      <c r="P33" s="25"/>
      <c r="R33" s="2">
        <f t="shared" si="5"/>
        <v>19.478527607361965</v>
      </c>
      <c r="S33" s="2">
        <f t="shared" si="6"/>
        <v>19.478527607361965</v>
      </c>
      <c r="T33" s="2">
        <f>VLOOKUP(A33,[1]TDSheet!$A:$T,20,0)</f>
        <v>177</v>
      </c>
      <c r="U33" s="2">
        <f>VLOOKUP(A33,[1]TDSheet!$A:$U,21,0)</f>
        <v>101.2</v>
      </c>
      <c r="V33" s="2">
        <f>VLOOKUP(A33,[1]TDSheet!$A:$M,13,0)</f>
        <v>249.6</v>
      </c>
      <c r="X33" s="2">
        <f t="shared" si="7"/>
        <v>0</v>
      </c>
      <c r="Z33" s="27">
        <f>VLOOKUP(A33,[1]TDSheet!$A:$Y,25,0)</f>
        <v>12</v>
      </c>
      <c r="AA33" s="28">
        <f t="shared" si="9"/>
        <v>0</v>
      </c>
      <c r="AB33" s="2">
        <f t="shared" si="8"/>
        <v>0</v>
      </c>
    </row>
    <row r="34" spans="1:28" ht="11.1" customHeight="1" outlineLevel="3" x14ac:dyDescent="0.2">
      <c r="A34" s="11" t="s">
        <v>38</v>
      </c>
      <c r="B34" s="8" t="str">
        <f>VLOOKUP(A34,[1]TDSheet!$A:$B,2,0)</f>
        <v>кг</v>
      </c>
      <c r="C34" s="8"/>
      <c r="D34" s="31"/>
      <c r="E34" s="9"/>
      <c r="F34" s="9"/>
      <c r="G34" s="9"/>
      <c r="H34" s="9"/>
      <c r="I34" s="27">
        <f>VLOOKUP(A34,[1]TDSheet!$A:$H,8,0)</f>
        <v>1</v>
      </c>
      <c r="N34" s="2">
        <f t="shared" si="4"/>
        <v>0</v>
      </c>
      <c r="O34" s="29">
        <v>100</v>
      </c>
      <c r="P34" s="25"/>
      <c r="R34" s="2" t="e">
        <f t="shared" si="5"/>
        <v>#DIV/0!</v>
      </c>
      <c r="S34" s="2" t="e">
        <f t="shared" si="6"/>
        <v>#DIV/0!</v>
      </c>
      <c r="T34" s="2">
        <f>VLOOKUP(A34,[1]TDSheet!$A:$T,20,0)</f>
        <v>0</v>
      </c>
      <c r="U34" s="2">
        <f>VLOOKUP(A34,[1]TDSheet!$A:$U,21,0)</f>
        <v>0</v>
      </c>
      <c r="V34" s="2">
        <f>VLOOKUP(A34,[1]TDSheet!$A:$M,13,0)</f>
        <v>0</v>
      </c>
      <c r="X34" s="2">
        <f t="shared" si="7"/>
        <v>100</v>
      </c>
      <c r="Z34" s="27">
        <f>VLOOKUP(A34,[1]TDSheet!$A:$Y,25,0)</f>
        <v>2.7</v>
      </c>
      <c r="AA34" s="28">
        <v>37</v>
      </c>
      <c r="AB34" s="2">
        <f t="shared" si="8"/>
        <v>99.9</v>
      </c>
    </row>
    <row r="35" spans="1:28" ht="11.1" customHeight="1" outlineLevel="3" x14ac:dyDescent="0.2">
      <c r="A35" s="11" t="s">
        <v>39</v>
      </c>
      <c r="B35" s="8" t="str">
        <f>VLOOKUP(A35,[1]TDSheet!$A:$B,2,0)</f>
        <v>кг</v>
      </c>
      <c r="C35" s="8"/>
      <c r="D35" s="31"/>
      <c r="E35" s="9"/>
      <c r="F35" s="9"/>
      <c r="G35" s="9"/>
      <c r="H35" s="9"/>
      <c r="I35" s="27">
        <f>VLOOKUP(A35,[1]TDSheet!$A:$H,8,0)</f>
        <v>1</v>
      </c>
      <c r="N35" s="2">
        <f t="shared" si="4"/>
        <v>0</v>
      </c>
      <c r="O35" s="29">
        <v>100</v>
      </c>
      <c r="P35" s="25"/>
      <c r="R35" s="2" t="e">
        <f t="shared" si="5"/>
        <v>#DIV/0!</v>
      </c>
      <c r="S35" s="2" t="e">
        <f t="shared" si="6"/>
        <v>#DIV/0!</v>
      </c>
      <c r="T35" s="2">
        <f>VLOOKUP(A35,[1]TDSheet!$A:$T,20,0)</f>
        <v>0</v>
      </c>
      <c r="U35" s="2">
        <f>VLOOKUP(A35,[1]TDSheet!$A:$U,21,0)</f>
        <v>0</v>
      </c>
      <c r="V35" s="2">
        <f>VLOOKUP(A35,[1]TDSheet!$A:$M,13,0)</f>
        <v>0</v>
      </c>
      <c r="X35" s="2">
        <f t="shared" si="7"/>
        <v>100</v>
      </c>
      <c r="Z35" s="27">
        <f>VLOOKUP(A35,[1]TDSheet!$A:$Y,25,0)</f>
        <v>5</v>
      </c>
      <c r="AA35" s="28">
        <v>20</v>
      </c>
      <c r="AB35" s="2">
        <f t="shared" si="8"/>
        <v>100</v>
      </c>
    </row>
    <row r="36" spans="1:28" ht="11.1" customHeight="1" outlineLevel="3" x14ac:dyDescent="0.2">
      <c r="A36" s="8" t="s">
        <v>8</v>
      </c>
      <c r="B36" s="8" t="str">
        <f>VLOOKUP(A36,[1]TDSheet!$A:$B,2,0)</f>
        <v>шт</v>
      </c>
      <c r="C36" s="8"/>
      <c r="D36" s="8"/>
      <c r="E36" s="9">
        <v>-56</v>
      </c>
      <c r="F36" s="9">
        <v>91</v>
      </c>
      <c r="G36" s="9">
        <v>340</v>
      </c>
      <c r="H36" s="9">
        <v>-305</v>
      </c>
      <c r="I36" s="27">
        <f>VLOOKUP(A36,[1]TDSheet!$A:$H,8,0)</f>
        <v>0</v>
      </c>
      <c r="N36" s="2">
        <f t="shared" si="4"/>
        <v>68</v>
      </c>
      <c r="O36" s="25"/>
      <c r="P36" s="25"/>
      <c r="R36" s="2">
        <f t="shared" si="5"/>
        <v>-4.4852941176470589</v>
      </c>
      <c r="S36" s="2">
        <f t="shared" si="6"/>
        <v>-4.4852941176470589</v>
      </c>
      <c r="T36" s="2">
        <f>VLOOKUP(A36,[1]TDSheet!$A:$T,20,0)</f>
        <v>0</v>
      </c>
      <c r="U36" s="2">
        <f>VLOOKUP(A36,[1]TDSheet!$A:$U,21,0)</f>
        <v>80</v>
      </c>
      <c r="V36" s="2">
        <f>VLOOKUP(A36,[1]TDSheet!$A:$M,13,0)</f>
        <v>61.2</v>
      </c>
      <c r="X36" s="2">
        <f t="shared" si="7"/>
        <v>0</v>
      </c>
      <c r="Z36" s="27">
        <f>VLOOKUP(A36,[1]TDSheet!$A:$Y,25,0)</f>
        <v>0</v>
      </c>
      <c r="AA36" s="28">
        <v>0</v>
      </c>
      <c r="AB36" s="2">
        <f t="shared" si="8"/>
        <v>0</v>
      </c>
    </row>
    <row r="37" spans="1:28" ht="11.1" customHeight="1" outlineLevel="3" x14ac:dyDescent="0.2">
      <c r="A37" s="8" t="s">
        <v>9</v>
      </c>
      <c r="B37" s="8" t="str">
        <f>VLOOKUP(A37,[1]TDSheet!$A:$B,2,0)</f>
        <v>шт</v>
      </c>
      <c r="C37" s="8"/>
      <c r="D37" s="8"/>
      <c r="E37" s="9">
        <v>-54</v>
      </c>
      <c r="F37" s="9">
        <v>102</v>
      </c>
      <c r="G37" s="9">
        <v>126</v>
      </c>
      <c r="H37" s="9">
        <v>-91</v>
      </c>
      <c r="I37" s="27">
        <f>VLOOKUP(A37,[1]TDSheet!$A:$H,8,0)</f>
        <v>0</v>
      </c>
      <c r="N37" s="2">
        <f t="shared" si="4"/>
        <v>25.2</v>
      </c>
      <c r="O37" s="25"/>
      <c r="P37" s="25"/>
      <c r="R37" s="2">
        <f t="shared" si="5"/>
        <v>-3.6111111111111112</v>
      </c>
      <c r="S37" s="2">
        <f t="shared" si="6"/>
        <v>-3.6111111111111112</v>
      </c>
      <c r="T37" s="2">
        <f>VLOOKUP(A37,[1]TDSheet!$A:$T,20,0)</f>
        <v>1.8</v>
      </c>
      <c r="U37" s="2">
        <f>VLOOKUP(A37,[1]TDSheet!$A:$U,21,0)</f>
        <v>24.4</v>
      </c>
      <c r="V37" s="2">
        <f>VLOOKUP(A37,[1]TDSheet!$A:$M,13,0)</f>
        <v>24.6</v>
      </c>
      <c r="X37" s="2">
        <f t="shared" si="7"/>
        <v>0</v>
      </c>
      <c r="Z37" s="27">
        <f>VLOOKUP(A37,[1]TDSheet!$A:$Y,25,0)</f>
        <v>0</v>
      </c>
      <c r="AA37" s="28">
        <v>0</v>
      </c>
      <c r="AB37" s="2">
        <f t="shared" si="8"/>
        <v>0</v>
      </c>
    </row>
    <row r="41" spans="1:28" ht="11.45" customHeight="1" x14ac:dyDescent="0.2">
      <c r="O41" s="30"/>
      <c r="P41" s="34" t="s">
        <v>61</v>
      </c>
      <c r="Q41" s="35"/>
    </row>
  </sheetData>
  <autoFilter ref="A3:AD37" xr:uid="{E0DA4812-9CBA-4A13-952F-1AF6620A5F3C}"/>
  <mergeCells count="1">
    <mergeCell ref="P41:Q41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2023-11-03T06:15:37Z</dcterms:modified>
</cp:coreProperties>
</file>