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26,10,23 ЗПФ\"/>
    </mc:Choice>
  </mc:AlternateContent>
  <xr:revisionPtr revIDLastSave="0" documentId="13_ncr:1_{0094C07E-EE80-4198-9F74-0597DDC4B38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TDSheet!$A$3:$AA$40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1" l="1"/>
  <c r="D7" i="1" l="1"/>
  <c r="D13" i="1"/>
  <c r="D17" i="1"/>
  <c r="D18" i="1"/>
  <c r="D21" i="1"/>
  <c r="D23" i="1"/>
  <c r="D24" i="1"/>
  <c r="D35" i="1"/>
  <c r="D36" i="1"/>
  <c r="D6" i="1"/>
  <c r="X25" i="1" l="1"/>
  <c r="N7" i="1"/>
  <c r="N8" i="1"/>
  <c r="N9" i="1"/>
  <c r="N10" i="1"/>
  <c r="N11" i="1"/>
  <c r="O11" i="1" s="1"/>
  <c r="N12" i="1"/>
  <c r="O12" i="1" s="1"/>
  <c r="N13" i="1"/>
  <c r="N14" i="1"/>
  <c r="N15" i="1"/>
  <c r="N16" i="1"/>
  <c r="N17" i="1"/>
  <c r="N18" i="1"/>
  <c r="N19" i="1"/>
  <c r="N20" i="1"/>
  <c r="N21" i="1"/>
  <c r="N22" i="1"/>
  <c r="O22" i="1" s="1"/>
  <c r="N23" i="1"/>
  <c r="N24" i="1"/>
  <c r="N25" i="1"/>
  <c r="N26" i="1"/>
  <c r="O26" i="1" s="1"/>
  <c r="N27" i="1"/>
  <c r="N28" i="1"/>
  <c r="O28" i="1" s="1"/>
  <c r="N29" i="1"/>
  <c r="N30" i="1"/>
  <c r="N31" i="1"/>
  <c r="N32" i="1"/>
  <c r="N33" i="1"/>
  <c r="N34" i="1"/>
  <c r="N35" i="1"/>
  <c r="N36" i="1"/>
  <c r="N37" i="1"/>
  <c r="N38" i="1"/>
  <c r="N39" i="1"/>
  <c r="N40" i="1"/>
  <c r="N6" i="1"/>
  <c r="K5" i="1"/>
  <c r="Y7" i="1"/>
  <c r="Y8" i="1"/>
  <c r="Y9" i="1"/>
  <c r="Z9" i="1" s="1"/>
  <c r="Y10" i="1"/>
  <c r="Y11" i="1"/>
  <c r="Y12" i="1"/>
  <c r="Y13" i="1"/>
  <c r="Y14" i="1"/>
  <c r="Y15" i="1"/>
  <c r="Z15" i="1" s="1"/>
  <c r="Y16" i="1"/>
  <c r="Y17" i="1"/>
  <c r="Y18" i="1"/>
  <c r="Y19" i="1"/>
  <c r="Y20" i="1"/>
  <c r="Y21" i="1"/>
  <c r="Y22" i="1"/>
  <c r="Y23" i="1"/>
  <c r="Y24" i="1"/>
  <c r="Z24" i="1" s="1"/>
  <c r="Y26" i="1"/>
  <c r="Y27" i="1"/>
  <c r="Z27" i="1" s="1"/>
  <c r="Y28" i="1"/>
  <c r="Y29" i="1"/>
  <c r="Z29" i="1" s="1"/>
  <c r="Y30" i="1"/>
  <c r="Z30" i="1" s="1"/>
  <c r="Y31" i="1"/>
  <c r="Y32" i="1"/>
  <c r="Z32" i="1" s="1"/>
  <c r="Y33" i="1"/>
  <c r="Y34" i="1"/>
  <c r="Y35" i="1"/>
  <c r="Y36" i="1"/>
  <c r="Y37" i="1"/>
  <c r="Y38" i="1"/>
  <c r="Y39" i="1"/>
  <c r="Y40" i="1"/>
  <c r="Y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6" i="1"/>
  <c r="H5" i="1"/>
  <c r="G5" i="1"/>
  <c r="C7" i="1"/>
  <c r="C13" i="1"/>
  <c r="C17" i="1"/>
  <c r="C18" i="1"/>
  <c r="C21" i="1"/>
  <c r="C23" i="1"/>
  <c r="C25" i="1"/>
  <c r="C35" i="1"/>
  <c r="C36" i="1"/>
  <c r="C6" i="1"/>
  <c r="I7" i="1"/>
  <c r="X8" i="1"/>
  <c r="I9" i="1"/>
  <c r="X9" i="1" s="1"/>
  <c r="I10" i="1"/>
  <c r="X10" i="1" s="1"/>
  <c r="I11" i="1"/>
  <c r="I12" i="1"/>
  <c r="I13" i="1"/>
  <c r="I14" i="1"/>
  <c r="X14" i="1" s="1"/>
  <c r="I15" i="1"/>
  <c r="X15" i="1" s="1"/>
  <c r="I16" i="1"/>
  <c r="X16" i="1" s="1"/>
  <c r="I17" i="1"/>
  <c r="I18" i="1"/>
  <c r="I19" i="1"/>
  <c r="I20" i="1"/>
  <c r="X20" i="1" s="1"/>
  <c r="I21" i="1"/>
  <c r="I22" i="1"/>
  <c r="I23" i="1"/>
  <c r="X23" i="1" s="1"/>
  <c r="I24" i="1"/>
  <c r="X24" i="1" s="1"/>
  <c r="I26" i="1"/>
  <c r="I27" i="1"/>
  <c r="X27" i="1" s="1"/>
  <c r="I28" i="1"/>
  <c r="I29" i="1"/>
  <c r="X29" i="1" s="1"/>
  <c r="I30" i="1"/>
  <c r="X30" i="1" s="1"/>
  <c r="I31" i="1"/>
  <c r="I32" i="1"/>
  <c r="X32" i="1" s="1"/>
  <c r="I33" i="1"/>
  <c r="X33" i="1" s="1"/>
  <c r="I34" i="1"/>
  <c r="X34" i="1" s="1"/>
  <c r="I35" i="1"/>
  <c r="I36" i="1"/>
  <c r="I37" i="1"/>
  <c r="X37" i="1" s="1"/>
  <c r="I38" i="1"/>
  <c r="X38" i="1" s="1"/>
  <c r="I39" i="1"/>
  <c r="X39" i="1" s="1"/>
  <c r="I40" i="1"/>
  <c r="X40" i="1" s="1"/>
  <c r="I6" i="1"/>
  <c r="P5" i="1"/>
  <c r="M5" i="1"/>
  <c r="J5" i="1"/>
  <c r="AA40" i="1" l="1"/>
  <c r="AA38" i="1"/>
  <c r="AA32" i="1"/>
  <c r="AA30" i="1"/>
  <c r="AA28" i="1"/>
  <c r="AA26" i="1"/>
  <c r="AA15" i="1"/>
  <c r="AA11" i="1"/>
  <c r="AA9" i="1"/>
  <c r="X11" i="1"/>
  <c r="L36" i="1"/>
  <c r="O36" i="1" s="1"/>
  <c r="X36" i="1" s="1"/>
  <c r="AA36" i="1"/>
  <c r="L34" i="1"/>
  <c r="S34" i="1" s="1"/>
  <c r="Z34" i="1"/>
  <c r="AA34" i="1" s="1"/>
  <c r="L23" i="1"/>
  <c r="S23" i="1" s="1"/>
  <c r="Z23" i="1"/>
  <c r="AA23" i="1" s="1"/>
  <c r="L21" i="1"/>
  <c r="O21" i="1" s="1"/>
  <c r="X21" i="1" s="1"/>
  <c r="AA21" i="1"/>
  <c r="L19" i="1"/>
  <c r="O19" i="1" s="1"/>
  <c r="X19" i="1" s="1"/>
  <c r="AA19" i="1"/>
  <c r="L17" i="1"/>
  <c r="O17" i="1" s="1"/>
  <c r="X17" i="1" s="1"/>
  <c r="AA17" i="1"/>
  <c r="L13" i="1"/>
  <c r="O13" i="1" s="1"/>
  <c r="X13" i="1" s="1"/>
  <c r="AA13" i="1"/>
  <c r="L7" i="1"/>
  <c r="O7" i="1" s="1"/>
  <c r="X7" i="1" s="1"/>
  <c r="AA7" i="1"/>
  <c r="L6" i="1"/>
  <c r="S6" i="1" s="1"/>
  <c r="AA6" i="1"/>
  <c r="AA39" i="1"/>
  <c r="AA37" i="1"/>
  <c r="L35" i="1"/>
  <c r="O35" i="1" s="1"/>
  <c r="X35" i="1" s="1"/>
  <c r="AA35" i="1"/>
  <c r="L33" i="1"/>
  <c r="R33" i="1" s="1"/>
  <c r="Z33" i="1"/>
  <c r="AA33" i="1" s="1"/>
  <c r="L31" i="1"/>
  <c r="O31" i="1" s="1"/>
  <c r="X31" i="1" s="1"/>
  <c r="AA31" i="1"/>
  <c r="AA29" i="1"/>
  <c r="AA27" i="1"/>
  <c r="AA24" i="1"/>
  <c r="AA22" i="1"/>
  <c r="L20" i="1"/>
  <c r="S20" i="1" s="1"/>
  <c r="Z20" i="1"/>
  <c r="AA20" i="1" s="1"/>
  <c r="L18" i="1"/>
  <c r="O18" i="1" s="1"/>
  <c r="X18" i="1" s="1"/>
  <c r="AA18" i="1"/>
  <c r="L16" i="1"/>
  <c r="S16" i="1" s="1"/>
  <c r="Z16" i="1"/>
  <c r="AA16" i="1" s="1"/>
  <c r="L14" i="1"/>
  <c r="R14" i="1" s="1"/>
  <c r="Z14" i="1"/>
  <c r="AA14" i="1" s="1"/>
  <c r="AA12" i="1"/>
  <c r="L10" i="1"/>
  <c r="Z10" i="1"/>
  <c r="AA8" i="1"/>
  <c r="X22" i="1"/>
  <c r="X12" i="1"/>
  <c r="X26" i="1"/>
  <c r="X28" i="1"/>
  <c r="U5" i="1"/>
  <c r="R24" i="1"/>
  <c r="R22" i="1"/>
  <c r="R16" i="1"/>
  <c r="R12" i="1"/>
  <c r="R10" i="1"/>
  <c r="R8" i="1"/>
  <c r="R25" i="1"/>
  <c r="S25" i="1"/>
  <c r="R40" i="1"/>
  <c r="S40" i="1"/>
  <c r="R38" i="1"/>
  <c r="S38" i="1"/>
  <c r="R36" i="1"/>
  <c r="R34" i="1"/>
  <c r="R32" i="1"/>
  <c r="S32" i="1"/>
  <c r="R30" i="1"/>
  <c r="S30" i="1"/>
  <c r="R28" i="1"/>
  <c r="S28" i="1"/>
  <c r="R26" i="1"/>
  <c r="S26" i="1"/>
  <c r="R23" i="1"/>
  <c r="R21" i="1"/>
  <c r="R19" i="1"/>
  <c r="R17" i="1"/>
  <c r="R15" i="1"/>
  <c r="S15" i="1"/>
  <c r="R13" i="1"/>
  <c r="R11" i="1"/>
  <c r="S11" i="1"/>
  <c r="R9" i="1"/>
  <c r="S9" i="1"/>
  <c r="R7" i="1"/>
  <c r="R39" i="1"/>
  <c r="S39" i="1"/>
  <c r="R37" i="1"/>
  <c r="S37" i="1"/>
  <c r="S35" i="1"/>
  <c r="S31" i="1"/>
  <c r="R29" i="1"/>
  <c r="S29" i="1"/>
  <c r="R27" i="1"/>
  <c r="S27" i="1"/>
  <c r="T5" i="1"/>
  <c r="N5" i="1"/>
  <c r="S24" i="1"/>
  <c r="S22" i="1"/>
  <c r="S14" i="1"/>
  <c r="S12" i="1"/>
  <c r="S10" i="1"/>
  <c r="S8" i="1"/>
  <c r="L5" i="1"/>
  <c r="V5" i="1"/>
  <c r="S18" i="1" l="1"/>
  <c r="S33" i="1"/>
  <c r="S7" i="1"/>
  <c r="S13" i="1"/>
  <c r="S17" i="1"/>
  <c r="S19" i="1"/>
  <c r="S21" i="1"/>
  <c r="S36" i="1"/>
  <c r="R20" i="1"/>
  <c r="O6" i="1"/>
  <c r="X6" i="1" s="1"/>
  <c r="R18" i="1"/>
  <c r="O5" i="1"/>
  <c r="AA10" i="1"/>
  <c r="AA5" i="1" s="1"/>
  <c r="Z5" i="1"/>
  <c r="R31" i="1"/>
  <c r="R6" i="1"/>
  <c r="X5" i="1"/>
  <c r="R35" i="1"/>
</calcChain>
</file>

<file path=xl/sharedStrings.xml><?xml version="1.0" encoding="utf-8"?>
<sst xmlns="http://schemas.openxmlformats.org/spreadsheetml/2006/main" count="106" uniqueCount="66">
  <si>
    <t>Период: 19.10.2023 - 26.10.2023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</si>
  <si>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</si>
  <si>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</si>
  <si>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</si>
  <si>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</si>
  <si>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</si>
  <si>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</si>
  <si>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</si>
  <si>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</si>
  <si>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</si>
  <si>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</si>
  <si>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</si>
  <si>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</si>
  <si>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</si>
  <si>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</si>
  <si>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</si>
  <si>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</si>
  <si>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</si>
  <si>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</si>
  <si>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</si>
  <si>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</si>
  <si>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</si>
  <si>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</si>
  <si>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</si>
  <si>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</si>
  <si>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</si>
  <si>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</si>
  <si>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</si>
  <si>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</si>
  <si>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</si>
  <si>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</si>
  <si>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</si>
  <si>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</si>
  <si>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</si>
  <si>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</si>
  <si>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</si>
  <si>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</si>
  <si>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</si>
  <si>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</si>
  <si>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</si>
  <si>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</si>
  <si>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</si>
  <si>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</si>
  <si>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</si>
  <si>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</si>
  <si>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</si>
  <si>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</si>
  <si>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</si>
  <si>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</si>
  <si>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06,10</t>
  </si>
  <si>
    <t>ср 13,10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</si>
  <si>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</si>
  <si>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</si>
  <si>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</si>
  <si>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</si>
  <si>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</si>
  <si>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</si>
  <si>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</si>
  <si>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19,10</t>
  </si>
  <si>
    <t>Готовые чебуреки Сочный мегачебурек.Готовые жареные.ВЕС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</si>
  <si>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</si>
  <si>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</si>
  <si>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Пельмени Отборные с говядиной 0,9 кг НОВА ТМ Стародворье ТС Медвежье ушко  ПОКОМ</t>
  </si>
  <si>
    <t>скорей всего завод не отгрузит</t>
  </si>
  <si>
    <t>АКЦИИ</t>
  </si>
  <si>
    <t>снят заводом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</si>
</sst>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1" xfId="0" applyNumberForma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/>
    </xf>
    <xf numFmtId="164" fontId="0" fillId="0" borderId="3" xfId="0" applyNumberFormat="1" applyBorder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8" borderId="3" xfId="0" applyNumberFormat="1" applyFill="1" applyBorder="1" applyAlignment="1"/>
    <xf numFmtId="164" fontId="0" fillId="8" borderId="3" xfId="0" applyNumberFormat="1" applyFill="1" applyBorder="1"/>
    <xf numFmtId="164" fontId="0" fillId="0" borderId="0" xfId="0" applyNumberFormat="1" applyFill="1" applyAlignment="1"/>
    <xf numFmtId="164" fontId="0" fillId="4" borderId="3" xfId="0" applyNumberFormat="1" applyFill="1" applyBorder="1" applyAlignment="1"/>
    <xf numFmtId="164" fontId="0" fillId="9" borderId="1" xfId="0" applyNumberFormat="1" applyFill="1" applyBorder="1" applyAlignment="1">
      <alignment horizontal="left" vertical="top"/>
    </xf>
    <xf numFmtId="164" fontId="0" fillId="10" borderId="0" xfId="0" applyNumberFormat="1" applyFill="1" applyAlignment="1"/>
    <xf numFmtId="164" fontId="4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9,10,23%20&#1047;&#1055;&#1060;/&#1076;&#1074;%2019,10,23%20&#1084;&#1088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6,10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12.10.2023 - 19.10.2023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29,09</v>
          </cell>
          <cell r="T3" t="str">
            <v>ср 06,10</v>
          </cell>
          <cell r="U3" t="str">
            <v>ср 13,10</v>
          </cell>
          <cell r="V3" t="str">
            <v>коментарий</v>
          </cell>
          <cell r="W3" t="str">
            <v>вес</v>
          </cell>
          <cell r="Y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4425.32</v>
          </cell>
          <cell r="G5">
            <v>2053.9</v>
          </cell>
          <cell r="I5">
            <v>0</v>
          </cell>
          <cell r="J5">
            <v>0</v>
          </cell>
          <cell r="K5">
            <v>3900.5</v>
          </cell>
          <cell r="L5">
            <v>0</v>
          </cell>
          <cell r="M5">
            <v>885.06400000000019</v>
          </cell>
          <cell r="N5">
            <v>5284.0080000000007</v>
          </cell>
          <cell r="O5">
            <v>0</v>
          </cell>
          <cell r="S5">
            <v>701.44800000000009</v>
          </cell>
          <cell r="T5">
            <v>627.47519999999997</v>
          </cell>
          <cell r="U5">
            <v>722.49600000000021</v>
          </cell>
          <cell r="W5">
            <v>3880.5400000000004</v>
          </cell>
          <cell r="X5" t="str">
            <v>крат кор</v>
          </cell>
          <cell r="Y5">
            <v>859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Окт</v>
          </cell>
          <cell r="D6">
            <v>341</v>
          </cell>
          <cell r="F6">
            <v>204</v>
          </cell>
          <cell r="G6">
            <v>72</v>
          </cell>
          <cell r="H6">
            <v>0.3</v>
          </cell>
          <cell r="K6">
            <v>264</v>
          </cell>
          <cell r="M6">
            <v>40.799999999999997</v>
          </cell>
          <cell r="N6">
            <v>194.39999999999998</v>
          </cell>
          <cell r="Q6">
            <v>13</v>
          </cell>
          <cell r="R6">
            <v>8.2352941176470598</v>
          </cell>
          <cell r="S6">
            <v>33.6</v>
          </cell>
          <cell r="T6">
            <v>33.200000000000003</v>
          </cell>
          <cell r="U6">
            <v>38.799999999999997</v>
          </cell>
          <cell r="W6">
            <v>58.319999999999993</v>
          </cell>
          <cell r="X6">
            <v>12</v>
          </cell>
          <cell r="Y6">
            <v>16</v>
          </cell>
        </row>
        <row r="7">
          <cell r="A7" t="str">
            <v>Готовые чебупели с мясом ТМ Горячая штучка Без свинины 0,3 кг  ПОКОМ</v>
          </cell>
          <cell r="B7" t="str">
            <v>шт</v>
          </cell>
          <cell r="E7">
            <v>2</v>
          </cell>
          <cell r="H7">
            <v>0</v>
          </cell>
          <cell r="K7">
            <v>0</v>
          </cell>
          <cell r="M7">
            <v>0</v>
          </cell>
          <cell r="Q7" t="e">
            <v>#DIV/0!</v>
          </cell>
          <cell r="R7" t="e">
            <v>#DIV/0!</v>
          </cell>
          <cell r="S7">
            <v>0</v>
          </cell>
          <cell r="T7">
            <v>0</v>
          </cell>
          <cell r="U7">
            <v>0.4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Окт</v>
          </cell>
          <cell r="D8">
            <v>503</v>
          </cell>
          <cell r="E8">
            <v>5</v>
          </cell>
          <cell r="F8">
            <v>190</v>
          </cell>
          <cell r="G8">
            <v>249</v>
          </cell>
          <cell r="H8">
            <v>0.3</v>
          </cell>
          <cell r="K8">
            <v>132</v>
          </cell>
          <cell r="M8">
            <v>38</v>
          </cell>
          <cell r="N8">
            <v>113</v>
          </cell>
          <cell r="Q8">
            <v>13</v>
          </cell>
          <cell r="R8">
            <v>10.026315789473685</v>
          </cell>
          <cell r="S8">
            <v>40.799999999999997</v>
          </cell>
          <cell r="T8">
            <v>46.4</v>
          </cell>
          <cell r="U8">
            <v>40.799999999999997</v>
          </cell>
          <cell r="W8">
            <v>33.9</v>
          </cell>
          <cell r="X8">
            <v>12</v>
          </cell>
          <cell r="Y8">
            <v>9</v>
          </cell>
        </row>
        <row r="9">
          <cell r="A9" t="str">
            <v>Готовые чебуреки Сочный мегачебурек.Готовые жареные.ВЕС  ПОКОМ</v>
          </cell>
          <cell r="B9" t="str">
            <v>кг</v>
          </cell>
          <cell r="H9">
            <v>1</v>
          </cell>
          <cell r="K9">
            <v>0</v>
          </cell>
          <cell r="M9">
            <v>0</v>
          </cell>
          <cell r="N9">
            <v>100</v>
          </cell>
          <cell r="Q9" t="e">
            <v>#DIV/0!</v>
          </cell>
          <cell r="R9" t="e">
            <v>#DIV/0!</v>
          </cell>
          <cell r="S9">
            <v>7.168000000000001</v>
          </cell>
          <cell r="T9">
            <v>11.2</v>
          </cell>
          <cell r="U9">
            <v>1.7920000000000003</v>
          </cell>
          <cell r="W9">
            <v>100</v>
          </cell>
          <cell r="X9">
            <v>2.2400000000000002</v>
          </cell>
          <cell r="Y9">
            <v>45</v>
          </cell>
        </row>
        <row r="10">
          <cell r="A10" t="str">
            <v>Жар-ладушки с клубникой и вишней. Жареные с начинкой.ВЕС  ПОКОМ</v>
          </cell>
          <cell r="B10" t="str">
            <v>кг</v>
          </cell>
          <cell r="D10">
            <v>51.8</v>
          </cell>
          <cell r="G10">
            <v>51.8</v>
          </cell>
          <cell r="H10">
            <v>1</v>
          </cell>
          <cell r="K10">
            <v>0</v>
          </cell>
          <cell r="M10">
            <v>0</v>
          </cell>
          <cell r="Q10" t="e">
            <v>#DIV/0!</v>
          </cell>
          <cell r="R10" t="e">
            <v>#DIV/0!</v>
          </cell>
          <cell r="S10">
            <v>0.74</v>
          </cell>
          <cell r="T10">
            <v>0</v>
          </cell>
          <cell r="U10">
            <v>0</v>
          </cell>
          <cell r="W10">
            <v>0</v>
          </cell>
          <cell r="X10">
            <v>3.7</v>
          </cell>
          <cell r="Y10">
            <v>0</v>
          </cell>
        </row>
        <row r="11">
          <cell r="A11" t="str">
            <v>Круггетсы сочные ТМ Горячая штучка ТС Круггетсы 0,25 кг зам  ПОКОМ</v>
          </cell>
          <cell r="B11" t="str">
            <v>шт</v>
          </cell>
          <cell r="D11">
            <v>156</v>
          </cell>
          <cell r="F11">
            <v>128</v>
          </cell>
          <cell r="G11">
            <v>6</v>
          </cell>
          <cell r="H11">
            <v>0.25</v>
          </cell>
          <cell r="K11">
            <v>36</v>
          </cell>
          <cell r="M11">
            <v>25.6</v>
          </cell>
          <cell r="N11">
            <v>214</v>
          </cell>
          <cell r="Q11">
            <v>10</v>
          </cell>
          <cell r="R11">
            <v>1.640625</v>
          </cell>
          <cell r="S11">
            <v>7.4</v>
          </cell>
          <cell r="T11">
            <v>18</v>
          </cell>
          <cell r="U11">
            <v>9.1999999999999993</v>
          </cell>
          <cell r="W11">
            <v>53.5</v>
          </cell>
          <cell r="X11">
            <v>12</v>
          </cell>
          <cell r="Y11">
            <v>18</v>
          </cell>
        </row>
        <row r="12">
          <cell r="A12" t="str">
            <v>Мини-сосиски в тесте "Фрайпики" 1,8кг ВЕС,  ПОКОМ</v>
          </cell>
          <cell r="B12" t="str">
            <v>кг</v>
          </cell>
          <cell r="D12">
            <v>50.4</v>
          </cell>
          <cell r="F12">
            <v>21.6</v>
          </cell>
          <cell r="G12">
            <v>25.2</v>
          </cell>
          <cell r="H12">
            <v>1</v>
          </cell>
          <cell r="K12">
            <v>0</v>
          </cell>
          <cell r="M12">
            <v>4.32</v>
          </cell>
          <cell r="N12">
            <v>30.960000000000004</v>
          </cell>
          <cell r="Q12">
            <v>13</v>
          </cell>
          <cell r="R12">
            <v>5.833333333333333</v>
          </cell>
          <cell r="S12">
            <v>1.08</v>
          </cell>
          <cell r="T12">
            <v>0</v>
          </cell>
          <cell r="U12">
            <v>1.08</v>
          </cell>
          <cell r="W12">
            <v>30.960000000000004</v>
          </cell>
          <cell r="X12">
            <v>1.8</v>
          </cell>
          <cell r="Y12">
            <v>17</v>
          </cell>
        </row>
        <row r="13">
          <cell r="A13" t="str">
            <v>Мини-сосиски в тесте "Фрайпики" 3,7кг ВЕС,  ПОКОМ</v>
          </cell>
          <cell r="B13" t="str">
            <v>кг</v>
          </cell>
          <cell r="D13">
            <v>92.5</v>
          </cell>
          <cell r="F13">
            <v>62.9</v>
          </cell>
          <cell r="G13">
            <v>11.1</v>
          </cell>
          <cell r="H13">
            <v>1</v>
          </cell>
          <cell r="K13">
            <v>0</v>
          </cell>
          <cell r="M13">
            <v>12.58</v>
          </cell>
          <cell r="N13">
            <v>102.12</v>
          </cell>
          <cell r="Q13">
            <v>9</v>
          </cell>
          <cell r="R13">
            <v>0.88235294117647056</v>
          </cell>
          <cell r="S13">
            <v>14.059999999999999</v>
          </cell>
          <cell r="T13">
            <v>11.1</v>
          </cell>
          <cell r="U13">
            <v>8.879999999999999</v>
          </cell>
          <cell r="W13">
            <v>102.12</v>
          </cell>
          <cell r="X13">
            <v>3.7</v>
          </cell>
          <cell r="Y13">
            <v>28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 t="str">
            <v>Окт</v>
          </cell>
          <cell r="D14">
            <v>502</v>
          </cell>
          <cell r="F14">
            <v>230</v>
          </cell>
          <cell r="G14">
            <v>166</v>
          </cell>
          <cell r="H14">
            <v>0.25</v>
          </cell>
          <cell r="K14">
            <v>396</v>
          </cell>
          <cell r="M14">
            <v>46</v>
          </cell>
          <cell r="N14">
            <v>36</v>
          </cell>
          <cell r="Q14">
            <v>13</v>
          </cell>
          <cell r="R14">
            <v>12.217391304347826</v>
          </cell>
          <cell r="S14">
            <v>36</v>
          </cell>
          <cell r="T14">
            <v>49</v>
          </cell>
          <cell r="U14">
            <v>57.6</v>
          </cell>
          <cell r="W14">
            <v>9</v>
          </cell>
          <cell r="X14">
            <v>6</v>
          </cell>
          <cell r="Y14">
            <v>6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D15">
            <v>446</v>
          </cell>
          <cell r="F15">
            <v>309</v>
          </cell>
          <cell r="G15">
            <v>77</v>
          </cell>
          <cell r="H15">
            <v>0.25</v>
          </cell>
          <cell r="K15">
            <v>396</v>
          </cell>
          <cell r="M15">
            <v>61.8</v>
          </cell>
          <cell r="N15">
            <v>330.4</v>
          </cell>
          <cell r="Q15">
            <v>13</v>
          </cell>
          <cell r="R15">
            <v>7.6537216828478964</v>
          </cell>
          <cell r="S15">
            <v>35.6</v>
          </cell>
          <cell r="T15">
            <v>44.2</v>
          </cell>
          <cell r="U15">
            <v>54.4</v>
          </cell>
          <cell r="W15">
            <v>82.6</v>
          </cell>
          <cell r="X15">
            <v>12</v>
          </cell>
          <cell r="Y15">
            <v>28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D16">
            <v>115</v>
          </cell>
          <cell r="F16">
            <v>48</v>
          </cell>
          <cell r="G16">
            <v>67</v>
          </cell>
          <cell r="H16">
            <v>1</v>
          </cell>
          <cell r="K16">
            <v>0</v>
          </cell>
          <cell r="M16">
            <v>9.6</v>
          </cell>
          <cell r="N16">
            <v>57.8</v>
          </cell>
          <cell r="Q16">
            <v>13</v>
          </cell>
          <cell r="R16">
            <v>6.979166666666667</v>
          </cell>
          <cell r="S16">
            <v>3.6</v>
          </cell>
          <cell r="T16">
            <v>9.6</v>
          </cell>
          <cell r="U16">
            <v>3.4</v>
          </cell>
          <cell r="W16">
            <v>57.8</v>
          </cell>
          <cell r="X16">
            <v>6</v>
          </cell>
          <cell r="Y16">
            <v>10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D17">
            <v>20</v>
          </cell>
          <cell r="F17">
            <v>10</v>
          </cell>
          <cell r="G17">
            <v>10</v>
          </cell>
          <cell r="H17">
            <v>0.75</v>
          </cell>
          <cell r="K17">
            <v>0</v>
          </cell>
          <cell r="M17">
            <v>2</v>
          </cell>
          <cell r="N17">
            <v>16</v>
          </cell>
          <cell r="Q17">
            <v>13</v>
          </cell>
          <cell r="R17">
            <v>5</v>
          </cell>
          <cell r="S17">
            <v>0</v>
          </cell>
          <cell r="T17">
            <v>0</v>
          </cell>
          <cell r="U17">
            <v>1.2</v>
          </cell>
          <cell r="W17">
            <v>12</v>
          </cell>
          <cell r="X17">
            <v>8</v>
          </cell>
          <cell r="Y17">
            <v>2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 t="str">
            <v>Окт</v>
          </cell>
          <cell r="D18">
            <v>125</v>
          </cell>
          <cell r="F18">
            <v>98</v>
          </cell>
          <cell r="G18">
            <v>15</v>
          </cell>
          <cell r="H18">
            <v>0.9</v>
          </cell>
          <cell r="K18">
            <v>152</v>
          </cell>
          <cell r="M18">
            <v>19.600000000000001</v>
          </cell>
          <cell r="N18">
            <v>87.800000000000011</v>
          </cell>
          <cell r="Q18">
            <v>13</v>
          </cell>
          <cell r="R18">
            <v>8.520408163265305</v>
          </cell>
          <cell r="S18">
            <v>13.6</v>
          </cell>
          <cell r="T18">
            <v>11</v>
          </cell>
          <cell r="U18">
            <v>18.600000000000001</v>
          </cell>
          <cell r="W18">
            <v>79.02000000000001</v>
          </cell>
          <cell r="X18">
            <v>8</v>
          </cell>
          <cell r="Y18">
            <v>11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 t="str">
            <v>Окт</v>
          </cell>
          <cell r="D19">
            <v>401</v>
          </cell>
          <cell r="F19">
            <v>326</v>
          </cell>
          <cell r="G19">
            <v>41</v>
          </cell>
          <cell r="H19">
            <v>0.9</v>
          </cell>
          <cell r="K19">
            <v>352</v>
          </cell>
          <cell r="M19">
            <v>65.2</v>
          </cell>
          <cell r="N19">
            <v>454.6</v>
          </cell>
          <cell r="Q19">
            <v>13</v>
          </cell>
          <cell r="R19">
            <v>6.0276073619631898</v>
          </cell>
          <cell r="S19">
            <v>39</v>
          </cell>
          <cell r="T19">
            <v>37.6</v>
          </cell>
          <cell r="U19">
            <v>50</v>
          </cell>
          <cell r="W19">
            <v>409.14000000000004</v>
          </cell>
          <cell r="X19">
            <v>8</v>
          </cell>
          <cell r="Y19">
            <v>57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D20">
            <v>257</v>
          </cell>
          <cell r="F20">
            <v>78</v>
          </cell>
          <cell r="G20">
            <v>178</v>
          </cell>
          <cell r="H20">
            <v>0.43</v>
          </cell>
          <cell r="K20">
            <v>0</v>
          </cell>
          <cell r="M20">
            <v>15.6</v>
          </cell>
          <cell r="N20">
            <v>24.799999999999983</v>
          </cell>
          <cell r="Q20">
            <v>13</v>
          </cell>
          <cell r="R20">
            <v>11.410256410256411</v>
          </cell>
          <cell r="S20">
            <v>17.600000000000001</v>
          </cell>
          <cell r="T20">
            <v>15</v>
          </cell>
          <cell r="U20">
            <v>14.6</v>
          </cell>
          <cell r="W20">
            <v>10.663999999999993</v>
          </cell>
          <cell r="X20">
            <v>16</v>
          </cell>
          <cell r="Y20">
            <v>2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D21">
            <v>2085</v>
          </cell>
          <cell r="F21">
            <v>1453.72</v>
          </cell>
          <cell r="G21">
            <v>535</v>
          </cell>
          <cell r="H21">
            <v>1</v>
          </cell>
          <cell r="K21">
            <v>700</v>
          </cell>
          <cell r="M21">
            <v>290.74400000000003</v>
          </cell>
          <cell r="N21">
            <v>2253.9280000000003</v>
          </cell>
          <cell r="Q21">
            <v>12</v>
          </cell>
          <cell r="R21">
            <v>4.2477230828495163</v>
          </cell>
          <cell r="S21">
            <v>236</v>
          </cell>
          <cell r="T21">
            <v>121.7752</v>
          </cell>
          <cell r="U21">
            <v>182.744</v>
          </cell>
          <cell r="V21" t="str">
            <v>+1000</v>
          </cell>
          <cell r="W21">
            <v>2253.9280000000003</v>
          </cell>
          <cell r="X21">
            <v>5</v>
          </cell>
          <cell r="Y21">
            <v>451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 t="str">
            <v>Окт</v>
          </cell>
          <cell r="D22">
            <v>589</v>
          </cell>
          <cell r="F22">
            <v>242</v>
          </cell>
          <cell r="G22">
            <v>325</v>
          </cell>
          <cell r="H22">
            <v>0.9</v>
          </cell>
          <cell r="K22">
            <v>152</v>
          </cell>
          <cell r="M22">
            <v>48.4</v>
          </cell>
          <cell r="N22">
            <v>152.19999999999993</v>
          </cell>
          <cell r="Q22">
            <v>12.999999999999998</v>
          </cell>
          <cell r="R22">
            <v>9.8553719008264462</v>
          </cell>
          <cell r="S22">
            <v>48.4</v>
          </cell>
          <cell r="T22">
            <v>55.8</v>
          </cell>
          <cell r="U22">
            <v>44.2</v>
          </cell>
          <cell r="W22">
            <v>136.97999999999993</v>
          </cell>
          <cell r="X22">
            <v>8</v>
          </cell>
          <cell r="Y22">
            <v>19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D23">
            <v>234</v>
          </cell>
          <cell r="F23">
            <v>101</v>
          </cell>
          <cell r="G23">
            <v>114</v>
          </cell>
          <cell r="H23">
            <v>0.43</v>
          </cell>
          <cell r="K23">
            <v>144</v>
          </cell>
          <cell r="M23">
            <v>20.2</v>
          </cell>
          <cell r="N23">
            <v>4.5999999999999659</v>
          </cell>
          <cell r="Q23">
            <v>12.999999999999998</v>
          </cell>
          <cell r="R23">
            <v>12.772277227722773</v>
          </cell>
          <cell r="S23">
            <v>20.6</v>
          </cell>
          <cell r="T23">
            <v>19.600000000000001</v>
          </cell>
          <cell r="U23">
            <v>23.6</v>
          </cell>
          <cell r="W23">
            <v>1.9779999999999853</v>
          </cell>
          <cell r="X23">
            <v>16</v>
          </cell>
          <cell r="Y23">
            <v>0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 t="str">
            <v>Окт</v>
          </cell>
          <cell r="D24">
            <v>61</v>
          </cell>
          <cell r="F24">
            <v>32</v>
          </cell>
          <cell r="G24">
            <v>12</v>
          </cell>
          <cell r="H24">
            <v>0.7</v>
          </cell>
          <cell r="K24">
            <v>0</v>
          </cell>
          <cell r="M24">
            <v>6.4</v>
          </cell>
          <cell r="N24">
            <v>52</v>
          </cell>
          <cell r="Q24">
            <v>10</v>
          </cell>
          <cell r="R24">
            <v>1.875</v>
          </cell>
          <cell r="S24">
            <v>3.2</v>
          </cell>
          <cell r="T24">
            <v>6</v>
          </cell>
          <cell r="U24">
            <v>3.4</v>
          </cell>
          <cell r="W24">
            <v>36.4</v>
          </cell>
          <cell r="X24">
            <v>8</v>
          </cell>
          <cell r="Y24">
            <v>7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D25">
            <v>32</v>
          </cell>
          <cell r="F25">
            <v>7</v>
          </cell>
          <cell r="G25">
            <v>25</v>
          </cell>
          <cell r="H25">
            <v>0.9</v>
          </cell>
          <cell r="K25">
            <v>0</v>
          </cell>
          <cell r="M25">
            <v>1.4</v>
          </cell>
          <cell r="Q25">
            <v>17.857142857142858</v>
          </cell>
          <cell r="R25">
            <v>17.857142857142858</v>
          </cell>
          <cell r="S25">
            <v>0</v>
          </cell>
          <cell r="T25">
            <v>0.4</v>
          </cell>
          <cell r="U25">
            <v>0</v>
          </cell>
          <cell r="W25">
            <v>0</v>
          </cell>
          <cell r="X25">
            <v>8</v>
          </cell>
          <cell r="Y25">
            <v>0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шт</v>
          </cell>
          <cell r="C26" t="str">
            <v>Окт</v>
          </cell>
          <cell r="E26">
            <v>1</v>
          </cell>
          <cell r="F26">
            <v>1</v>
          </cell>
          <cell r="H26">
            <v>0</v>
          </cell>
          <cell r="K26">
            <v>0</v>
          </cell>
          <cell r="M26">
            <v>0.2</v>
          </cell>
          <cell r="N26">
            <v>2.6</v>
          </cell>
          <cell r="Q26">
            <v>13</v>
          </cell>
          <cell r="R26">
            <v>0</v>
          </cell>
          <cell r="S26">
            <v>0</v>
          </cell>
          <cell r="T26">
            <v>0</v>
          </cell>
          <cell r="U26">
            <v>0.2</v>
          </cell>
          <cell r="W26">
            <v>0</v>
          </cell>
          <cell r="X26">
            <v>0</v>
          </cell>
          <cell r="Y26">
            <v>0</v>
          </cell>
        </row>
        <row r="27">
          <cell r="A27" t="str">
            <v>Пельмени С говядиной и свининой, ВЕС, ТМ Славница сфера пуговки  ПОКОМ</v>
          </cell>
          <cell r="B27" t="str">
            <v>кг</v>
          </cell>
          <cell r="D27">
            <v>135</v>
          </cell>
          <cell r="F27">
            <v>65</v>
          </cell>
          <cell r="G27">
            <v>20</v>
          </cell>
          <cell r="H27">
            <v>1</v>
          </cell>
          <cell r="K27">
            <v>160</v>
          </cell>
          <cell r="M27">
            <v>13</v>
          </cell>
          <cell r="Q27">
            <v>13.846153846153847</v>
          </cell>
          <cell r="R27">
            <v>13.846153846153847</v>
          </cell>
          <cell r="S27">
            <v>17</v>
          </cell>
          <cell r="T27">
            <v>13</v>
          </cell>
          <cell r="U27">
            <v>19</v>
          </cell>
          <cell r="W27">
            <v>0</v>
          </cell>
          <cell r="X27">
            <v>5</v>
          </cell>
          <cell r="Y27">
            <v>0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B28" t="str">
            <v>шт</v>
          </cell>
          <cell r="D28">
            <v>9</v>
          </cell>
          <cell r="G28">
            <v>9</v>
          </cell>
          <cell r="H28">
            <v>1</v>
          </cell>
          <cell r="K28">
            <v>25</v>
          </cell>
          <cell r="M28">
            <v>0</v>
          </cell>
          <cell r="Q28" t="e">
            <v>#DIV/0!</v>
          </cell>
          <cell r="R28" t="e">
            <v>#DIV/0!</v>
          </cell>
          <cell r="S28">
            <v>0</v>
          </cell>
          <cell r="T28">
            <v>0</v>
          </cell>
          <cell r="U28">
            <v>1</v>
          </cell>
          <cell r="W28">
            <v>0</v>
          </cell>
          <cell r="X28">
            <v>5</v>
          </cell>
          <cell r="Y28">
            <v>0</v>
          </cell>
        </row>
        <row r="29">
          <cell r="A29" t="str">
            <v>Снеки  ЖАР-мени ВЕС. рубленые в тесте замор.  ПОКОМ</v>
          </cell>
          <cell r="B29" t="str">
            <v>кг</v>
          </cell>
          <cell r="D29">
            <v>5.5</v>
          </cell>
          <cell r="F29">
            <v>5.5</v>
          </cell>
          <cell r="H29">
            <v>1</v>
          </cell>
          <cell r="K29">
            <v>49.5</v>
          </cell>
          <cell r="M29">
            <v>1.1000000000000001</v>
          </cell>
          <cell r="Q29">
            <v>44.999999999999993</v>
          </cell>
          <cell r="R29">
            <v>44.999999999999993</v>
          </cell>
          <cell r="S29">
            <v>22</v>
          </cell>
          <cell r="T29">
            <v>0</v>
          </cell>
          <cell r="U29">
            <v>0</v>
          </cell>
          <cell r="W29">
            <v>0</v>
          </cell>
          <cell r="X29">
            <v>5.5</v>
          </cell>
          <cell r="Y29">
            <v>0</v>
          </cell>
        </row>
        <row r="30">
          <cell r="A30" t="str">
            <v>Сосиски Оригинальные заморож. ТМ Стародворье в вак 0,33 кг  Поком</v>
          </cell>
          <cell r="B30" t="str">
            <v>шт</v>
          </cell>
          <cell r="D30">
            <v>48</v>
          </cell>
          <cell r="F30">
            <v>1</v>
          </cell>
          <cell r="G30">
            <v>47</v>
          </cell>
          <cell r="H30">
            <v>0.33</v>
          </cell>
          <cell r="K30">
            <v>0</v>
          </cell>
          <cell r="M30">
            <v>0.2</v>
          </cell>
          <cell r="Q30">
            <v>235</v>
          </cell>
          <cell r="R30">
            <v>235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X30">
            <v>6</v>
          </cell>
          <cell r="Y30">
            <v>0</v>
          </cell>
        </row>
        <row r="31">
          <cell r="A31" t="str">
            <v>Фрай-пицца с ветчиной и грибами 3,0 кг. ВЕС.  ПОКОМ</v>
          </cell>
          <cell r="B31" t="str">
            <v>кг</v>
          </cell>
          <cell r="D31">
            <v>27</v>
          </cell>
          <cell r="F31">
            <v>3</v>
          </cell>
          <cell r="G31">
            <v>24</v>
          </cell>
          <cell r="H31">
            <v>1</v>
          </cell>
          <cell r="K31">
            <v>0</v>
          </cell>
          <cell r="M31">
            <v>0.6</v>
          </cell>
          <cell r="Q31">
            <v>40</v>
          </cell>
          <cell r="R31">
            <v>40</v>
          </cell>
          <cell r="S31">
            <v>0</v>
          </cell>
          <cell r="T31">
            <v>1.8</v>
          </cell>
          <cell r="U31">
            <v>0</v>
          </cell>
          <cell r="W31">
            <v>0</v>
          </cell>
          <cell r="X31">
            <v>3</v>
          </cell>
          <cell r="Y31">
            <v>0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  <cell r="D32">
            <v>300</v>
          </cell>
          <cell r="F32">
            <v>218</v>
          </cell>
          <cell r="G32">
            <v>18</v>
          </cell>
          <cell r="H32">
            <v>0.25</v>
          </cell>
          <cell r="K32">
            <v>276</v>
          </cell>
          <cell r="M32">
            <v>43.6</v>
          </cell>
          <cell r="N32">
            <v>272.80000000000007</v>
          </cell>
          <cell r="Q32">
            <v>13.000000000000002</v>
          </cell>
          <cell r="R32">
            <v>6.7431192660550456</v>
          </cell>
          <cell r="S32">
            <v>33.6</v>
          </cell>
          <cell r="T32">
            <v>38.200000000000003</v>
          </cell>
          <cell r="U32">
            <v>39.6</v>
          </cell>
          <cell r="W32">
            <v>68.200000000000017</v>
          </cell>
          <cell r="X32">
            <v>12</v>
          </cell>
          <cell r="Y32">
            <v>23</v>
          </cell>
        </row>
        <row r="33">
          <cell r="A33" t="str">
            <v>Хрустящие крылышки ТМ Горячая штучка 0,3 кг зам  ПОКОМ</v>
          </cell>
          <cell r="B33" t="str">
            <v>шт</v>
          </cell>
          <cell r="H33">
            <v>0</v>
          </cell>
          <cell r="K33">
            <v>0</v>
          </cell>
          <cell r="M33">
            <v>0</v>
          </cell>
          <cell r="Q33" t="e">
            <v>#DIV/0!</v>
          </cell>
          <cell r="R33" t="e">
            <v>#DIV/0!</v>
          </cell>
          <cell r="S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>Хрустящие крылышки. В панировке куриные жареные.ВЕС  ПОКОМ</v>
          </cell>
          <cell r="B34" t="str">
            <v>кг</v>
          </cell>
          <cell r="D34">
            <v>23.4</v>
          </cell>
          <cell r="F34">
            <v>3.6</v>
          </cell>
          <cell r="G34">
            <v>19.8</v>
          </cell>
          <cell r="H34">
            <v>1</v>
          </cell>
          <cell r="K34">
            <v>0</v>
          </cell>
          <cell r="M34">
            <v>0.72</v>
          </cell>
          <cell r="Q34">
            <v>27.500000000000004</v>
          </cell>
          <cell r="R34">
            <v>27.500000000000004</v>
          </cell>
          <cell r="S34">
            <v>0</v>
          </cell>
          <cell r="T34">
            <v>0</v>
          </cell>
          <cell r="U34">
            <v>0</v>
          </cell>
          <cell r="W34">
            <v>0</v>
          </cell>
          <cell r="X34">
            <v>1.8</v>
          </cell>
          <cell r="Y34">
            <v>0</v>
          </cell>
        </row>
        <row r="35">
          <cell r="A35" t="str">
            <v>Чебупай сочное яблоко ТМ Горячая штучка ТС Чебупай 0,2 кг УВС.  зам  ПОКОМ</v>
          </cell>
          <cell r="B35" t="str">
            <v>шт</v>
          </cell>
          <cell r="D35">
            <v>29</v>
          </cell>
          <cell r="F35">
            <v>27</v>
          </cell>
          <cell r="H35">
            <v>0.2</v>
          </cell>
          <cell r="K35">
            <v>48</v>
          </cell>
          <cell r="M35">
            <v>5.4</v>
          </cell>
          <cell r="N35">
            <v>22.200000000000003</v>
          </cell>
          <cell r="Q35">
            <v>13</v>
          </cell>
          <cell r="R35">
            <v>8.8888888888888875</v>
          </cell>
          <cell r="S35">
            <v>1.6</v>
          </cell>
          <cell r="T35">
            <v>4.2</v>
          </cell>
          <cell r="U35">
            <v>6</v>
          </cell>
          <cell r="W35">
            <v>4.4400000000000004</v>
          </cell>
          <cell r="X35">
            <v>6</v>
          </cell>
          <cell r="Y35">
            <v>4</v>
          </cell>
        </row>
        <row r="36">
          <cell r="A36" t="str">
            <v>Чебупай спелая вишня ТМ Горячая штучка ТС Чебупай 0,2 кг УВС. зам  ПОКОМ</v>
          </cell>
          <cell r="B36" t="str">
            <v>шт</v>
          </cell>
          <cell r="D36">
            <v>40</v>
          </cell>
          <cell r="F36">
            <v>27</v>
          </cell>
          <cell r="G36">
            <v>11</v>
          </cell>
          <cell r="H36">
            <v>0.2</v>
          </cell>
          <cell r="K36">
            <v>42</v>
          </cell>
          <cell r="M36">
            <v>5.4</v>
          </cell>
          <cell r="N36">
            <v>17.200000000000003</v>
          </cell>
          <cell r="Q36">
            <v>13</v>
          </cell>
          <cell r="R36">
            <v>9.8148148148148149</v>
          </cell>
          <cell r="S36">
            <v>2.6</v>
          </cell>
          <cell r="T36">
            <v>4.2</v>
          </cell>
          <cell r="U36">
            <v>5.6</v>
          </cell>
          <cell r="W36">
            <v>3.4400000000000008</v>
          </cell>
          <cell r="X36">
            <v>6</v>
          </cell>
          <cell r="Y36">
            <v>3</v>
          </cell>
        </row>
        <row r="37">
          <cell r="A37" t="str">
            <v>Чебупицца курочка по-итальянски Горячая штучка 0,25 кг зам  ПОКОМ</v>
          </cell>
          <cell r="B37" t="str">
            <v>шт</v>
          </cell>
          <cell r="C37" t="str">
            <v>Окт</v>
          </cell>
          <cell r="D37">
            <v>336</v>
          </cell>
          <cell r="F37">
            <v>216</v>
          </cell>
          <cell r="G37">
            <v>52</v>
          </cell>
          <cell r="H37">
            <v>0.25</v>
          </cell>
          <cell r="K37">
            <v>276</v>
          </cell>
          <cell r="M37">
            <v>43.2</v>
          </cell>
          <cell r="N37">
            <v>233.60000000000002</v>
          </cell>
          <cell r="Q37">
            <v>13</v>
          </cell>
          <cell r="R37">
            <v>7.5925925925925917</v>
          </cell>
          <cell r="S37">
            <v>31.8</v>
          </cell>
          <cell r="T37">
            <v>40.799999999999997</v>
          </cell>
          <cell r="U37">
            <v>40.799999999999997</v>
          </cell>
          <cell r="W37">
            <v>58.400000000000006</v>
          </cell>
          <cell r="X37">
            <v>12</v>
          </cell>
          <cell r="Y37">
            <v>20</v>
          </cell>
        </row>
        <row r="38">
          <cell r="A38" t="str">
            <v>Чебупицца Пепперони ТМ Горячая штучка ТС Чебупицца 0.25кг зам  ПОКОМ</v>
          </cell>
          <cell r="B38" t="str">
            <v>шт</v>
          </cell>
          <cell r="C38" t="str">
            <v>Окт</v>
          </cell>
          <cell r="D38">
            <v>232</v>
          </cell>
          <cell r="F38">
            <v>215</v>
          </cell>
          <cell r="G38">
            <v>-52</v>
          </cell>
          <cell r="H38">
            <v>0.25</v>
          </cell>
          <cell r="K38">
            <v>300</v>
          </cell>
          <cell r="M38">
            <v>43</v>
          </cell>
          <cell r="N38">
            <v>311</v>
          </cell>
          <cell r="Q38">
            <v>13</v>
          </cell>
          <cell r="R38">
            <v>5.7674418604651159</v>
          </cell>
          <cell r="S38">
            <v>34.4</v>
          </cell>
          <cell r="T38">
            <v>30</v>
          </cell>
          <cell r="U38">
            <v>38.200000000000003</v>
          </cell>
          <cell r="W38">
            <v>77.75</v>
          </cell>
          <cell r="X38">
            <v>12</v>
          </cell>
          <cell r="Y38">
            <v>26</v>
          </cell>
        </row>
        <row r="39">
          <cell r="A39" t="str">
            <v>Чебуреки Мясные вес 2,7 кг Кулинарные изделия мясосодержащие рубленые в тесте жарен  ПОКОМ</v>
          </cell>
          <cell r="B39" t="str">
            <v>кг</v>
          </cell>
          <cell r="H39">
            <v>1</v>
          </cell>
          <cell r="K39">
            <v>0</v>
          </cell>
          <cell r="M39">
            <v>0</v>
          </cell>
          <cell r="N39">
            <v>100</v>
          </cell>
          <cell r="Q39" t="e">
            <v>#DIV/0!</v>
          </cell>
          <cell r="R39" t="e">
            <v>#DIV/0!</v>
          </cell>
          <cell r="S39">
            <v>0</v>
          </cell>
          <cell r="T39">
            <v>0</v>
          </cell>
          <cell r="U39">
            <v>0</v>
          </cell>
          <cell r="W39">
            <v>100</v>
          </cell>
          <cell r="X39">
            <v>2.7</v>
          </cell>
          <cell r="Y39">
            <v>37</v>
          </cell>
        </row>
        <row r="40">
          <cell r="A40" t="str">
            <v>Чебуреки сочные, ВЕС, куриные жарен. зам  ПОКОМ</v>
          </cell>
          <cell r="B40" t="str">
            <v>кг</v>
          </cell>
          <cell r="H40">
            <v>1</v>
          </cell>
          <cell r="K40">
            <v>0</v>
          </cell>
          <cell r="M40">
            <v>0</v>
          </cell>
          <cell r="N40">
            <v>100</v>
          </cell>
          <cell r="Q40" t="e">
            <v>#DIV/0!</v>
          </cell>
          <cell r="R40" t="e">
            <v>#DIV/0!</v>
          </cell>
          <cell r="S40">
            <v>0</v>
          </cell>
          <cell r="T40">
            <v>0</v>
          </cell>
          <cell r="U40">
            <v>0</v>
          </cell>
          <cell r="W40">
            <v>100</v>
          </cell>
          <cell r="X40">
            <v>5</v>
          </cell>
          <cell r="Y40">
            <v>20</v>
          </cell>
        </row>
        <row r="41">
          <cell r="A41" t="str">
            <v>БОНУС_Готовые чебупели сочные с мясом ТМ Горячая штучка  0,3кг зам  ПОКОМ</v>
          </cell>
          <cell r="B41" t="str">
            <v>шт</v>
          </cell>
          <cell r="D41">
            <v>13</v>
          </cell>
          <cell r="E41">
            <v>13</v>
          </cell>
          <cell r="F41">
            <v>57</v>
          </cell>
          <cell r="G41">
            <v>-41</v>
          </cell>
          <cell r="H41">
            <v>0</v>
          </cell>
          <cell r="K41">
            <v>0</v>
          </cell>
          <cell r="M41">
            <v>11.4</v>
          </cell>
          <cell r="Q41">
            <v>-3.5964912280701755</v>
          </cell>
          <cell r="R41">
            <v>-3.5964912280701755</v>
          </cell>
          <cell r="S41">
            <v>0</v>
          </cell>
          <cell r="T41">
            <v>2</v>
          </cell>
          <cell r="U41">
            <v>9.1999999999999993</v>
          </cell>
          <cell r="X41">
            <v>0</v>
          </cell>
          <cell r="Y41">
            <v>0</v>
          </cell>
        </row>
        <row r="42">
          <cell r="A42" t="str">
            <v>БОНУС_Пельмени Бульмени со сливочным маслом Горячая штучка 0,9 кг  ПОКОМ</v>
          </cell>
          <cell r="B42" t="str">
            <v>шт</v>
          </cell>
          <cell r="D42">
            <v>19</v>
          </cell>
          <cell r="E42">
            <v>3</v>
          </cell>
          <cell r="F42">
            <v>45</v>
          </cell>
          <cell r="G42">
            <v>-34</v>
          </cell>
          <cell r="H42">
            <v>0</v>
          </cell>
          <cell r="K42">
            <v>0</v>
          </cell>
          <cell r="M42">
            <v>9</v>
          </cell>
          <cell r="Q42">
            <v>-3.7777777777777777</v>
          </cell>
          <cell r="R42">
            <v>-3.7777777777777777</v>
          </cell>
          <cell r="S42">
            <v>0</v>
          </cell>
          <cell r="T42">
            <v>3.4</v>
          </cell>
          <cell r="U42">
            <v>8.1999999999999993</v>
          </cell>
          <cell r="X42">
            <v>0</v>
          </cell>
          <cell r="Y42">
            <v>0</v>
          </cell>
        </row>
        <row r="45">
          <cell r="O45" t="str">
            <v>скорей всего завод не отгрузит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19.10.2023 - 26.10.2023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Окт</v>
          </cell>
          <cell r="D6" t="str">
            <v>Нояб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Окт</v>
          </cell>
          <cell r="D7" t="str">
            <v>Нояб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 t="str">
            <v>Окт</v>
          </cell>
          <cell r="D14" t="str">
            <v>Нояб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</row>
        <row r="16">
          <cell r="A16" t="str">
            <v>Наггетсы хрустящие п/ф ВЕС ПОКОМ</v>
          </cell>
          <cell r="B16" t="str">
            <v>кг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 t="str">
            <v>Окт</v>
          </cell>
          <cell r="D18" t="str">
            <v>Нояб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 t="str">
            <v>Окт</v>
          </cell>
          <cell r="D19" t="str">
            <v>Нояб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 t="str">
            <v>Окт</v>
          </cell>
          <cell r="D22" t="str">
            <v>Нояб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 t="str">
            <v>Окт</v>
          </cell>
          <cell r="D24" t="str">
            <v>Нояб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D25" t="str">
            <v>Нояб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шт</v>
          </cell>
          <cell r="C26" t="str">
            <v>Окт</v>
          </cell>
        </row>
        <row r="27">
          <cell r="A27" t="str">
            <v>Пельмени С говядиной и свининой, ВЕС, ТМ Славница сфера пуговки  ПОКОМ</v>
          </cell>
          <cell r="B27" t="str">
            <v>кг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B28" t="str">
            <v>шт</v>
          </cell>
        </row>
        <row r="29">
          <cell r="A29" t="str">
            <v>Снеки  ЖАР-мени ВЕС. рубленые в тесте замор.  ПОКОМ</v>
          </cell>
          <cell r="B29" t="str">
            <v>кг</v>
          </cell>
        </row>
        <row r="30">
          <cell r="A30" t="str">
            <v>Сосиски Оригинальные заморож. ТМ Стародворье в вак 0,33 кг  Поком</v>
          </cell>
          <cell r="B30" t="str">
            <v>шт</v>
          </cell>
        </row>
        <row r="31">
          <cell r="A31" t="str">
            <v>Фрай-пицца с ветчиной и грибами 3,0 кг. ВЕС.  ПОКОМ</v>
          </cell>
          <cell r="B31" t="str">
            <v>кг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шт</v>
          </cell>
          <cell r="C34" t="str">
            <v>Окт</v>
          </cell>
          <cell r="D34" t="str">
            <v>Нояб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шт</v>
          </cell>
          <cell r="C35" t="str">
            <v>Окт</v>
          </cell>
          <cell r="D35" t="str">
            <v>Нояб</v>
          </cell>
        </row>
        <row r="36">
          <cell r="A36" t="str">
            <v>Чебуреки сочные, ВЕС, куриные жарен. зам  ПОКОМ</v>
          </cell>
          <cell r="B36" t="str">
            <v>кг</v>
          </cell>
        </row>
        <row r="37">
          <cell r="A37" t="str">
            <v>БОНУС_Готовые чебупели сочные с мясом ТМ Горячая штучка  0,3кг зам  ПОКОМ</v>
          </cell>
          <cell r="B37" t="str">
            <v>шт</v>
          </cell>
        </row>
        <row r="38">
          <cell r="A38" t="str">
            <v>БОНУС_Пельмени Бульмени со сливочным маслом Горячая штучка 0,9 кг  ПОКОМ</v>
          </cell>
          <cell r="B38" t="str">
            <v>шт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43"/>
  <sheetViews>
    <sheetView tabSelected="1" topLeftCell="A4" workbookViewId="0">
      <selection activeCell="W22" sqref="W22"/>
    </sheetView>
  </sheetViews>
  <sheetFormatPr defaultColWidth="10.5" defaultRowHeight="11.45" customHeight="1" outlineLevelRow="2" x14ac:dyDescent="0.2"/>
  <cols>
    <col min="1" max="1" width="62.6640625" style="1" customWidth="1"/>
    <col min="2" max="2" width="4" style="1" customWidth="1"/>
    <col min="3" max="4" width="8.5" style="1" customWidth="1"/>
    <col min="5" max="8" width="6.33203125" style="1" customWidth="1"/>
    <col min="9" max="9" width="4.83203125" style="19" customWidth="1"/>
    <col min="10" max="10" width="0.83203125" style="2" customWidth="1"/>
    <col min="11" max="11" width="1" style="2" customWidth="1"/>
    <col min="12" max="13" width="6.6640625" style="2" customWidth="1"/>
    <col min="14" max="14" width="5.1640625" style="2" customWidth="1"/>
    <col min="15" max="16" width="10.5" style="2"/>
    <col min="17" max="17" width="18.5" style="2" customWidth="1"/>
    <col min="18" max="19" width="5.6640625" style="2" customWidth="1"/>
    <col min="20" max="22" width="8.5" style="2" customWidth="1"/>
    <col min="23" max="23" width="23.5" style="2" customWidth="1"/>
    <col min="24" max="24" width="10.5" style="2"/>
    <col min="25" max="25" width="8.83203125" style="19" customWidth="1"/>
    <col min="26" max="26" width="10.5" style="20"/>
    <col min="27" max="16384" width="10.5" style="2"/>
  </cols>
  <sheetData>
    <row r="1" spans="1:27" ht="12.95" customHeight="1" outlineLevel="1" x14ac:dyDescent="0.2">
      <c r="A1" s="3" t="s">
        <v>0</v>
      </c>
    </row>
    <row r="2" spans="1:27" ht="12.95" customHeight="1" outlineLevel="1" x14ac:dyDescent="0.2">
      <c r="A2" s="3"/>
    </row>
    <row r="3" spans="1:27" ht="26.1" customHeight="1" x14ac:dyDescent="0.2">
      <c r="A3" s="4" t="s">
        <v>1</v>
      </c>
      <c r="B3" s="4" t="s">
        <v>2</v>
      </c>
      <c r="C3" s="24" t="s">
        <v>64</v>
      </c>
      <c r="D3" s="24" t="s">
        <v>64</v>
      </c>
      <c r="E3" s="4" t="s">
        <v>3</v>
      </c>
      <c r="F3" s="4"/>
      <c r="G3" s="4"/>
      <c r="H3" s="4"/>
      <c r="I3" s="9" t="s">
        <v>41</v>
      </c>
      <c r="J3" s="10" t="s">
        <v>42</v>
      </c>
      <c r="K3" s="10" t="s">
        <v>43</v>
      </c>
      <c r="L3" s="10" t="s">
        <v>44</v>
      </c>
      <c r="M3" s="10" t="s">
        <v>44</v>
      </c>
      <c r="N3" s="10" t="s">
        <v>45</v>
      </c>
      <c r="O3" s="10" t="s">
        <v>44</v>
      </c>
      <c r="P3" s="11" t="s">
        <v>46</v>
      </c>
      <c r="Q3" s="12"/>
      <c r="R3" s="10" t="s">
        <v>47</v>
      </c>
      <c r="S3" s="10" t="s">
        <v>48</v>
      </c>
      <c r="T3" s="13" t="s">
        <v>49</v>
      </c>
      <c r="U3" s="13" t="s">
        <v>50</v>
      </c>
      <c r="V3" s="13" t="s">
        <v>58</v>
      </c>
      <c r="W3" s="10" t="s">
        <v>51</v>
      </c>
      <c r="X3" s="10" t="s">
        <v>52</v>
      </c>
      <c r="Y3" s="9"/>
      <c r="Z3" s="14" t="s">
        <v>53</v>
      </c>
      <c r="AA3" s="10" t="s">
        <v>54</v>
      </c>
    </row>
    <row r="4" spans="1:27" ht="26.1" customHeight="1" x14ac:dyDescent="0.2">
      <c r="A4" s="4" t="s">
        <v>1</v>
      </c>
      <c r="B4" s="4" t="s">
        <v>2</v>
      </c>
      <c r="C4" s="24" t="s">
        <v>64</v>
      </c>
      <c r="D4" s="24" t="s">
        <v>64</v>
      </c>
      <c r="E4" s="4" t="s">
        <v>4</v>
      </c>
      <c r="F4" s="4" t="s">
        <v>5</v>
      </c>
      <c r="G4" s="4" t="s">
        <v>6</v>
      </c>
      <c r="H4" s="4" t="s">
        <v>7</v>
      </c>
      <c r="I4" s="9"/>
      <c r="J4" s="10"/>
      <c r="K4" s="10"/>
      <c r="L4" s="10"/>
      <c r="M4" s="10"/>
      <c r="N4" s="10"/>
      <c r="O4" s="15"/>
      <c r="P4" s="11" t="s">
        <v>55</v>
      </c>
      <c r="Q4" s="12" t="s">
        <v>56</v>
      </c>
      <c r="R4" s="10"/>
      <c r="S4" s="10"/>
      <c r="T4" s="10"/>
      <c r="U4" s="10"/>
      <c r="V4" s="10"/>
      <c r="W4" s="10"/>
      <c r="X4" s="10"/>
      <c r="Y4" s="9"/>
      <c r="Z4" s="14"/>
      <c r="AA4" s="10"/>
    </row>
    <row r="5" spans="1:27" ht="11.1" customHeight="1" x14ac:dyDescent="0.2">
      <c r="A5" s="5"/>
      <c r="B5" s="5"/>
      <c r="C5" s="5"/>
      <c r="D5" s="5"/>
      <c r="E5" s="6"/>
      <c r="F5" s="6"/>
      <c r="G5" s="16">
        <f>SUM(G6:G83)</f>
        <v>3755.2</v>
      </c>
      <c r="H5" s="16">
        <f>SUM(H6:H83)</f>
        <v>2378.3000000000002</v>
      </c>
      <c r="I5" s="9"/>
      <c r="J5" s="16">
        <f t="shared" ref="J5:O5" si="0">SUM(J6:J83)</f>
        <v>0</v>
      </c>
      <c r="K5" s="16">
        <f t="shared" si="0"/>
        <v>0</v>
      </c>
      <c r="L5" s="16">
        <f t="shared" si="0"/>
        <v>4813</v>
      </c>
      <c r="M5" s="16">
        <f t="shared" si="0"/>
        <v>1000</v>
      </c>
      <c r="N5" s="16">
        <f t="shared" si="0"/>
        <v>751.04000000000008</v>
      </c>
      <c r="O5" s="16">
        <f t="shared" si="0"/>
        <v>2284.36</v>
      </c>
      <c r="P5" s="16">
        <f t="shared" ref="P5" si="1">SUM(P6:P55)</f>
        <v>0</v>
      </c>
      <c r="Q5" s="17"/>
      <c r="R5" s="10"/>
      <c r="S5" s="10"/>
      <c r="T5" s="16">
        <f>SUM(T6:T83)</f>
        <v>627.47519999999997</v>
      </c>
      <c r="U5" s="16">
        <f>SUM(U6:U83)</f>
        <v>722.09600000000023</v>
      </c>
      <c r="V5" s="16">
        <f>SUM(V6:V83)</f>
        <v>885.06400000000019</v>
      </c>
      <c r="W5" s="10"/>
      <c r="X5" s="16">
        <f>SUM(X6:X83)</f>
        <v>1561.8420000000003</v>
      </c>
      <c r="Y5" s="9" t="s">
        <v>57</v>
      </c>
      <c r="Z5" s="18">
        <f>SUM(Z6:Z83)</f>
        <v>323</v>
      </c>
      <c r="AA5" s="16">
        <f>SUM(AA6:AA83)</f>
        <v>1567.2</v>
      </c>
    </row>
    <row r="6" spans="1:27" ht="11.1" customHeight="1" outlineLevel="2" x14ac:dyDescent="0.2">
      <c r="A6" s="7" t="s">
        <v>11</v>
      </c>
      <c r="B6" s="7" t="s">
        <v>9</v>
      </c>
      <c r="C6" s="25" t="str">
        <f>VLOOKUP(A6,[1]TDSheet!$A:$C,3,0)</f>
        <v>Окт</v>
      </c>
      <c r="D6" s="30" t="str">
        <f>VLOOKUP(A6,[2]TDSheet!$A:$D,4,0)</f>
        <v>Нояб</v>
      </c>
      <c r="E6" s="8">
        <v>148</v>
      </c>
      <c r="F6" s="8">
        <v>264</v>
      </c>
      <c r="G6" s="8">
        <v>160</v>
      </c>
      <c r="H6" s="8">
        <v>176</v>
      </c>
      <c r="I6" s="19">
        <f>VLOOKUP(A6,[1]TDSheet!$A:$H,8,0)</f>
        <v>0.3</v>
      </c>
      <c r="L6" s="28">
        <f>VLOOKUP(A6,[1]TDSheet!$A:$Y,25,0)*Y6</f>
        <v>192</v>
      </c>
      <c r="M6" s="28"/>
      <c r="N6" s="2">
        <f>G6/5</f>
        <v>32</v>
      </c>
      <c r="O6" s="23">
        <f>13*N6-M6-L6-H6</f>
        <v>48</v>
      </c>
      <c r="P6" s="23"/>
      <c r="R6" s="2">
        <f>(H6+L6+M6+O6)/N6</f>
        <v>13</v>
      </c>
      <c r="S6" s="2">
        <f>(H6+L6+M6)/N6</f>
        <v>11.5</v>
      </c>
      <c r="T6" s="2">
        <f>VLOOKUP(A6,[1]TDSheet!$A:$T,20,0)</f>
        <v>33.200000000000003</v>
      </c>
      <c r="U6" s="2">
        <f>VLOOKUP(A6,[1]TDSheet!$A:$U,21,0)</f>
        <v>38.799999999999997</v>
      </c>
      <c r="V6" s="2">
        <f>VLOOKUP(A6,[1]TDSheet!$A:$M,13,0)</f>
        <v>40.799999999999997</v>
      </c>
      <c r="X6" s="2">
        <f>O6*I6</f>
        <v>14.399999999999999</v>
      </c>
      <c r="Y6" s="19">
        <f>VLOOKUP(A6,[1]TDSheet!$A:$X,24,0)</f>
        <v>12</v>
      </c>
      <c r="Z6" s="20">
        <v>4</v>
      </c>
      <c r="AA6" s="2">
        <f>Z6*Y6*I6</f>
        <v>14.399999999999999</v>
      </c>
    </row>
    <row r="7" spans="1:27" ht="11.1" customHeight="1" outlineLevel="2" x14ac:dyDescent="0.2">
      <c r="A7" s="7" t="s">
        <v>12</v>
      </c>
      <c r="B7" s="7" t="s">
        <v>9</v>
      </c>
      <c r="C7" s="25" t="str">
        <f>VLOOKUP(A7,[1]TDSheet!$A:$C,3,0)</f>
        <v>Окт</v>
      </c>
      <c r="D7" s="30" t="str">
        <f>VLOOKUP(A7,[2]TDSheet!$A:$D,4,0)</f>
        <v>Нояб</v>
      </c>
      <c r="E7" s="8">
        <v>318</v>
      </c>
      <c r="F7" s="8">
        <v>132</v>
      </c>
      <c r="G7" s="8">
        <v>177</v>
      </c>
      <c r="H7" s="8">
        <v>204</v>
      </c>
      <c r="I7" s="19">
        <f>VLOOKUP(A7,[1]TDSheet!$A:$H,8,0)</f>
        <v>0.3</v>
      </c>
      <c r="L7" s="28">
        <f>VLOOKUP(A7,[1]TDSheet!$A:$Y,25,0)*Y7</f>
        <v>108</v>
      </c>
      <c r="M7" s="28"/>
      <c r="N7" s="2">
        <f t="shared" ref="N7:N40" si="2">G7/5</f>
        <v>35.4</v>
      </c>
      <c r="O7" s="23">
        <f t="shared" ref="O7:O36" si="3">13*N7-M7-L7-H7</f>
        <v>148.19999999999999</v>
      </c>
      <c r="P7" s="23"/>
      <c r="R7" s="2">
        <f t="shared" ref="R7:R40" si="4">(H7+L7+M7+O7)/N7</f>
        <v>13</v>
      </c>
      <c r="S7" s="2">
        <f t="shared" ref="S7:S40" si="5">(H7+L7+M7)/N7</f>
        <v>8.8135593220338979</v>
      </c>
      <c r="T7" s="2">
        <f>VLOOKUP(A7,[1]TDSheet!$A:$T,20,0)</f>
        <v>46.4</v>
      </c>
      <c r="U7" s="2">
        <f>VLOOKUP(A7,[1]TDSheet!$A:$U,21,0)</f>
        <v>40.799999999999997</v>
      </c>
      <c r="V7" s="2">
        <f>VLOOKUP(A7,[1]TDSheet!$A:$M,13,0)</f>
        <v>38</v>
      </c>
      <c r="X7" s="2">
        <f t="shared" ref="X7:X40" si="6">O7*I7</f>
        <v>44.459999999999994</v>
      </c>
      <c r="Y7" s="19">
        <f>VLOOKUP(A7,[1]TDSheet!$A:$X,24,0)</f>
        <v>12</v>
      </c>
      <c r="Z7" s="20">
        <v>12</v>
      </c>
      <c r="AA7" s="2">
        <f t="shared" ref="AA7:AA40" si="7">Z7*Y7*I7</f>
        <v>43.199999999999996</v>
      </c>
    </row>
    <row r="8" spans="1:27" ht="11.1" customHeight="1" outlineLevel="2" x14ac:dyDescent="0.2">
      <c r="A8" s="7" t="s">
        <v>59</v>
      </c>
      <c r="B8" s="7" t="s">
        <v>14</v>
      </c>
      <c r="C8" s="7"/>
      <c r="D8" s="7"/>
      <c r="E8" s="8"/>
      <c r="F8" s="8"/>
      <c r="G8" s="8"/>
      <c r="H8" s="8"/>
      <c r="I8" s="19">
        <v>0</v>
      </c>
      <c r="L8" s="28"/>
      <c r="M8" s="28"/>
      <c r="N8" s="2">
        <f t="shared" si="2"/>
        <v>0</v>
      </c>
      <c r="O8" s="26"/>
      <c r="P8" s="23"/>
      <c r="R8" s="2" t="e">
        <f t="shared" si="4"/>
        <v>#DIV/0!</v>
      </c>
      <c r="S8" s="2" t="e">
        <f t="shared" si="5"/>
        <v>#DIV/0!</v>
      </c>
      <c r="T8" s="2">
        <f>VLOOKUP(A8,[1]TDSheet!$A:$T,20,0)</f>
        <v>11.2</v>
      </c>
      <c r="U8" s="2">
        <f>VLOOKUP(A8,[1]TDSheet!$A:$U,21,0)</f>
        <v>1.7920000000000003</v>
      </c>
      <c r="V8" s="2">
        <f>VLOOKUP(A8,[1]TDSheet!$A:$M,13,0)</f>
        <v>0</v>
      </c>
      <c r="W8" s="31" t="s">
        <v>65</v>
      </c>
      <c r="X8" s="2">
        <f t="shared" si="6"/>
        <v>0</v>
      </c>
      <c r="Y8" s="19">
        <f>VLOOKUP(A8,[1]TDSheet!$A:$X,24,0)</f>
        <v>2.2400000000000002</v>
      </c>
      <c r="Z8" s="20">
        <v>0</v>
      </c>
      <c r="AA8" s="2">
        <f t="shared" si="7"/>
        <v>0</v>
      </c>
    </row>
    <row r="9" spans="1:27" ht="11.1" customHeight="1" outlineLevel="2" x14ac:dyDescent="0.2">
      <c r="A9" s="7" t="s">
        <v>13</v>
      </c>
      <c r="B9" s="7" t="s">
        <v>14</v>
      </c>
      <c r="C9" s="7"/>
      <c r="D9" s="7"/>
      <c r="E9" s="8">
        <v>51.8</v>
      </c>
      <c r="F9" s="8"/>
      <c r="G9" s="8"/>
      <c r="H9" s="8">
        <v>51.8</v>
      </c>
      <c r="I9" s="19">
        <f>VLOOKUP(A9,[1]TDSheet!$A:$H,8,0)</f>
        <v>1</v>
      </c>
      <c r="L9" s="28"/>
      <c r="M9" s="28"/>
      <c r="N9" s="2">
        <f t="shared" si="2"/>
        <v>0</v>
      </c>
      <c r="O9" s="23"/>
      <c r="P9" s="23"/>
      <c r="R9" s="2" t="e">
        <f t="shared" si="4"/>
        <v>#DIV/0!</v>
      </c>
      <c r="S9" s="2" t="e">
        <f t="shared" si="5"/>
        <v>#DIV/0!</v>
      </c>
      <c r="T9" s="2">
        <f>VLOOKUP(A9,[1]TDSheet!$A:$T,20,0)</f>
        <v>0</v>
      </c>
      <c r="U9" s="2">
        <f>VLOOKUP(A9,[1]TDSheet!$A:$U,21,0)</f>
        <v>0</v>
      </c>
      <c r="V9" s="2">
        <f>VLOOKUP(A9,[1]TDSheet!$A:$M,13,0)</f>
        <v>0</v>
      </c>
      <c r="X9" s="2">
        <f t="shared" si="6"/>
        <v>0</v>
      </c>
      <c r="Y9" s="19">
        <f>VLOOKUP(A9,[1]TDSheet!$A:$X,24,0)</f>
        <v>3.7</v>
      </c>
      <c r="Z9" s="20">
        <f t="shared" ref="Z9:Z34" si="8">O9/Y9</f>
        <v>0</v>
      </c>
      <c r="AA9" s="2">
        <f t="shared" si="7"/>
        <v>0</v>
      </c>
    </row>
    <row r="10" spans="1:27" ht="11.1" customHeight="1" outlineLevel="2" x14ac:dyDescent="0.2">
      <c r="A10" s="7" t="s">
        <v>15</v>
      </c>
      <c r="B10" s="7" t="s">
        <v>9</v>
      </c>
      <c r="C10" s="7"/>
      <c r="D10" s="7"/>
      <c r="E10" s="8">
        <v>69</v>
      </c>
      <c r="F10" s="8">
        <v>36</v>
      </c>
      <c r="G10" s="8">
        <v>36</v>
      </c>
      <c r="H10" s="8">
        <v>6</v>
      </c>
      <c r="I10" s="19">
        <f>VLOOKUP(A10,[1]TDSheet!$A:$H,8,0)</f>
        <v>0.25</v>
      </c>
      <c r="L10" s="28">
        <f>VLOOKUP(A10,[1]TDSheet!$A:$Y,25,0)*Y10</f>
        <v>216</v>
      </c>
      <c r="M10" s="28"/>
      <c r="N10" s="2">
        <f t="shared" si="2"/>
        <v>7.2</v>
      </c>
      <c r="O10" s="23"/>
      <c r="P10" s="23"/>
      <c r="R10" s="2">
        <f t="shared" si="4"/>
        <v>30.833333333333332</v>
      </c>
      <c r="S10" s="2">
        <f t="shared" si="5"/>
        <v>30.833333333333332</v>
      </c>
      <c r="T10" s="2">
        <f>VLOOKUP(A10,[1]TDSheet!$A:$T,20,0)</f>
        <v>18</v>
      </c>
      <c r="U10" s="2">
        <f>VLOOKUP(A10,[1]TDSheet!$A:$U,21,0)</f>
        <v>9.1999999999999993</v>
      </c>
      <c r="V10" s="2">
        <f>VLOOKUP(A10,[1]TDSheet!$A:$M,13,0)</f>
        <v>25.6</v>
      </c>
      <c r="X10" s="2">
        <f t="shared" si="6"/>
        <v>0</v>
      </c>
      <c r="Y10" s="19">
        <f>VLOOKUP(A10,[1]TDSheet!$A:$X,24,0)</f>
        <v>12</v>
      </c>
      <c r="Z10" s="20">
        <f t="shared" si="8"/>
        <v>0</v>
      </c>
      <c r="AA10" s="2">
        <f t="shared" si="7"/>
        <v>0</v>
      </c>
    </row>
    <row r="11" spans="1:27" ht="11.1" customHeight="1" outlineLevel="2" x14ac:dyDescent="0.2">
      <c r="A11" s="7" t="s">
        <v>16</v>
      </c>
      <c r="B11" s="7" t="s">
        <v>14</v>
      </c>
      <c r="C11" s="7"/>
      <c r="D11" s="7"/>
      <c r="E11" s="8">
        <v>41.4</v>
      </c>
      <c r="F11" s="8"/>
      <c r="G11" s="8">
        <v>21.6</v>
      </c>
      <c r="H11" s="8">
        <v>3.6</v>
      </c>
      <c r="I11" s="19">
        <f>VLOOKUP(A11,[1]TDSheet!$A:$H,8,0)</f>
        <v>1</v>
      </c>
      <c r="L11" s="28"/>
      <c r="M11" s="28"/>
      <c r="N11" s="2">
        <f t="shared" si="2"/>
        <v>4.32</v>
      </c>
      <c r="O11" s="23">
        <f t="shared" si="3"/>
        <v>52.56</v>
      </c>
      <c r="P11" s="23"/>
      <c r="R11" s="2">
        <f t="shared" si="4"/>
        <v>13</v>
      </c>
      <c r="S11" s="2">
        <f t="shared" si="5"/>
        <v>0.83333333333333326</v>
      </c>
      <c r="T11" s="2">
        <f>VLOOKUP(A11,[1]TDSheet!$A:$T,20,0)</f>
        <v>0</v>
      </c>
      <c r="U11" s="2">
        <f>VLOOKUP(A11,[1]TDSheet!$A:$U,21,0)</f>
        <v>1.08</v>
      </c>
      <c r="V11" s="2">
        <f>VLOOKUP(A11,[1]TDSheet!$A:$M,13,0)</f>
        <v>4.32</v>
      </c>
      <c r="X11" s="2">
        <f t="shared" si="6"/>
        <v>52.56</v>
      </c>
      <c r="Y11" s="19">
        <f>VLOOKUP(A11,[1]TDSheet!$A:$X,24,0)</f>
        <v>1.8</v>
      </c>
      <c r="Z11" s="20">
        <v>29</v>
      </c>
      <c r="AA11" s="2">
        <f t="shared" si="7"/>
        <v>52.2</v>
      </c>
    </row>
    <row r="12" spans="1:27" ht="11.1" customHeight="1" outlineLevel="2" x14ac:dyDescent="0.2">
      <c r="A12" s="7" t="s">
        <v>17</v>
      </c>
      <c r="B12" s="7" t="s">
        <v>14</v>
      </c>
      <c r="C12" s="7"/>
      <c r="D12" s="7"/>
      <c r="E12" s="8">
        <v>11.1</v>
      </c>
      <c r="F12" s="8"/>
      <c r="G12" s="8">
        <v>11</v>
      </c>
      <c r="H12" s="8">
        <v>0.1</v>
      </c>
      <c r="I12" s="19">
        <f>VLOOKUP(A12,[1]TDSheet!$A:$H,8,0)</f>
        <v>1</v>
      </c>
      <c r="L12" s="28"/>
      <c r="M12" s="28"/>
      <c r="N12" s="2">
        <f t="shared" si="2"/>
        <v>2.2000000000000002</v>
      </c>
      <c r="O12" s="23">
        <f t="shared" si="3"/>
        <v>28.5</v>
      </c>
      <c r="P12" s="23"/>
      <c r="R12" s="2">
        <f t="shared" si="4"/>
        <v>13</v>
      </c>
      <c r="S12" s="2">
        <f t="shared" si="5"/>
        <v>4.5454545454545456E-2</v>
      </c>
      <c r="T12" s="2">
        <f>VLOOKUP(A12,[1]TDSheet!$A:$T,20,0)</f>
        <v>11.1</v>
      </c>
      <c r="U12" s="2">
        <f>VLOOKUP(A12,[1]TDSheet!$A:$U,21,0)</f>
        <v>8.879999999999999</v>
      </c>
      <c r="V12" s="2">
        <f>VLOOKUP(A12,[1]TDSheet!$A:$M,13,0)</f>
        <v>12.58</v>
      </c>
      <c r="X12" s="2">
        <f t="shared" si="6"/>
        <v>28.5</v>
      </c>
      <c r="Y12" s="19">
        <f>VLOOKUP(A12,[1]TDSheet!$A:$X,24,0)</f>
        <v>3.7</v>
      </c>
      <c r="Z12" s="20">
        <v>8</v>
      </c>
      <c r="AA12" s="2">
        <f t="shared" si="7"/>
        <v>29.6</v>
      </c>
    </row>
    <row r="13" spans="1:27" ht="11.1" customHeight="1" outlineLevel="2" x14ac:dyDescent="0.2">
      <c r="A13" s="7" t="s">
        <v>18</v>
      </c>
      <c r="B13" s="7" t="s">
        <v>9</v>
      </c>
      <c r="C13" s="25" t="str">
        <f>VLOOKUP(A13,[1]TDSheet!$A:$C,3,0)</f>
        <v>Окт</v>
      </c>
      <c r="D13" s="30" t="str">
        <f>VLOOKUP(A13,[2]TDSheet!$A:$D,4,0)</f>
        <v>Нояб</v>
      </c>
      <c r="E13" s="8">
        <v>248</v>
      </c>
      <c r="F13" s="8">
        <v>396</v>
      </c>
      <c r="G13" s="8">
        <v>196</v>
      </c>
      <c r="H13" s="8">
        <v>366</v>
      </c>
      <c r="I13" s="19">
        <f>VLOOKUP(A13,[1]TDSheet!$A:$H,8,0)</f>
        <v>0.25</v>
      </c>
      <c r="L13" s="28">
        <f>VLOOKUP(A13,[1]TDSheet!$A:$Y,25,0)*Y13</f>
        <v>36</v>
      </c>
      <c r="M13" s="28"/>
      <c r="N13" s="2">
        <f t="shared" si="2"/>
        <v>39.200000000000003</v>
      </c>
      <c r="O13" s="23">
        <f t="shared" si="3"/>
        <v>107.60000000000002</v>
      </c>
      <c r="P13" s="23"/>
      <c r="R13" s="2">
        <f t="shared" si="4"/>
        <v>13</v>
      </c>
      <c r="S13" s="2">
        <f t="shared" si="5"/>
        <v>10.255102040816325</v>
      </c>
      <c r="T13" s="2">
        <f>VLOOKUP(A13,[1]TDSheet!$A:$T,20,0)</f>
        <v>49</v>
      </c>
      <c r="U13" s="2">
        <f>VLOOKUP(A13,[1]TDSheet!$A:$U,21,0)</f>
        <v>57.6</v>
      </c>
      <c r="V13" s="2">
        <f>VLOOKUP(A13,[1]TDSheet!$A:$M,13,0)</f>
        <v>46</v>
      </c>
      <c r="X13" s="2">
        <f t="shared" si="6"/>
        <v>26.900000000000006</v>
      </c>
      <c r="Y13" s="19">
        <f>VLOOKUP(A13,[1]TDSheet!$A:$X,24,0)</f>
        <v>6</v>
      </c>
      <c r="Z13" s="20">
        <v>18</v>
      </c>
      <c r="AA13" s="2">
        <f t="shared" si="7"/>
        <v>27</v>
      </c>
    </row>
    <row r="14" spans="1:27" ht="11.1" customHeight="1" outlineLevel="2" x14ac:dyDescent="0.2">
      <c r="A14" s="7" t="s">
        <v>19</v>
      </c>
      <c r="B14" s="7" t="s">
        <v>9</v>
      </c>
      <c r="C14" s="7"/>
      <c r="D14" s="7"/>
      <c r="E14" s="8">
        <v>185</v>
      </c>
      <c r="F14" s="8">
        <v>396</v>
      </c>
      <c r="G14" s="8">
        <v>179</v>
      </c>
      <c r="H14" s="8">
        <v>294</v>
      </c>
      <c r="I14" s="19">
        <f>VLOOKUP(A14,[1]TDSheet!$A:$H,8,0)</f>
        <v>0.25</v>
      </c>
      <c r="L14" s="28">
        <f>VLOOKUP(A14,[1]TDSheet!$A:$Y,25,0)*Y14</f>
        <v>336</v>
      </c>
      <c r="M14" s="28"/>
      <c r="N14" s="2">
        <f t="shared" si="2"/>
        <v>35.799999999999997</v>
      </c>
      <c r="O14" s="23"/>
      <c r="P14" s="23"/>
      <c r="R14" s="2">
        <f t="shared" si="4"/>
        <v>17.597765363128492</v>
      </c>
      <c r="S14" s="2">
        <f t="shared" si="5"/>
        <v>17.597765363128492</v>
      </c>
      <c r="T14" s="2">
        <f>VLOOKUP(A14,[1]TDSheet!$A:$T,20,0)</f>
        <v>44.2</v>
      </c>
      <c r="U14" s="2">
        <f>VLOOKUP(A14,[1]TDSheet!$A:$U,21,0)</f>
        <v>54.4</v>
      </c>
      <c r="V14" s="2">
        <f>VLOOKUP(A14,[1]TDSheet!$A:$M,13,0)</f>
        <v>61.8</v>
      </c>
      <c r="X14" s="2">
        <f t="shared" si="6"/>
        <v>0</v>
      </c>
      <c r="Y14" s="19">
        <f>VLOOKUP(A14,[1]TDSheet!$A:$X,24,0)</f>
        <v>12</v>
      </c>
      <c r="Z14" s="20">
        <f t="shared" si="8"/>
        <v>0</v>
      </c>
      <c r="AA14" s="2">
        <f t="shared" si="7"/>
        <v>0</v>
      </c>
    </row>
    <row r="15" spans="1:27" ht="11.1" customHeight="1" outlineLevel="2" x14ac:dyDescent="0.2">
      <c r="A15" s="7" t="s">
        <v>20</v>
      </c>
      <c r="B15" s="7" t="s">
        <v>14</v>
      </c>
      <c r="C15" s="7"/>
      <c r="D15" s="7"/>
      <c r="E15" s="8">
        <v>73</v>
      </c>
      <c r="F15" s="8"/>
      <c r="G15" s="8">
        <v>12</v>
      </c>
      <c r="H15" s="8">
        <v>55</v>
      </c>
      <c r="I15" s="19">
        <f>VLOOKUP(A15,[1]TDSheet!$A:$H,8,0)</f>
        <v>1</v>
      </c>
      <c r="L15" s="28"/>
      <c r="M15" s="28"/>
      <c r="N15" s="2">
        <f t="shared" si="2"/>
        <v>2.4</v>
      </c>
      <c r="O15" s="23"/>
      <c r="P15" s="23"/>
      <c r="R15" s="2">
        <f t="shared" si="4"/>
        <v>22.916666666666668</v>
      </c>
      <c r="S15" s="2">
        <f t="shared" si="5"/>
        <v>22.916666666666668</v>
      </c>
      <c r="T15" s="2">
        <f>VLOOKUP(A15,[1]TDSheet!$A:$T,20,0)</f>
        <v>9.6</v>
      </c>
      <c r="U15" s="2">
        <f>VLOOKUP(A15,[1]TDSheet!$A:$U,21,0)</f>
        <v>3.4</v>
      </c>
      <c r="V15" s="2">
        <f>VLOOKUP(A15,[1]TDSheet!$A:$M,13,0)</f>
        <v>9.6</v>
      </c>
      <c r="X15" s="2">
        <f t="shared" si="6"/>
        <v>0</v>
      </c>
      <c r="Y15" s="19">
        <f>VLOOKUP(A15,[1]TDSheet!$A:$X,24,0)</f>
        <v>6</v>
      </c>
      <c r="Z15" s="20">
        <f t="shared" si="8"/>
        <v>0</v>
      </c>
      <c r="AA15" s="2">
        <f t="shared" si="7"/>
        <v>0</v>
      </c>
    </row>
    <row r="16" spans="1:27" ht="11.1" customHeight="1" outlineLevel="2" x14ac:dyDescent="0.2">
      <c r="A16" s="7" t="s">
        <v>21</v>
      </c>
      <c r="B16" s="7" t="s">
        <v>9</v>
      </c>
      <c r="C16" s="7"/>
      <c r="D16" s="7"/>
      <c r="E16" s="8">
        <v>10</v>
      </c>
      <c r="F16" s="8"/>
      <c r="G16" s="8">
        <v>2</v>
      </c>
      <c r="H16" s="8">
        <v>8</v>
      </c>
      <c r="I16" s="19">
        <f>VLOOKUP(A16,[1]TDSheet!$A:$H,8,0)</f>
        <v>0.75</v>
      </c>
      <c r="L16" s="28">
        <f>VLOOKUP(A16,[1]TDSheet!$A:$Y,25,0)*Y16</f>
        <v>16</v>
      </c>
      <c r="M16" s="28"/>
      <c r="N16" s="2">
        <f t="shared" si="2"/>
        <v>0.4</v>
      </c>
      <c r="O16" s="23"/>
      <c r="P16" s="23"/>
      <c r="R16" s="2">
        <f t="shared" si="4"/>
        <v>60</v>
      </c>
      <c r="S16" s="2">
        <f t="shared" si="5"/>
        <v>60</v>
      </c>
      <c r="T16" s="2">
        <f>VLOOKUP(A16,[1]TDSheet!$A:$T,20,0)</f>
        <v>0</v>
      </c>
      <c r="U16" s="2">
        <f>VLOOKUP(A16,[1]TDSheet!$A:$U,21,0)</f>
        <v>1.2</v>
      </c>
      <c r="V16" s="2">
        <f>VLOOKUP(A16,[1]TDSheet!$A:$M,13,0)</f>
        <v>2</v>
      </c>
      <c r="X16" s="2">
        <f t="shared" si="6"/>
        <v>0</v>
      </c>
      <c r="Y16" s="19">
        <f>VLOOKUP(A16,[1]TDSheet!$A:$X,24,0)</f>
        <v>8</v>
      </c>
      <c r="Z16" s="20">
        <f t="shared" si="8"/>
        <v>0</v>
      </c>
      <c r="AA16" s="2">
        <f t="shared" si="7"/>
        <v>0</v>
      </c>
    </row>
    <row r="17" spans="1:27" ht="11.1" customHeight="1" outlineLevel="2" x14ac:dyDescent="0.2">
      <c r="A17" s="7" t="s">
        <v>22</v>
      </c>
      <c r="B17" s="7" t="s">
        <v>9</v>
      </c>
      <c r="C17" s="25" t="str">
        <f>VLOOKUP(A17,[1]TDSheet!$A:$C,3,0)</f>
        <v>Окт</v>
      </c>
      <c r="D17" s="30" t="str">
        <f>VLOOKUP(A17,[2]TDSheet!$A:$D,4,0)</f>
        <v>Нояб</v>
      </c>
      <c r="E17" s="8">
        <v>15</v>
      </c>
      <c r="F17" s="8">
        <v>152</v>
      </c>
      <c r="G17" s="8">
        <v>139</v>
      </c>
      <c r="H17" s="8">
        <v>28</v>
      </c>
      <c r="I17" s="19">
        <f>VLOOKUP(A17,[1]TDSheet!$A:$H,8,0)</f>
        <v>0.9</v>
      </c>
      <c r="L17" s="28">
        <f>VLOOKUP(A17,[1]TDSheet!$A:$Y,25,0)*Y17</f>
        <v>88</v>
      </c>
      <c r="M17" s="28"/>
      <c r="N17" s="2">
        <f t="shared" si="2"/>
        <v>27.8</v>
      </c>
      <c r="O17" s="23">
        <f t="shared" si="3"/>
        <v>245.40000000000003</v>
      </c>
      <c r="P17" s="23"/>
      <c r="R17" s="2">
        <f t="shared" si="4"/>
        <v>13.000000000000002</v>
      </c>
      <c r="S17" s="2">
        <f t="shared" si="5"/>
        <v>4.1726618705035969</v>
      </c>
      <c r="T17" s="2">
        <f>VLOOKUP(A17,[1]TDSheet!$A:$T,20,0)</f>
        <v>11</v>
      </c>
      <c r="U17" s="2">
        <f>VLOOKUP(A17,[1]TDSheet!$A:$U,21,0)</f>
        <v>18.600000000000001</v>
      </c>
      <c r="V17" s="2">
        <f>VLOOKUP(A17,[1]TDSheet!$A:$M,13,0)</f>
        <v>19.600000000000001</v>
      </c>
      <c r="X17" s="2">
        <f t="shared" si="6"/>
        <v>220.86000000000004</v>
      </c>
      <c r="Y17" s="19">
        <f>VLOOKUP(A17,[1]TDSheet!$A:$X,24,0)</f>
        <v>8</v>
      </c>
      <c r="Z17" s="20">
        <v>31</v>
      </c>
      <c r="AA17" s="2">
        <f t="shared" si="7"/>
        <v>223.20000000000002</v>
      </c>
    </row>
    <row r="18" spans="1:27" ht="11.1" customHeight="1" outlineLevel="2" x14ac:dyDescent="0.2">
      <c r="A18" s="7" t="s">
        <v>23</v>
      </c>
      <c r="B18" s="7" t="s">
        <v>9</v>
      </c>
      <c r="C18" s="25" t="str">
        <f>VLOOKUP(A18,[1]TDSheet!$A:$C,3,0)</f>
        <v>Окт</v>
      </c>
      <c r="D18" s="30" t="str">
        <f>VLOOKUP(A18,[2]TDSheet!$A:$D,4,0)</f>
        <v>Нояб</v>
      </c>
      <c r="E18" s="8">
        <v>89</v>
      </c>
      <c r="F18" s="8">
        <v>352</v>
      </c>
      <c r="G18" s="8">
        <v>290</v>
      </c>
      <c r="H18" s="8">
        <v>113</v>
      </c>
      <c r="I18" s="19">
        <f>VLOOKUP(A18,[1]TDSheet!$A:$H,8,0)</f>
        <v>0.9</v>
      </c>
      <c r="L18" s="28">
        <f>VLOOKUP(A18,[1]TDSheet!$A:$Y,25,0)*Y18</f>
        <v>456</v>
      </c>
      <c r="M18" s="28"/>
      <c r="N18" s="2">
        <f t="shared" si="2"/>
        <v>58</v>
      </c>
      <c r="O18" s="23">
        <f t="shared" si="3"/>
        <v>185</v>
      </c>
      <c r="P18" s="23"/>
      <c r="R18" s="2">
        <f t="shared" si="4"/>
        <v>13</v>
      </c>
      <c r="S18" s="2">
        <f t="shared" si="5"/>
        <v>9.8103448275862064</v>
      </c>
      <c r="T18" s="2">
        <f>VLOOKUP(A18,[1]TDSheet!$A:$T,20,0)</f>
        <v>37.6</v>
      </c>
      <c r="U18" s="2">
        <f>VLOOKUP(A18,[1]TDSheet!$A:$U,21,0)</f>
        <v>50</v>
      </c>
      <c r="V18" s="2">
        <f>VLOOKUP(A18,[1]TDSheet!$A:$M,13,0)</f>
        <v>65.2</v>
      </c>
      <c r="X18" s="2">
        <f t="shared" si="6"/>
        <v>166.5</v>
      </c>
      <c r="Y18" s="19">
        <f>VLOOKUP(A18,[1]TDSheet!$A:$X,24,0)</f>
        <v>8</v>
      </c>
      <c r="Z18" s="20">
        <v>23</v>
      </c>
      <c r="AA18" s="2">
        <f t="shared" si="7"/>
        <v>165.6</v>
      </c>
    </row>
    <row r="19" spans="1:27" ht="11.1" customHeight="1" outlineLevel="2" x14ac:dyDescent="0.2">
      <c r="A19" s="7" t="s">
        <v>24</v>
      </c>
      <c r="B19" s="7" t="s">
        <v>9</v>
      </c>
      <c r="C19" s="7"/>
      <c r="D19" s="7"/>
      <c r="E19" s="8">
        <v>189</v>
      </c>
      <c r="F19" s="8"/>
      <c r="G19" s="8">
        <v>101</v>
      </c>
      <c r="H19" s="8">
        <v>77</v>
      </c>
      <c r="I19" s="19">
        <f>VLOOKUP(A19,[1]TDSheet!$A:$H,8,0)</f>
        <v>0.43</v>
      </c>
      <c r="L19" s="28">
        <f>VLOOKUP(A19,[1]TDSheet!$A:$Y,25,0)*Y19</f>
        <v>32</v>
      </c>
      <c r="M19" s="28"/>
      <c r="N19" s="2">
        <f t="shared" si="2"/>
        <v>20.2</v>
      </c>
      <c r="O19" s="23">
        <f t="shared" si="3"/>
        <v>153.59999999999997</v>
      </c>
      <c r="P19" s="23"/>
      <c r="R19" s="2">
        <f t="shared" si="4"/>
        <v>12.999999999999998</v>
      </c>
      <c r="S19" s="2">
        <f t="shared" si="5"/>
        <v>5.3960396039603964</v>
      </c>
      <c r="T19" s="2">
        <f>VLOOKUP(A19,[1]TDSheet!$A:$T,20,0)</f>
        <v>15</v>
      </c>
      <c r="U19" s="2">
        <f>VLOOKUP(A19,[1]TDSheet!$A:$U,21,0)</f>
        <v>14.6</v>
      </c>
      <c r="V19" s="2">
        <f>VLOOKUP(A19,[1]TDSheet!$A:$M,13,0)</f>
        <v>15.6</v>
      </c>
      <c r="X19" s="2">
        <f t="shared" si="6"/>
        <v>66.047999999999988</v>
      </c>
      <c r="Y19" s="19">
        <f>VLOOKUP(A19,[1]TDSheet!$A:$X,24,0)</f>
        <v>16</v>
      </c>
      <c r="Z19" s="20">
        <v>10</v>
      </c>
      <c r="AA19" s="2">
        <f t="shared" si="7"/>
        <v>68.8</v>
      </c>
    </row>
    <row r="20" spans="1:27" ht="21.95" customHeight="1" outlineLevel="2" x14ac:dyDescent="0.2">
      <c r="A20" s="7" t="s">
        <v>25</v>
      </c>
      <c r="B20" s="7" t="s">
        <v>14</v>
      </c>
      <c r="C20" s="7"/>
      <c r="D20" s="7"/>
      <c r="E20" s="8">
        <v>695</v>
      </c>
      <c r="F20" s="8">
        <v>700</v>
      </c>
      <c r="G20" s="8">
        <v>1128.0999999999999</v>
      </c>
      <c r="H20" s="8">
        <v>240</v>
      </c>
      <c r="I20" s="19">
        <f>VLOOKUP(A20,[1]TDSheet!$A:$H,8,0)</f>
        <v>1</v>
      </c>
      <c r="L20" s="28">
        <f>VLOOKUP(A20,[1]TDSheet!$A:$Y,25,0)*Y20</f>
        <v>2255</v>
      </c>
      <c r="M20" s="28">
        <v>1000</v>
      </c>
      <c r="N20" s="2">
        <f t="shared" si="2"/>
        <v>225.61999999999998</v>
      </c>
      <c r="O20" s="23"/>
      <c r="P20" s="23"/>
      <c r="R20" s="2">
        <f t="shared" si="4"/>
        <v>15.490647992199275</v>
      </c>
      <c r="S20" s="2">
        <f t="shared" si="5"/>
        <v>15.490647992199275</v>
      </c>
      <c r="T20" s="2">
        <f>VLOOKUP(A20,[1]TDSheet!$A:$T,20,0)</f>
        <v>121.7752</v>
      </c>
      <c r="U20" s="2">
        <f>VLOOKUP(A20,[1]TDSheet!$A:$U,21,0)</f>
        <v>182.744</v>
      </c>
      <c r="V20" s="2">
        <f>VLOOKUP(A20,[1]TDSheet!$A:$M,13,0)</f>
        <v>290.74400000000003</v>
      </c>
      <c r="X20" s="2">
        <f t="shared" si="6"/>
        <v>0</v>
      </c>
      <c r="Y20" s="19">
        <f>VLOOKUP(A20,[1]TDSheet!$A:$X,24,0)</f>
        <v>5</v>
      </c>
      <c r="Z20" s="20">
        <f t="shared" si="8"/>
        <v>0</v>
      </c>
      <c r="AA20" s="2">
        <f t="shared" si="7"/>
        <v>0</v>
      </c>
    </row>
    <row r="21" spans="1:27" ht="11.1" customHeight="1" outlineLevel="2" x14ac:dyDescent="0.2">
      <c r="A21" s="7" t="s">
        <v>26</v>
      </c>
      <c r="B21" s="7" t="s">
        <v>9</v>
      </c>
      <c r="C21" s="25" t="str">
        <f>VLOOKUP(A21,[1]TDSheet!$A:$C,3,0)</f>
        <v>Окт</v>
      </c>
      <c r="D21" s="30" t="str">
        <f>VLOOKUP(A21,[2]TDSheet!$A:$D,4,0)</f>
        <v>Нояб</v>
      </c>
      <c r="E21" s="8">
        <v>365</v>
      </c>
      <c r="F21" s="8">
        <v>152</v>
      </c>
      <c r="G21" s="8">
        <v>256</v>
      </c>
      <c r="H21" s="8">
        <v>221</v>
      </c>
      <c r="I21" s="19">
        <f>VLOOKUP(A21,[1]TDSheet!$A:$H,8,0)</f>
        <v>0.9</v>
      </c>
      <c r="L21" s="28">
        <f>VLOOKUP(A21,[1]TDSheet!$A:$Y,25,0)*Y21</f>
        <v>152</v>
      </c>
      <c r="M21" s="28"/>
      <c r="N21" s="2">
        <f t="shared" si="2"/>
        <v>51.2</v>
      </c>
      <c r="O21" s="23">
        <f t="shared" si="3"/>
        <v>292.60000000000002</v>
      </c>
      <c r="P21" s="23"/>
      <c r="R21" s="2">
        <f t="shared" si="4"/>
        <v>13</v>
      </c>
      <c r="S21" s="2">
        <f t="shared" si="5"/>
        <v>7.28515625</v>
      </c>
      <c r="T21" s="2">
        <f>VLOOKUP(A21,[1]TDSheet!$A:$T,20,0)</f>
        <v>55.8</v>
      </c>
      <c r="U21" s="2">
        <f>VLOOKUP(A21,[1]TDSheet!$A:$U,21,0)</f>
        <v>44.2</v>
      </c>
      <c r="V21" s="2">
        <f>VLOOKUP(A21,[1]TDSheet!$A:$M,13,0)</f>
        <v>48.4</v>
      </c>
      <c r="X21" s="2">
        <f t="shared" si="6"/>
        <v>263.34000000000003</v>
      </c>
      <c r="Y21" s="19">
        <f>VLOOKUP(A21,[1]TDSheet!$A:$X,24,0)</f>
        <v>8</v>
      </c>
      <c r="Z21" s="20">
        <v>37</v>
      </c>
      <c r="AA21" s="2">
        <f t="shared" si="7"/>
        <v>266.40000000000003</v>
      </c>
    </row>
    <row r="22" spans="1:27" ht="11.1" customHeight="1" outlineLevel="2" x14ac:dyDescent="0.2">
      <c r="A22" s="7" t="s">
        <v>27</v>
      </c>
      <c r="B22" s="7" t="s">
        <v>9</v>
      </c>
      <c r="C22" s="7"/>
      <c r="D22" s="7"/>
      <c r="E22" s="8">
        <v>123</v>
      </c>
      <c r="F22" s="8">
        <v>144</v>
      </c>
      <c r="G22" s="8">
        <v>118</v>
      </c>
      <c r="H22" s="8">
        <v>140</v>
      </c>
      <c r="I22" s="19">
        <f>VLOOKUP(A22,[1]TDSheet!$A:$H,8,0)</f>
        <v>0.43</v>
      </c>
      <c r="L22" s="28"/>
      <c r="M22" s="28"/>
      <c r="N22" s="2">
        <f t="shared" si="2"/>
        <v>23.6</v>
      </c>
      <c r="O22" s="23">
        <f t="shared" si="3"/>
        <v>166.8</v>
      </c>
      <c r="P22" s="23"/>
      <c r="R22" s="2">
        <f t="shared" si="4"/>
        <v>13</v>
      </c>
      <c r="S22" s="2">
        <f t="shared" si="5"/>
        <v>5.9322033898305078</v>
      </c>
      <c r="T22" s="2">
        <f>VLOOKUP(A22,[1]TDSheet!$A:$T,20,0)</f>
        <v>19.600000000000001</v>
      </c>
      <c r="U22" s="2">
        <f>VLOOKUP(A22,[1]TDSheet!$A:$U,21,0)</f>
        <v>23.6</v>
      </c>
      <c r="V22" s="2">
        <f>VLOOKUP(A22,[1]TDSheet!$A:$M,13,0)</f>
        <v>20.2</v>
      </c>
      <c r="X22" s="2">
        <f t="shared" si="6"/>
        <v>71.724000000000004</v>
      </c>
      <c r="Y22" s="19">
        <f>VLOOKUP(A22,[1]TDSheet!$A:$X,24,0)</f>
        <v>16</v>
      </c>
      <c r="Z22" s="20">
        <v>10</v>
      </c>
      <c r="AA22" s="2">
        <f t="shared" si="7"/>
        <v>68.8</v>
      </c>
    </row>
    <row r="23" spans="1:27" ht="11.1" customHeight="1" outlineLevel="2" x14ac:dyDescent="0.2">
      <c r="A23" s="7" t="s">
        <v>28</v>
      </c>
      <c r="B23" s="7" t="s">
        <v>9</v>
      </c>
      <c r="C23" s="25" t="str">
        <f>VLOOKUP(A23,[1]TDSheet!$A:$C,3,0)</f>
        <v>Окт</v>
      </c>
      <c r="D23" s="30" t="str">
        <f>VLOOKUP(A23,[2]TDSheet!$A:$D,4,0)</f>
        <v>Нояб</v>
      </c>
      <c r="E23" s="8">
        <v>24</v>
      </c>
      <c r="F23" s="8"/>
      <c r="G23" s="8">
        <v>12</v>
      </c>
      <c r="H23" s="8"/>
      <c r="I23" s="19">
        <f>VLOOKUP(A23,[1]TDSheet!$A:$H,8,0)</f>
        <v>0.7</v>
      </c>
      <c r="L23" s="28">
        <f>VLOOKUP(A23,[1]TDSheet!$A:$Y,25,0)*Y23</f>
        <v>56</v>
      </c>
      <c r="M23" s="28"/>
      <c r="N23" s="2">
        <f t="shared" si="2"/>
        <v>2.4</v>
      </c>
      <c r="O23" s="23"/>
      <c r="P23" s="23"/>
      <c r="R23" s="2">
        <f t="shared" si="4"/>
        <v>23.333333333333336</v>
      </c>
      <c r="S23" s="2">
        <f t="shared" si="5"/>
        <v>23.333333333333336</v>
      </c>
      <c r="T23" s="2">
        <f>VLOOKUP(A23,[1]TDSheet!$A:$T,20,0)</f>
        <v>6</v>
      </c>
      <c r="U23" s="2">
        <f>VLOOKUP(A23,[1]TDSheet!$A:$U,21,0)</f>
        <v>3.4</v>
      </c>
      <c r="V23" s="2">
        <f>VLOOKUP(A23,[1]TDSheet!$A:$M,13,0)</f>
        <v>6.4</v>
      </c>
      <c r="X23" s="2">
        <f t="shared" si="6"/>
        <v>0</v>
      </c>
      <c r="Y23" s="19">
        <f>VLOOKUP(A23,[1]TDSheet!$A:$X,24,0)</f>
        <v>8</v>
      </c>
      <c r="Z23" s="20">
        <f t="shared" si="8"/>
        <v>0</v>
      </c>
      <c r="AA23" s="2">
        <f t="shared" si="7"/>
        <v>0</v>
      </c>
    </row>
    <row r="24" spans="1:27" ht="21.95" customHeight="1" outlineLevel="2" x14ac:dyDescent="0.2">
      <c r="A24" s="7" t="s">
        <v>29</v>
      </c>
      <c r="B24" s="7" t="s">
        <v>9</v>
      </c>
      <c r="C24" s="7"/>
      <c r="D24" s="30" t="str">
        <f>VLOOKUP(A24,[2]TDSheet!$A:$D,4,0)</f>
        <v>Нояб</v>
      </c>
      <c r="E24" s="8">
        <v>25</v>
      </c>
      <c r="F24" s="8"/>
      <c r="G24" s="8"/>
      <c r="H24" s="8">
        <v>25</v>
      </c>
      <c r="I24" s="19">
        <f>VLOOKUP(A24,[1]TDSheet!$A:$H,8,0)</f>
        <v>0.9</v>
      </c>
      <c r="L24" s="28"/>
      <c r="M24" s="28"/>
      <c r="N24" s="2">
        <f t="shared" si="2"/>
        <v>0</v>
      </c>
      <c r="O24" s="23"/>
      <c r="P24" s="23"/>
      <c r="R24" s="2" t="e">
        <f t="shared" si="4"/>
        <v>#DIV/0!</v>
      </c>
      <c r="S24" s="2" t="e">
        <f t="shared" si="5"/>
        <v>#DIV/0!</v>
      </c>
      <c r="T24" s="2">
        <f>VLOOKUP(A24,[1]TDSheet!$A:$T,20,0)</f>
        <v>0.4</v>
      </c>
      <c r="U24" s="2">
        <f>VLOOKUP(A24,[1]TDSheet!$A:$U,21,0)</f>
        <v>0</v>
      </c>
      <c r="V24" s="2">
        <f>VLOOKUP(A24,[1]TDSheet!$A:$M,13,0)</f>
        <v>1.4</v>
      </c>
      <c r="X24" s="2">
        <f t="shared" si="6"/>
        <v>0</v>
      </c>
      <c r="Y24" s="19">
        <f>VLOOKUP(A24,[1]TDSheet!$A:$X,24,0)</f>
        <v>8</v>
      </c>
      <c r="Z24" s="20">
        <f t="shared" si="8"/>
        <v>0</v>
      </c>
      <c r="AA24" s="2">
        <f t="shared" si="7"/>
        <v>0</v>
      </c>
    </row>
    <row r="25" spans="1:27" ht="21.95" customHeight="1" outlineLevel="2" x14ac:dyDescent="0.2">
      <c r="A25" s="7" t="s">
        <v>62</v>
      </c>
      <c r="B25" s="7" t="s">
        <v>9</v>
      </c>
      <c r="C25" s="25" t="str">
        <f>VLOOKUP(A25,[1]TDSheet!$A:$C,3,0)</f>
        <v>Окт</v>
      </c>
      <c r="D25" s="7"/>
      <c r="E25" s="8"/>
      <c r="F25" s="8"/>
      <c r="G25" s="8"/>
      <c r="H25" s="8"/>
      <c r="I25" s="19">
        <v>0.9</v>
      </c>
      <c r="L25" s="28"/>
      <c r="M25" s="28"/>
      <c r="N25" s="2">
        <f t="shared" si="2"/>
        <v>0</v>
      </c>
      <c r="O25" s="29">
        <v>100</v>
      </c>
      <c r="P25" s="23"/>
      <c r="R25" s="2" t="e">
        <f t="shared" si="4"/>
        <v>#DIV/0!</v>
      </c>
      <c r="S25" s="2" t="e">
        <f t="shared" si="5"/>
        <v>#DIV/0!</v>
      </c>
      <c r="T25" s="2">
        <f>VLOOKUP(A25,[1]TDSheet!$A:$T,20,0)</f>
        <v>0</v>
      </c>
      <c r="U25" s="2">
        <f>VLOOKUP(A25,[1]TDSheet!$A:$U,21,0)</f>
        <v>0.2</v>
      </c>
      <c r="V25" s="2">
        <f>VLOOKUP(A25,[1]TDSheet!$A:$M,13,0)</f>
        <v>0.2</v>
      </c>
      <c r="X25" s="2">
        <f t="shared" si="6"/>
        <v>90</v>
      </c>
      <c r="Y25" s="19">
        <v>8</v>
      </c>
      <c r="Z25" s="20">
        <v>13</v>
      </c>
      <c r="AA25" s="2">
        <f t="shared" si="7"/>
        <v>93.600000000000009</v>
      </c>
    </row>
    <row r="26" spans="1:27" ht="11.1" customHeight="1" outlineLevel="2" x14ac:dyDescent="0.2">
      <c r="A26" s="7" t="s">
        <v>30</v>
      </c>
      <c r="B26" s="7" t="s">
        <v>14</v>
      </c>
      <c r="C26" s="7"/>
      <c r="D26" s="7"/>
      <c r="E26" s="8">
        <v>20</v>
      </c>
      <c r="F26" s="8">
        <v>160</v>
      </c>
      <c r="G26" s="8">
        <v>80</v>
      </c>
      <c r="H26" s="8">
        <v>100</v>
      </c>
      <c r="I26" s="19">
        <f>VLOOKUP(A26,[1]TDSheet!$A:$H,8,0)</f>
        <v>1</v>
      </c>
      <c r="L26" s="28"/>
      <c r="M26" s="28"/>
      <c r="N26" s="2">
        <f t="shared" si="2"/>
        <v>16</v>
      </c>
      <c r="O26" s="23">
        <f t="shared" si="3"/>
        <v>108</v>
      </c>
      <c r="P26" s="23"/>
      <c r="R26" s="2">
        <f t="shared" si="4"/>
        <v>13</v>
      </c>
      <c r="S26" s="2">
        <f t="shared" si="5"/>
        <v>6.25</v>
      </c>
      <c r="T26" s="2">
        <f>VLOOKUP(A26,[1]TDSheet!$A:$T,20,0)</f>
        <v>13</v>
      </c>
      <c r="U26" s="2">
        <f>VLOOKUP(A26,[1]TDSheet!$A:$U,21,0)</f>
        <v>19</v>
      </c>
      <c r="V26" s="2">
        <f>VLOOKUP(A26,[1]TDSheet!$A:$M,13,0)</f>
        <v>13</v>
      </c>
      <c r="X26" s="2">
        <f t="shared" si="6"/>
        <v>108</v>
      </c>
      <c r="Y26" s="19">
        <f>VLOOKUP(A26,[1]TDSheet!$A:$X,24,0)</f>
        <v>5</v>
      </c>
      <c r="Z26" s="20">
        <v>22</v>
      </c>
      <c r="AA26" s="2">
        <f t="shared" si="7"/>
        <v>110</v>
      </c>
    </row>
    <row r="27" spans="1:27" ht="11.1" customHeight="1" outlineLevel="2" x14ac:dyDescent="0.2">
      <c r="A27" s="7" t="s">
        <v>31</v>
      </c>
      <c r="B27" s="7" t="s">
        <v>9</v>
      </c>
      <c r="C27" s="7"/>
      <c r="D27" s="7"/>
      <c r="E27" s="8">
        <v>9</v>
      </c>
      <c r="F27" s="8">
        <v>25</v>
      </c>
      <c r="G27" s="8"/>
      <c r="H27" s="8">
        <v>34</v>
      </c>
      <c r="I27" s="19">
        <f>VLOOKUP(A27,[1]TDSheet!$A:$H,8,0)</f>
        <v>1</v>
      </c>
      <c r="L27" s="28"/>
      <c r="M27" s="28"/>
      <c r="N27" s="2">
        <f t="shared" si="2"/>
        <v>0</v>
      </c>
      <c r="O27" s="23"/>
      <c r="P27" s="23"/>
      <c r="R27" s="2" t="e">
        <f t="shared" si="4"/>
        <v>#DIV/0!</v>
      </c>
      <c r="S27" s="2" t="e">
        <f t="shared" si="5"/>
        <v>#DIV/0!</v>
      </c>
      <c r="T27" s="2">
        <f>VLOOKUP(A27,[1]TDSheet!$A:$T,20,0)</f>
        <v>0</v>
      </c>
      <c r="U27" s="2">
        <f>VLOOKUP(A27,[1]TDSheet!$A:$U,21,0)</f>
        <v>1</v>
      </c>
      <c r="V27" s="2">
        <f>VLOOKUP(A27,[1]TDSheet!$A:$M,13,0)</f>
        <v>0</v>
      </c>
      <c r="X27" s="2">
        <f t="shared" si="6"/>
        <v>0</v>
      </c>
      <c r="Y27" s="19">
        <f>VLOOKUP(A27,[1]TDSheet!$A:$X,24,0)</f>
        <v>5</v>
      </c>
      <c r="Z27" s="20">
        <f t="shared" si="8"/>
        <v>0</v>
      </c>
      <c r="AA27" s="2">
        <f t="shared" si="7"/>
        <v>0</v>
      </c>
    </row>
    <row r="28" spans="1:27" ht="11.1" customHeight="1" outlineLevel="2" x14ac:dyDescent="0.2">
      <c r="A28" s="7" t="s">
        <v>32</v>
      </c>
      <c r="B28" s="7" t="s">
        <v>14</v>
      </c>
      <c r="C28" s="7"/>
      <c r="D28" s="7"/>
      <c r="E28" s="8"/>
      <c r="F28" s="8">
        <v>49.5</v>
      </c>
      <c r="G28" s="8">
        <v>49.5</v>
      </c>
      <c r="H28" s="8"/>
      <c r="I28" s="19">
        <f>VLOOKUP(A28,[1]TDSheet!$A:$H,8,0)</f>
        <v>1</v>
      </c>
      <c r="L28" s="28"/>
      <c r="M28" s="28"/>
      <c r="N28" s="2">
        <f t="shared" si="2"/>
        <v>9.9</v>
      </c>
      <c r="O28" s="23">
        <f t="shared" si="3"/>
        <v>128.70000000000002</v>
      </c>
      <c r="P28" s="23"/>
      <c r="R28" s="2">
        <f t="shared" si="4"/>
        <v>13.000000000000002</v>
      </c>
      <c r="S28" s="2">
        <f t="shared" si="5"/>
        <v>0</v>
      </c>
      <c r="T28" s="2">
        <f>VLOOKUP(A28,[1]TDSheet!$A:$T,20,0)</f>
        <v>0</v>
      </c>
      <c r="U28" s="2">
        <f>VLOOKUP(A28,[1]TDSheet!$A:$U,21,0)</f>
        <v>0</v>
      </c>
      <c r="V28" s="2">
        <f>VLOOKUP(A28,[1]TDSheet!$A:$M,13,0)</f>
        <v>1.1000000000000001</v>
      </c>
      <c r="X28" s="2">
        <f t="shared" si="6"/>
        <v>128.70000000000002</v>
      </c>
      <c r="Y28" s="19">
        <f>VLOOKUP(A28,[1]TDSheet!$A:$X,24,0)</f>
        <v>5.5</v>
      </c>
      <c r="Z28" s="20">
        <v>23</v>
      </c>
      <c r="AA28" s="2">
        <f t="shared" si="7"/>
        <v>126.5</v>
      </c>
    </row>
    <row r="29" spans="1:27" ht="11.1" customHeight="1" outlineLevel="2" x14ac:dyDescent="0.2">
      <c r="A29" s="7" t="s">
        <v>33</v>
      </c>
      <c r="B29" s="7" t="s">
        <v>9</v>
      </c>
      <c r="C29" s="7"/>
      <c r="D29" s="7"/>
      <c r="E29" s="8">
        <v>48</v>
      </c>
      <c r="F29" s="8"/>
      <c r="G29" s="8"/>
      <c r="H29" s="8">
        <v>47</v>
      </c>
      <c r="I29" s="19">
        <f>VLOOKUP(A29,[1]TDSheet!$A:$H,8,0)</f>
        <v>0.33</v>
      </c>
      <c r="L29" s="28"/>
      <c r="M29" s="28"/>
      <c r="N29" s="2">
        <f t="shared" si="2"/>
        <v>0</v>
      </c>
      <c r="O29" s="23"/>
      <c r="P29" s="23"/>
      <c r="R29" s="2" t="e">
        <f t="shared" si="4"/>
        <v>#DIV/0!</v>
      </c>
      <c r="S29" s="2" t="e">
        <f t="shared" si="5"/>
        <v>#DIV/0!</v>
      </c>
      <c r="T29" s="2">
        <f>VLOOKUP(A29,[1]TDSheet!$A:$T,20,0)</f>
        <v>0</v>
      </c>
      <c r="U29" s="2">
        <f>VLOOKUP(A29,[1]TDSheet!$A:$U,21,0)</f>
        <v>0</v>
      </c>
      <c r="V29" s="2">
        <f>VLOOKUP(A29,[1]TDSheet!$A:$M,13,0)</f>
        <v>0.2</v>
      </c>
      <c r="X29" s="2">
        <f t="shared" si="6"/>
        <v>0</v>
      </c>
      <c r="Y29" s="19">
        <f>VLOOKUP(A29,[1]TDSheet!$A:$X,24,0)</f>
        <v>6</v>
      </c>
      <c r="Z29" s="20">
        <f t="shared" si="8"/>
        <v>0</v>
      </c>
      <c r="AA29" s="2">
        <f t="shared" si="7"/>
        <v>0</v>
      </c>
    </row>
    <row r="30" spans="1:27" ht="11.1" customHeight="1" outlineLevel="2" x14ac:dyDescent="0.2">
      <c r="A30" s="7" t="s">
        <v>34</v>
      </c>
      <c r="B30" s="7" t="s">
        <v>14</v>
      </c>
      <c r="C30" s="7"/>
      <c r="D30" s="7"/>
      <c r="E30" s="8">
        <v>24</v>
      </c>
      <c r="F30" s="8"/>
      <c r="G30" s="8"/>
      <c r="H30" s="8">
        <v>24</v>
      </c>
      <c r="I30" s="19">
        <f>VLOOKUP(A30,[1]TDSheet!$A:$H,8,0)</f>
        <v>1</v>
      </c>
      <c r="L30" s="28"/>
      <c r="M30" s="28"/>
      <c r="N30" s="2">
        <f t="shared" si="2"/>
        <v>0</v>
      </c>
      <c r="O30" s="23"/>
      <c r="P30" s="23"/>
      <c r="R30" s="2" t="e">
        <f t="shared" si="4"/>
        <v>#DIV/0!</v>
      </c>
      <c r="S30" s="2" t="e">
        <f t="shared" si="5"/>
        <v>#DIV/0!</v>
      </c>
      <c r="T30" s="2">
        <f>VLOOKUP(A30,[1]TDSheet!$A:$T,20,0)</f>
        <v>1.8</v>
      </c>
      <c r="U30" s="2">
        <f>VLOOKUP(A30,[1]TDSheet!$A:$U,21,0)</f>
        <v>0</v>
      </c>
      <c r="V30" s="2">
        <f>VLOOKUP(A30,[1]TDSheet!$A:$M,13,0)</f>
        <v>0.6</v>
      </c>
      <c r="X30" s="2">
        <f t="shared" si="6"/>
        <v>0</v>
      </c>
      <c r="Y30" s="19">
        <f>VLOOKUP(A30,[1]TDSheet!$A:$X,24,0)</f>
        <v>3</v>
      </c>
      <c r="Z30" s="20">
        <f t="shared" si="8"/>
        <v>0</v>
      </c>
      <c r="AA30" s="2">
        <f t="shared" si="7"/>
        <v>0</v>
      </c>
    </row>
    <row r="31" spans="1:27" ht="11.1" customHeight="1" outlineLevel="2" x14ac:dyDescent="0.2">
      <c r="A31" s="7" t="s">
        <v>35</v>
      </c>
      <c r="B31" s="7" t="s">
        <v>9</v>
      </c>
      <c r="C31" s="7"/>
      <c r="D31" s="7"/>
      <c r="E31" s="8">
        <v>89</v>
      </c>
      <c r="F31" s="8">
        <v>276</v>
      </c>
      <c r="G31" s="8">
        <v>195</v>
      </c>
      <c r="H31" s="8">
        <v>99</v>
      </c>
      <c r="I31" s="19">
        <f>VLOOKUP(A31,[1]TDSheet!$A:$H,8,0)</f>
        <v>0.25</v>
      </c>
      <c r="L31" s="28">
        <f>VLOOKUP(A31,[1]TDSheet!$A:$Y,25,0)*Y31</f>
        <v>276</v>
      </c>
      <c r="M31" s="28"/>
      <c r="N31" s="2">
        <f t="shared" si="2"/>
        <v>39</v>
      </c>
      <c r="O31" s="23">
        <f t="shared" si="3"/>
        <v>132</v>
      </c>
      <c r="P31" s="23"/>
      <c r="R31" s="2">
        <f t="shared" si="4"/>
        <v>13</v>
      </c>
      <c r="S31" s="2">
        <f t="shared" si="5"/>
        <v>9.615384615384615</v>
      </c>
      <c r="T31" s="2">
        <f>VLOOKUP(A31,[1]TDSheet!$A:$T,20,0)</f>
        <v>38.200000000000003</v>
      </c>
      <c r="U31" s="2">
        <f>VLOOKUP(A31,[1]TDSheet!$A:$U,21,0)</f>
        <v>39.6</v>
      </c>
      <c r="V31" s="2">
        <f>VLOOKUP(A31,[1]TDSheet!$A:$M,13,0)</f>
        <v>43.6</v>
      </c>
      <c r="X31" s="2">
        <f t="shared" si="6"/>
        <v>33</v>
      </c>
      <c r="Y31" s="19">
        <f>VLOOKUP(A31,[1]TDSheet!$A:$X,24,0)</f>
        <v>12</v>
      </c>
      <c r="Z31" s="20">
        <v>11</v>
      </c>
      <c r="AA31" s="2">
        <f t="shared" si="7"/>
        <v>33</v>
      </c>
    </row>
    <row r="32" spans="1:27" ht="11.1" customHeight="1" outlineLevel="2" x14ac:dyDescent="0.2">
      <c r="A32" s="7" t="s">
        <v>36</v>
      </c>
      <c r="B32" s="7" t="s">
        <v>14</v>
      </c>
      <c r="C32" s="7"/>
      <c r="D32" s="7"/>
      <c r="E32" s="8">
        <v>19.8</v>
      </c>
      <c r="F32" s="8"/>
      <c r="G32" s="8"/>
      <c r="H32" s="8">
        <v>19.8</v>
      </c>
      <c r="I32" s="19">
        <f>VLOOKUP(A32,[1]TDSheet!$A:$H,8,0)</f>
        <v>1</v>
      </c>
      <c r="L32" s="28"/>
      <c r="M32" s="28"/>
      <c r="N32" s="2">
        <f t="shared" si="2"/>
        <v>0</v>
      </c>
      <c r="O32" s="23"/>
      <c r="P32" s="23"/>
      <c r="R32" s="2" t="e">
        <f t="shared" si="4"/>
        <v>#DIV/0!</v>
      </c>
      <c r="S32" s="2" t="e">
        <f t="shared" si="5"/>
        <v>#DIV/0!</v>
      </c>
      <c r="T32" s="2">
        <f>VLOOKUP(A32,[1]TDSheet!$A:$T,20,0)</f>
        <v>0</v>
      </c>
      <c r="U32" s="2">
        <f>VLOOKUP(A32,[1]TDSheet!$A:$U,21,0)</f>
        <v>0</v>
      </c>
      <c r="V32" s="2">
        <f>VLOOKUP(A32,[1]TDSheet!$A:$M,13,0)</f>
        <v>0.72</v>
      </c>
      <c r="X32" s="2">
        <f t="shared" si="6"/>
        <v>0</v>
      </c>
      <c r="Y32" s="19">
        <f>VLOOKUP(A32,[1]TDSheet!$A:$X,24,0)</f>
        <v>1.8</v>
      </c>
      <c r="Z32" s="20">
        <f t="shared" si="8"/>
        <v>0</v>
      </c>
      <c r="AA32" s="2">
        <f t="shared" si="7"/>
        <v>0</v>
      </c>
    </row>
    <row r="33" spans="1:27" ht="11.1" customHeight="1" outlineLevel="2" x14ac:dyDescent="0.2">
      <c r="A33" s="7" t="s">
        <v>37</v>
      </c>
      <c r="B33" s="7" t="s">
        <v>9</v>
      </c>
      <c r="C33" s="7"/>
      <c r="D33" s="7"/>
      <c r="E33" s="8">
        <v>5</v>
      </c>
      <c r="F33" s="8">
        <v>48</v>
      </c>
      <c r="G33" s="8">
        <v>17</v>
      </c>
      <c r="H33" s="8">
        <v>31</v>
      </c>
      <c r="I33" s="19">
        <f>VLOOKUP(A33,[1]TDSheet!$A:$H,8,0)</f>
        <v>0.2</v>
      </c>
      <c r="L33" s="28">
        <f>VLOOKUP(A33,[1]TDSheet!$A:$Y,25,0)*Y33</f>
        <v>24</v>
      </c>
      <c r="M33" s="28"/>
      <c r="N33" s="2">
        <f t="shared" si="2"/>
        <v>3.4</v>
      </c>
      <c r="O33" s="23"/>
      <c r="P33" s="23"/>
      <c r="R33" s="2">
        <f t="shared" si="4"/>
        <v>16.176470588235293</v>
      </c>
      <c r="S33" s="2">
        <f t="shared" si="5"/>
        <v>16.176470588235293</v>
      </c>
      <c r="T33" s="2">
        <f>VLOOKUP(A33,[1]TDSheet!$A:$T,20,0)</f>
        <v>4.2</v>
      </c>
      <c r="U33" s="2">
        <f>VLOOKUP(A33,[1]TDSheet!$A:$U,21,0)</f>
        <v>6</v>
      </c>
      <c r="V33" s="2">
        <f>VLOOKUP(A33,[1]TDSheet!$A:$M,13,0)</f>
        <v>5.4</v>
      </c>
      <c r="X33" s="2">
        <f t="shared" si="6"/>
        <v>0</v>
      </c>
      <c r="Y33" s="19">
        <f>VLOOKUP(A33,[1]TDSheet!$A:$X,24,0)</f>
        <v>6</v>
      </c>
      <c r="Z33" s="20">
        <f t="shared" si="8"/>
        <v>0</v>
      </c>
      <c r="AA33" s="2">
        <f t="shared" si="7"/>
        <v>0</v>
      </c>
    </row>
    <row r="34" spans="1:27" ht="11.1" customHeight="1" outlineLevel="2" x14ac:dyDescent="0.2">
      <c r="A34" s="7" t="s">
        <v>38</v>
      </c>
      <c r="B34" s="7" t="s">
        <v>9</v>
      </c>
      <c r="C34" s="7"/>
      <c r="D34" s="7"/>
      <c r="E34" s="8">
        <v>16</v>
      </c>
      <c r="F34" s="8">
        <v>42</v>
      </c>
      <c r="G34" s="8">
        <v>20</v>
      </c>
      <c r="H34" s="8">
        <v>33</v>
      </c>
      <c r="I34" s="19">
        <f>VLOOKUP(A34,[1]TDSheet!$A:$H,8,0)</f>
        <v>0.2</v>
      </c>
      <c r="L34" s="28">
        <f>VLOOKUP(A34,[1]TDSheet!$A:$Y,25,0)*Y34</f>
        <v>18</v>
      </c>
      <c r="M34" s="28"/>
      <c r="N34" s="2">
        <f t="shared" si="2"/>
        <v>4</v>
      </c>
      <c r="O34" s="23"/>
      <c r="P34" s="23"/>
      <c r="R34" s="2">
        <f t="shared" si="4"/>
        <v>12.75</v>
      </c>
      <c r="S34" s="2">
        <f t="shared" si="5"/>
        <v>12.75</v>
      </c>
      <c r="T34" s="2">
        <f>VLOOKUP(A34,[1]TDSheet!$A:$T,20,0)</f>
        <v>4.2</v>
      </c>
      <c r="U34" s="2">
        <f>VLOOKUP(A34,[1]TDSheet!$A:$U,21,0)</f>
        <v>5.6</v>
      </c>
      <c r="V34" s="2">
        <f>VLOOKUP(A34,[1]TDSheet!$A:$M,13,0)</f>
        <v>5.4</v>
      </c>
      <c r="X34" s="2">
        <f t="shared" si="6"/>
        <v>0</v>
      </c>
      <c r="Y34" s="19">
        <f>VLOOKUP(A34,[1]TDSheet!$A:$X,24,0)</f>
        <v>6</v>
      </c>
      <c r="Z34" s="20">
        <f t="shared" si="8"/>
        <v>0</v>
      </c>
      <c r="AA34" s="2">
        <f t="shared" si="7"/>
        <v>0</v>
      </c>
    </row>
    <row r="35" spans="1:27" ht="11.1" customHeight="1" outlineLevel="2" x14ac:dyDescent="0.2">
      <c r="A35" s="7" t="s">
        <v>39</v>
      </c>
      <c r="B35" s="7" t="s">
        <v>9</v>
      </c>
      <c r="C35" s="25" t="str">
        <f>VLOOKUP(A35,[1]TDSheet!$A:$C,3,0)</f>
        <v>Окт</v>
      </c>
      <c r="D35" s="30" t="str">
        <f>VLOOKUP(A35,[2]TDSheet!$A:$D,4,0)</f>
        <v>Нояб</v>
      </c>
      <c r="E35" s="8">
        <v>149</v>
      </c>
      <c r="F35" s="8">
        <v>276</v>
      </c>
      <c r="G35" s="8">
        <v>173</v>
      </c>
      <c r="H35" s="8">
        <v>169</v>
      </c>
      <c r="I35" s="19">
        <f>VLOOKUP(A35,[1]TDSheet!$A:$H,8,0)</f>
        <v>0.25</v>
      </c>
      <c r="L35" s="28">
        <f>VLOOKUP(A35,[1]TDSheet!$A:$Y,25,0)*Y35</f>
        <v>240</v>
      </c>
      <c r="M35" s="28"/>
      <c r="N35" s="2">
        <f t="shared" si="2"/>
        <v>34.6</v>
      </c>
      <c r="O35" s="23">
        <f t="shared" si="3"/>
        <v>40.800000000000011</v>
      </c>
      <c r="P35" s="23"/>
      <c r="R35" s="2">
        <f t="shared" si="4"/>
        <v>13</v>
      </c>
      <c r="S35" s="2">
        <f t="shared" si="5"/>
        <v>11.820809248554912</v>
      </c>
      <c r="T35" s="2">
        <f>VLOOKUP(A35,[1]TDSheet!$A:$T,20,0)</f>
        <v>40.799999999999997</v>
      </c>
      <c r="U35" s="2">
        <f>VLOOKUP(A35,[1]TDSheet!$A:$U,21,0)</f>
        <v>40.799999999999997</v>
      </c>
      <c r="V35" s="2">
        <f>VLOOKUP(A35,[1]TDSheet!$A:$M,13,0)</f>
        <v>43.2</v>
      </c>
      <c r="X35" s="2">
        <f t="shared" si="6"/>
        <v>10.200000000000003</v>
      </c>
      <c r="Y35" s="19">
        <f>VLOOKUP(A35,[1]TDSheet!$A:$X,24,0)</f>
        <v>12</v>
      </c>
      <c r="Z35" s="20">
        <v>3</v>
      </c>
      <c r="AA35" s="2">
        <f t="shared" si="7"/>
        <v>9</v>
      </c>
    </row>
    <row r="36" spans="1:27" ht="11.1" customHeight="1" outlineLevel="2" x14ac:dyDescent="0.2">
      <c r="A36" s="7" t="s">
        <v>40</v>
      </c>
      <c r="B36" s="7" t="s">
        <v>9</v>
      </c>
      <c r="C36" s="25" t="str">
        <f>VLOOKUP(A36,[1]TDSheet!$A:$C,3,0)</f>
        <v>Окт</v>
      </c>
      <c r="D36" s="30" t="str">
        <f>VLOOKUP(A36,[2]TDSheet!$A:$D,4,0)</f>
        <v>Нояб</v>
      </c>
      <c r="E36" s="8">
        <v>40</v>
      </c>
      <c r="F36" s="8">
        <v>300</v>
      </c>
      <c r="G36" s="8">
        <v>201</v>
      </c>
      <c r="H36" s="8">
        <v>64</v>
      </c>
      <c r="I36" s="19">
        <f>VLOOKUP(A36,[1]TDSheet!$A:$H,8,0)</f>
        <v>0.25</v>
      </c>
      <c r="L36" s="28">
        <f>VLOOKUP(A36,[1]TDSheet!$A:$Y,25,0)*Y36</f>
        <v>312</v>
      </c>
      <c r="M36" s="28"/>
      <c r="N36" s="2">
        <f t="shared" si="2"/>
        <v>40.200000000000003</v>
      </c>
      <c r="O36" s="23">
        <f t="shared" si="3"/>
        <v>146.60000000000002</v>
      </c>
      <c r="P36" s="23"/>
      <c r="R36" s="2">
        <f t="shared" si="4"/>
        <v>13</v>
      </c>
      <c r="S36" s="2">
        <f t="shared" si="5"/>
        <v>9.3532338308457703</v>
      </c>
      <c r="T36" s="2">
        <f>VLOOKUP(A36,[1]TDSheet!$A:$T,20,0)</f>
        <v>30</v>
      </c>
      <c r="U36" s="2">
        <f>VLOOKUP(A36,[1]TDSheet!$A:$U,21,0)</f>
        <v>38.200000000000003</v>
      </c>
      <c r="V36" s="2">
        <f>VLOOKUP(A36,[1]TDSheet!$A:$M,13,0)</f>
        <v>43</v>
      </c>
      <c r="X36" s="2">
        <f t="shared" si="6"/>
        <v>36.650000000000006</v>
      </c>
      <c r="Y36" s="19">
        <f>VLOOKUP(A36,[1]TDSheet!$A:$X,24,0)</f>
        <v>12</v>
      </c>
      <c r="Z36" s="20">
        <v>12</v>
      </c>
      <c r="AA36" s="2">
        <f t="shared" si="7"/>
        <v>36</v>
      </c>
    </row>
    <row r="37" spans="1:27" ht="11.1" customHeight="1" outlineLevel="2" x14ac:dyDescent="0.2">
      <c r="A37" s="21" t="s">
        <v>60</v>
      </c>
      <c r="B37" s="22" t="s">
        <v>14</v>
      </c>
      <c r="C37" s="7"/>
      <c r="D37" s="7"/>
      <c r="E37" s="8"/>
      <c r="F37" s="8"/>
      <c r="G37" s="8"/>
      <c r="H37" s="8"/>
      <c r="I37" s="19">
        <f>VLOOKUP(A37,[1]TDSheet!$A:$H,8,0)</f>
        <v>1</v>
      </c>
      <c r="L37" s="28"/>
      <c r="M37" s="28"/>
      <c r="N37" s="2">
        <f t="shared" si="2"/>
        <v>0</v>
      </c>
      <c r="O37" s="26">
        <v>100</v>
      </c>
      <c r="P37" s="23"/>
      <c r="R37" s="2" t="e">
        <f t="shared" si="4"/>
        <v>#DIV/0!</v>
      </c>
      <c r="S37" s="2" t="e">
        <f t="shared" si="5"/>
        <v>#DIV/0!</v>
      </c>
      <c r="T37" s="2">
        <f>VLOOKUP(A37,[1]TDSheet!$A:$T,20,0)</f>
        <v>0</v>
      </c>
      <c r="U37" s="2">
        <f>VLOOKUP(A37,[1]TDSheet!$A:$U,21,0)</f>
        <v>0</v>
      </c>
      <c r="V37" s="2">
        <f>VLOOKUP(A37,[1]TDSheet!$A:$M,13,0)</f>
        <v>0</v>
      </c>
      <c r="X37" s="2">
        <f t="shared" si="6"/>
        <v>100</v>
      </c>
      <c r="Y37" s="19">
        <f>VLOOKUP(A37,[1]TDSheet!$A:$X,24,0)</f>
        <v>2.7</v>
      </c>
      <c r="Z37" s="20">
        <v>37</v>
      </c>
      <c r="AA37" s="2">
        <f t="shared" si="7"/>
        <v>99.9</v>
      </c>
    </row>
    <row r="38" spans="1:27" ht="11.1" customHeight="1" outlineLevel="2" x14ac:dyDescent="0.2">
      <c r="A38" s="21" t="s">
        <v>61</v>
      </c>
      <c r="B38" s="22" t="s">
        <v>14</v>
      </c>
      <c r="C38" s="7"/>
      <c r="D38" s="7"/>
      <c r="E38" s="8"/>
      <c r="F38" s="8"/>
      <c r="G38" s="8"/>
      <c r="H38" s="8"/>
      <c r="I38" s="19">
        <f>VLOOKUP(A38,[1]TDSheet!$A:$H,8,0)</f>
        <v>1</v>
      </c>
      <c r="L38" s="28"/>
      <c r="M38" s="28"/>
      <c r="N38" s="2">
        <f t="shared" si="2"/>
        <v>0</v>
      </c>
      <c r="O38" s="26">
        <v>100</v>
      </c>
      <c r="P38" s="23"/>
      <c r="R38" s="2" t="e">
        <f t="shared" si="4"/>
        <v>#DIV/0!</v>
      </c>
      <c r="S38" s="2" t="e">
        <f t="shared" si="5"/>
        <v>#DIV/0!</v>
      </c>
      <c r="T38" s="2">
        <f>VLOOKUP(A38,[1]TDSheet!$A:$T,20,0)</f>
        <v>0</v>
      </c>
      <c r="U38" s="2">
        <f>VLOOKUP(A38,[1]TDSheet!$A:$U,21,0)</f>
        <v>0</v>
      </c>
      <c r="V38" s="2">
        <f>VLOOKUP(A38,[1]TDSheet!$A:$M,13,0)</f>
        <v>0</v>
      </c>
      <c r="X38" s="2">
        <f t="shared" si="6"/>
        <v>100</v>
      </c>
      <c r="Y38" s="19">
        <f>VLOOKUP(A38,[1]TDSheet!$A:$X,24,0)</f>
        <v>5</v>
      </c>
      <c r="Z38" s="20">
        <v>20</v>
      </c>
      <c r="AA38" s="2">
        <f t="shared" si="7"/>
        <v>100</v>
      </c>
    </row>
    <row r="39" spans="1:27" ht="11.1" customHeight="1" outlineLevel="2" x14ac:dyDescent="0.2">
      <c r="A39" s="7" t="s">
        <v>8</v>
      </c>
      <c r="B39" s="7" t="s">
        <v>9</v>
      </c>
      <c r="C39" s="7"/>
      <c r="D39" s="7"/>
      <c r="E39" s="8">
        <v>-25</v>
      </c>
      <c r="F39" s="8"/>
      <c r="G39" s="8">
        <v>93</v>
      </c>
      <c r="H39" s="8">
        <v>-131</v>
      </c>
      <c r="I39" s="19">
        <f>VLOOKUP(A39,[1]TDSheet!$A:$H,8,0)</f>
        <v>0</v>
      </c>
      <c r="L39" s="28"/>
      <c r="M39" s="28"/>
      <c r="N39" s="2">
        <f t="shared" si="2"/>
        <v>18.600000000000001</v>
      </c>
      <c r="O39" s="23"/>
      <c r="P39" s="23"/>
      <c r="R39" s="2">
        <f t="shared" si="4"/>
        <v>-7.0430107526881711</v>
      </c>
      <c r="S39" s="2">
        <f t="shared" si="5"/>
        <v>-7.0430107526881711</v>
      </c>
      <c r="T39" s="2">
        <f>VLOOKUP(A39,[1]TDSheet!$A:$T,20,0)</f>
        <v>2</v>
      </c>
      <c r="U39" s="2">
        <f>VLOOKUP(A39,[1]TDSheet!$A:$U,21,0)</f>
        <v>9.1999999999999993</v>
      </c>
      <c r="V39" s="2">
        <f>VLOOKUP(A39,[1]TDSheet!$A:$M,13,0)</f>
        <v>11.4</v>
      </c>
      <c r="X39" s="2">
        <f t="shared" si="6"/>
        <v>0</v>
      </c>
      <c r="Y39" s="19">
        <f>VLOOKUP(A39,[1]TDSheet!$A:$X,24,0)</f>
        <v>0</v>
      </c>
      <c r="Z39" s="20">
        <v>0</v>
      </c>
      <c r="AA39" s="2">
        <f t="shared" si="7"/>
        <v>0</v>
      </c>
    </row>
    <row r="40" spans="1:27" ht="11.1" customHeight="1" outlineLevel="2" x14ac:dyDescent="0.2">
      <c r="A40" s="7" t="s">
        <v>10</v>
      </c>
      <c r="B40" s="7" t="s">
        <v>9</v>
      </c>
      <c r="C40" s="7"/>
      <c r="D40" s="7"/>
      <c r="E40" s="8">
        <v>-30</v>
      </c>
      <c r="F40" s="8"/>
      <c r="G40" s="8">
        <v>88</v>
      </c>
      <c r="H40" s="8">
        <v>-120</v>
      </c>
      <c r="I40" s="19">
        <f>VLOOKUP(A40,[1]TDSheet!$A:$H,8,0)</f>
        <v>0</v>
      </c>
      <c r="N40" s="2">
        <f t="shared" si="2"/>
        <v>17.600000000000001</v>
      </c>
      <c r="O40" s="23"/>
      <c r="P40" s="23"/>
      <c r="R40" s="2">
        <f t="shared" si="4"/>
        <v>-6.8181818181818175</v>
      </c>
      <c r="S40" s="2">
        <f t="shared" si="5"/>
        <v>-6.8181818181818175</v>
      </c>
      <c r="T40" s="2">
        <f>VLOOKUP(A40,[1]TDSheet!$A:$T,20,0)</f>
        <v>3.4</v>
      </c>
      <c r="U40" s="2">
        <f>VLOOKUP(A40,[1]TDSheet!$A:$U,21,0)</f>
        <v>8.1999999999999993</v>
      </c>
      <c r="V40" s="2">
        <f>VLOOKUP(A40,[1]TDSheet!$A:$M,13,0)</f>
        <v>9</v>
      </c>
      <c r="X40" s="2">
        <f t="shared" si="6"/>
        <v>0</v>
      </c>
      <c r="Y40" s="19">
        <f>VLOOKUP(A40,[1]TDSheet!$A:$X,24,0)</f>
        <v>0</v>
      </c>
      <c r="Z40" s="20">
        <v>0</v>
      </c>
      <c r="AA40" s="2">
        <f t="shared" si="7"/>
        <v>0</v>
      </c>
    </row>
    <row r="43" spans="1:27" ht="11.45" customHeight="1" x14ac:dyDescent="0.2">
      <c r="O43" s="27"/>
      <c r="P43" s="32" t="s">
        <v>63</v>
      </c>
      <c r="Q43" s="33"/>
    </row>
  </sheetData>
  <autoFilter ref="A3:AA40" xr:uid="{78E0B067-6FD2-4F7C-B7B7-582B923F8D68}"/>
  <mergeCells count="1">
    <mergeCell ref="P43:Q43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2023-11-03T05:26:58Z</dcterms:modified>
</cp:coreProperties>
</file>