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11,23 филиалы\"/>
    </mc:Choice>
  </mc:AlternateContent>
  <xr:revisionPtr revIDLastSave="0" documentId="13_ncr:1_{FB1332FA-CC97-4F11-B89B-F1E86DBE67A5}" xr6:coauthVersionLast="45" xr6:coauthVersionMax="45" xr10:uidLastSave="{00000000-0000-0000-0000-000000000000}"/>
  <bookViews>
    <workbookView xWindow="-120" yWindow="-120" windowWidth="29040" windowHeight="15840" tabRatio="278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TDSheet!$A$3:$Y$111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6" i="1"/>
  <c r="K7" i="1" l="1"/>
  <c r="O7" i="1" s="1"/>
  <c r="T7" i="1" s="1"/>
  <c r="K8" i="1"/>
  <c r="O8" i="1" s="1"/>
  <c r="K9" i="1"/>
  <c r="O9" i="1" s="1"/>
  <c r="T9" i="1" s="1"/>
  <c r="K10" i="1"/>
  <c r="O10" i="1" s="1"/>
  <c r="K11" i="1"/>
  <c r="O11" i="1" s="1"/>
  <c r="T11" i="1" s="1"/>
  <c r="K12" i="1"/>
  <c r="O12" i="1" s="1"/>
  <c r="T12" i="1" s="1"/>
  <c r="K13" i="1"/>
  <c r="O13" i="1" s="1"/>
  <c r="T13" i="1" s="1"/>
  <c r="K14" i="1"/>
  <c r="O14" i="1" s="1"/>
  <c r="K15" i="1"/>
  <c r="O15" i="1" s="1"/>
  <c r="T15" i="1" s="1"/>
  <c r="K20" i="1"/>
  <c r="O20" i="1" s="1"/>
  <c r="T20" i="1" s="1"/>
  <c r="K25" i="1"/>
  <c r="O25" i="1" s="1"/>
  <c r="S25" i="1" s="1"/>
  <c r="K32" i="1"/>
  <c r="O32" i="1" s="1"/>
  <c r="T32" i="1" s="1"/>
  <c r="K35" i="1"/>
  <c r="O35" i="1" s="1"/>
  <c r="K36" i="1"/>
  <c r="O36" i="1" s="1"/>
  <c r="P36" i="1" s="1"/>
  <c r="K37" i="1"/>
  <c r="O37" i="1" s="1"/>
  <c r="S37" i="1" s="1"/>
  <c r="K38" i="1"/>
  <c r="O38" i="1" s="1"/>
  <c r="T38" i="1" s="1"/>
  <c r="K39" i="1"/>
  <c r="O39" i="1" s="1"/>
  <c r="K40" i="1"/>
  <c r="O40" i="1" s="1"/>
  <c r="T40" i="1" s="1"/>
  <c r="K41" i="1"/>
  <c r="O41" i="1" s="1"/>
  <c r="S41" i="1" s="1"/>
  <c r="K42" i="1"/>
  <c r="O42" i="1" s="1"/>
  <c r="K43" i="1"/>
  <c r="O43" i="1" s="1"/>
  <c r="K44" i="1"/>
  <c r="O44" i="1" s="1"/>
  <c r="P44" i="1" s="1"/>
  <c r="K45" i="1"/>
  <c r="O45" i="1" s="1"/>
  <c r="S45" i="1" s="1"/>
  <c r="K46" i="1"/>
  <c r="O46" i="1" s="1"/>
  <c r="T46" i="1" s="1"/>
  <c r="K47" i="1"/>
  <c r="O47" i="1" s="1"/>
  <c r="S47" i="1" s="1"/>
  <c r="K48" i="1"/>
  <c r="O48" i="1" s="1"/>
  <c r="P48" i="1" s="1"/>
  <c r="K49" i="1"/>
  <c r="O49" i="1" s="1"/>
  <c r="K50" i="1"/>
  <c r="O50" i="1" s="1"/>
  <c r="K52" i="1"/>
  <c r="O52" i="1" s="1"/>
  <c r="P52" i="1" s="1"/>
  <c r="K53" i="1"/>
  <c r="O53" i="1" s="1"/>
  <c r="S53" i="1" s="1"/>
  <c r="K54" i="1"/>
  <c r="O54" i="1" s="1"/>
  <c r="T54" i="1" s="1"/>
  <c r="K55" i="1"/>
  <c r="O55" i="1" s="1"/>
  <c r="S55" i="1" s="1"/>
  <c r="K56" i="1"/>
  <c r="O56" i="1" s="1"/>
  <c r="K57" i="1"/>
  <c r="O57" i="1" s="1"/>
  <c r="K58" i="1"/>
  <c r="O58" i="1" s="1"/>
  <c r="T58" i="1" s="1"/>
  <c r="K59" i="1"/>
  <c r="O59" i="1" s="1"/>
  <c r="S59" i="1" s="1"/>
  <c r="K60" i="1"/>
  <c r="O60" i="1" s="1"/>
  <c r="P60" i="1" s="1"/>
  <c r="K61" i="1"/>
  <c r="O61" i="1" s="1"/>
  <c r="K62" i="1"/>
  <c r="O62" i="1" s="1"/>
  <c r="K63" i="1"/>
  <c r="O63" i="1" s="1"/>
  <c r="K67" i="1"/>
  <c r="O67" i="1" s="1"/>
  <c r="K68" i="1"/>
  <c r="O68" i="1" s="1"/>
  <c r="P68" i="1" s="1"/>
  <c r="K69" i="1"/>
  <c r="O69" i="1" s="1"/>
  <c r="S69" i="1" s="1"/>
  <c r="K70" i="1"/>
  <c r="O70" i="1" s="1"/>
  <c r="T70" i="1" s="1"/>
  <c r="K71" i="1"/>
  <c r="O71" i="1" s="1"/>
  <c r="S71" i="1" s="1"/>
  <c r="K72" i="1"/>
  <c r="O72" i="1" s="1"/>
  <c r="T72" i="1" s="1"/>
  <c r="K73" i="1"/>
  <c r="O73" i="1" s="1"/>
  <c r="S73" i="1" s="1"/>
  <c r="K78" i="1"/>
  <c r="O78" i="1" s="1"/>
  <c r="T78" i="1" s="1"/>
  <c r="K79" i="1"/>
  <c r="O79" i="1" s="1"/>
  <c r="S79" i="1" s="1"/>
  <c r="K84" i="1"/>
  <c r="O84" i="1" s="1"/>
  <c r="S84" i="1" s="1"/>
  <c r="K85" i="1"/>
  <c r="O85" i="1" s="1"/>
  <c r="S85" i="1" s="1"/>
  <c r="K86" i="1"/>
  <c r="O86" i="1" s="1"/>
  <c r="K87" i="1"/>
  <c r="O87" i="1" s="1"/>
  <c r="K88" i="1"/>
  <c r="O88" i="1" s="1"/>
  <c r="T88" i="1" s="1"/>
  <c r="K89" i="1"/>
  <c r="O89" i="1" s="1"/>
  <c r="S89" i="1" s="1"/>
  <c r="K90" i="1"/>
  <c r="O90" i="1" s="1"/>
  <c r="S90" i="1" s="1"/>
  <c r="K91" i="1"/>
  <c r="O91" i="1" s="1"/>
  <c r="K92" i="1"/>
  <c r="O92" i="1" s="1"/>
  <c r="K98" i="1"/>
  <c r="O98" i="1" s="1"/>
  <c r="T98" i="1" s="1"/>
  <c r="K99" i="1"/>
  <c r="O99" i="1" s="1"/>
  <c r="K100" i="1"/>
  <c r="O100" i="1" s="1"/>
  <c r="K101" i="1"/>
  <c r="O101" i="1" s="1"/>
  <c r="S101" i="1" s="1"/>
  <c r="K102" i="1"/>
  <c r="O102" i="1" s="1"/>
  <c r="P102" i="1" s="1"/>
  <c r="K103" i="1"/>
  <c r="O103" i="1" s="1"/>
  <c r="P103" i="1" s="1"/>
  <c r="K104" i="1"/>
  <c r="O104" i="1" s="1"/>
  <c r="T104" i="1" s="1"/>
  <c r="K105" i="1"/>
  <c r="O105" i="1" s="1"/>
  <c r="S105" i="1" s="1"/>
  <c r="K106" i="1"/>
  <c r="O106" i="1" s="1"/>
  <c r="T106" i="1" s="1"/>
  <c r="K107" i="1"/>
  <c r="O107" i="1" s="1"/>
  <c r="S107" i="1" s="1"/>
  <c r="K108" i="1"/>
  <c r="O108" i="1" s="1"/>
  <c r="T108" i="1" s="1"/>
  <c r="K109" i="1"/>
  <c r="O109" i="1" s="1"/>
  <c r="S109" i="1" s="1"/>
  <c r="K110" i="1"/>
  <c r="O110" i="1" s="1"/>
  <c r="T110" i="1" s="1"/>
  <c r="K111" i="1"/>
  <c r="O111" i="1" s="1"/>
  <c r="S111" i="1" s="1"/>
  <c r="K6" i="1"/>
  <c r="L16" i="1"/>
  <c r="K16" i="1" s="1"/>
  <c r="O16" i="1" s="1"/>
  <c r="L17" i="1"/>
  <c r="K17" i="1" s="1"/>
  <c r="O17" i="1" s="1"/>
  <c r="T17" i="1" s="1"/>
  <c r="L18" i="1"/>
  <c r="K18" i="1" s="1"/>
  <c r="O18" i="1" s="1"/>
  <c r="L19" i="1"/>
  <c r="K19" i="1" s="1"/>
  <c r="O19" i="1" s="1"/>
  <c r="L21" i="1"/>
  <c r="K21" i="1" s="1"/>
  <c r="O21" i="1" s="1"/>
  <c r="L22" i="1"/>
  <c r="K22" i="1" s="1"/>
  <c r="O22" i="1" s="1"/>
  <c r="L23" i="1"/>
  <c r="K23" i="1" s="1"/>
  <c r="O23" i="1" s="1"/>
  <c r="P23" i="1" s="1"/>
  <c r="L24" i="1"/>
  <c r="K24" i="1" s="1"/>
  <c r="O24" i="1" s="1"/>
  <c r="L26" i="1"/>
  <c r="K26" i="1" s="1"/>
  <c r="O26" i="1" s="1"/>
  <c r="L27" i="1"/>
  <c r="K27" i="1" s="1"/>
  <c r="O27" i="1" s="1"/>
  <c r="P27" i="1" s="1"/>
  <c r="L28" i="1"/>
  <c r="K28" i="1" s="1"/>
  <c r="O28" i="1" s="1"/>
  <c r="L29" i="1"/>
  <c r="K29" i="1" s="1"/>
  <c r="O29" i="1" s="1"/>
  <c r="S29" i="1" s="1"/>
  <c r="L30" i="1"/>
  <c r="K30" i="1" s="1"/>
  <c r="O30" i="1" s="1"/>
  <c r="L31" i="1"/>
  <c r="K31" i="1" s="1"/>
  <c r="O31" i="1" s="1"/>
  <c r="S31" i="1" s="1"/>
  <c r="L33" i="1"/>
  <c r="K33" i="1" s="1"/>
  <c r="O33" i="1" s="1"/>
  <c r="L34" i="1"/>
  <c r="K34" i="1" s="1"/>
  <c r="O34" i="1" s="1"/>
  <c r="L51" i="1"/>
  <c r="K51" i="1" s="1"/>
  <c r="O51" i="1" s="1"/>
  <c r="L64" i="1"/>
  <c r="K64" i="1" s="1"/>
  <c r="O64" i="1" s="1"/>
  <c r="L65" i="1"/>
  <c r="K65" i="1" s="1"/>
  <c r="O65" i="1" s="1"/>
  <c r="L66" i="1"/>
  <c r="K66" i="1" s="1"/>
  <c r="O66" i="1" s="1"/>
  <c r="L74" i="1"/>
  <c r="K74" i="1" s="1"/>
  <c r="O74" i="1" s="1"/>
  <c r="L75" i="1"/>
  <c r="K75" i="1" s="1"/>
  <c r="O75" i="1" s="1"/>
  <c r="S75" i="1" s="1"/>
  <c r="L76" i="1"/>
  <c r="K76" i="1" s="1"/>
  <c r="O76" i="1" s="1"/>
  <c r="L77" i="1"/>
  <c r="K77" i="1" s="1"/>
  <c r="O77" i="1" s="1"/>
  <c r="S77" i="1" s="1"/>
  <c r="L80" i="1"/>
  <c r="K80" i="1" s="1"/>
  <c r="O80" i="1" s="1"/>
  <c r="L81" i="1"/>
  <c r="K81" i="1" s="1"/>
  <c r="O81" i="1" s="1"/>
  <c r="S81" i="1" s="1"/>
  <c r="L82" i="1"/>
  <c r="K82" i="1" s="1"/>
  <c r="O82" i="1" s="1"/>
  <c r="P82" i="1" s="1"/>
  <c r="L83" i="1"/>
  <c r="K83" i="1" s="1"/>
  <c r="O83" i="1" s="1"/>
  <c r="S83" i="1" s="1"/>
  <c r="L93" i="1"/>
  <c r="K93" i="1" s="1"/>
  <c r="O93" i="1" s="1"/>
  <c r="L94" i="1"/>
  <c r="K94" i="1" s="1"/>
  <c r="O94" i="1" s="1"/>
  <c r="L95" i="1"/>
  <c r="K95" i="1" s="1"/>
  <c r="O95" i="1" s="1"/>
  <c r="L96" i="1"/>
  <c r="K96" i="1" s="1"/>
  <c r="O96" i="1" s="1"/>
  <c r="L97" i="1"/>
  <c r="K97" i="1" s="1"/>
  <c r="O97" i="1" s="1"/>
  <c r="X40" i="1"/>
  <c r="X66" i="1"/>
  <c r="X72" i="1"/>
  <c r="X82" i="1"/>
  <c r="X89" i="1"/>
  <c r="X90" i="1"/>
  <c r="X91" i="1"/>
  <c r="X92" i="1"/>
  <c r="X98" i="1"/>
  <c r="J5" i="1"/>
  <c r="G5" i="1"/>
  <c r="F5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6" i="1"/>
  <c r="C90" i="1"/>
  <c r="C28" i="1"/>
  <c r="C35" i="1"/>
  <c r="C38" i="1"/>
  <c r="C40" i="1"/>
  <c r="C41" i="1"/>
  <c r="C44" i="1"/>
  <c r="C45" i="1"/>
  <c r="C47" i="1"/>
  <c r="C60" i="1"/>
  <c r="C64" i="1"/>
  <c r="C65" i="1"/>
  <c r="C66" i="1"/>
  <c r="C67" i="1"/>
  <c r="C68" i="1"/>
  <c r="C69" i="1"/>
  <c r="C72" i="1"/>
  <c r="C82" i="1"/>
  <c r="C89" i="1"/>
  <c r="C91" i="1"/>
  <c r="C92" i="1"/>
  <c r="C98" i="1"/>
  <c r="C6" i="1"/>
  <c r="Q5" i="1"/>
  <c r="N5" i="1"/>
  <c r="M5" i="1"/>
  <c r="I5" i="1"/>
  <c r="S60" i="1" l="1"/>
  <c r="S52" i="1"/>
  <c r="S68" i="1"/>
  <c r="S44" i="1"/>
  <c r="S36" i="1"/>
  <c r="T60" i="1"/>
  <c r="S106" i="1"/>
  <c r="S98" i="1"/>
  <c r="S110" i="1"/>
  <c r="S27" i="1"/>
  <c r="S103" i="1"/>
  <c r="P99" i="1"/>
  <c r="T92" i="1"/>
  <c r="T86" i="1"/>
  <c r="P86" i="1"/>
  <c r="P63" i="1"/>
  <c r="P61" i="1"/>
  <c r="S57" i="1"/>
  <c r="T50" i="1"/>
  <c r="P50" i="1"/>
  <c r="T48" i="1"/>
  <c r="S48" i="1"/>
  <c r="T42" i="1"/>
  <c r="P42" i="1"/>
  <c r="T44" i="1"/>
  <c r="T84" i="1"/>
  <c r="S32" i="1"/>
  <c r="S40" i="1"/>
  <c r="S88" i="1"/>
  <c r="T102" i="1"/>
  <c r="S102" i="1"/>
  <c r="T100" i="1"/>
  <c r="P100" i="1"/>
  <c r="S91" i="1"/>
  <c r="P87" i="1"/>
  <c r="S67" i="1"/>
  <c r="T62" i="1"/>
  <c r="P62" i="1"/>
  <c r="T56" i="1"/>
  <c r="P56" i="1"/>
  <c r="P43" i="1"/>
  <c r="P39" i="1"/>
  <c r="P35" i="1"/>
  <c r="T14" i="1"/>
  <c r="P14" i="1"/>
  <c r="T10" i="1"/>
  <c r="P10" i="1"/>
  <c r="T8" i="1"/>
  <c r="T36" i="1"/>
  <c r="T52" i="1"/>
  <c r="T68" i="1"/>
  <c r="S20" i="1"/>
  <c r="S72" i="1"/>
  <c r="T90" i="1"/>
  <c r="S104" i="1"/>
  <c r="S108" i="1"/>
  <c r="T96" i="1"/>
  <c r="S96" i="1"/>
  <c r="T94" i="1"/>
  <c r="S94" i="1"/>
  <c r="T66" i="1"/>
  <c r="S66" i="1"/>
  <c r="T64" i="1"/>
  <c r="S64" i="1"/>
  <c r="T34" i="1"/>
  <c r="S34" i="1"/>
  <c r="T24" i="1"/>
  <c r="S24" i="1"/>
  <c r="T22" i="1"/>
  <c r="S22" i="1"/>
  <c r="S97" i="1"/>
  <c r="T97" i="1"/>
  <c r="S95" i="1"/>
  <c r="T95" i="1"/>
  <c r="S93" i="1"/>
  <c r="T93" i="1"/>
  <c r="T82" i="1"/>
  <c r="S82" i="1"/>
  <c r="T80" i="1"/>
  <c r="S80" i="1"/>
  <c r="S76" i="1"/>
  <c r="T76" i="1"/>
  <c r="T74" i="1"/>
  <c r="S74" i="1"/>
  <c r="S65" i="1"/>
  <c r="T65" i="1"/>
  <c r="S51" i="1"/>
  <c r="T51" i="1"/>
  <c r="S33" i="1"/>
  <c r="T33" i="1"/>
  <c r="T30" i="1"/>
  <c r="S30" i="1"/>
  <c r="T28" i="1"/>
  <c r="S28" i="1"/>
  <c r="T26" i="1"/>
  <c r="S26" i="1"/>
  <c r="S23" i="1"/>
  <c r="T23" i="1"/>
  <c r="S21" i="1"/>
  <c r="T21" i="1"/>
  <c r="T18" i="1"/>
  <c r="S18" i="1"/>
  <c r="T16" i="1"/>
  <c r="S16" i="1"/>
  <c r="S19" i="1"/>
  <c r="T19" i="1"/>
  <c r="T27" i="1"/>
  <c r="T31" i="1"/>
  <c r="T35" i="1"/>
  <c r="T39" i="1"/>
  <c r="T43" i="1"/>
  <c r="T47" i="1"/>
  <c r="T55" i="1"/>
  <c r="T59" i="1"/>
  <c r="T63" i="1"/>
  <c r="T67" i="1"/>
  <c r="T71" i="1"/>
  <c r="T75" i="1"/>
  <c r="T79" i="1"/>
  <c r="T83" i="1"/>
  <c r="T87" i="1"/>
  <c r="T91" i="1"/>
  <c r="S7" i="1"/>
  <c r="S9" i="1"/>
  <c r="S11" i="1"/>
  <c r="S13" i="1"/>
  <c r="S15" i="1"/>
  <c r="S17" i="1"/>
  <c r="T101" i="1"/>
  <c r="T105" i="1"/>
  <c r="T109" i="1"/>
  <c r="L5" i="1"/>
  <c r="K5" i="1"/>
  <c r="O6" i="1"/>
  <c r="P6" i="1" s="1"/>
  <c r="Y6" i="1" s="1"/>
  <c r="T25" i="1"/>
  <c r="T29" i="1"/>
  <c r="T37" i="1"/>
  <c r="T41" i="1"/>
  <c r="T45" i="1"/>
  <c r="T49" i="1"/>
  <c r="T53" i="1"/>
  <c r="T57" i="1"/>
  <c r="T61" i="1"/>
  <c r="T69" i="1"/>
  <c r="T73" i="1"/>
  <c r="T77" i="1"/>
  <c r="T81" i="1"/>
  <c r="T85" i="1"/>
  <c r="T89" i="1"/>
  <c r="S8" i="1"/>
  <c r="S12" i="1"/>
  <c r="S38" i="1"/>
  <c r="S46" i="1"/>
  <c r="S54" i="1"/>
  <c r="S58" i="1"/>
  <c r="S62" i="1"/>
  <c r="S70" i="1"/>
  <c r="S78" i="1"/>
  <c r="T99" i="1"/>
  <c r="T103" i="1"/>
  <c r="T107" i="1"/>
  <c r="T111" i="1"/>
  <c r="V5" i="1"/>
  <c r="U5" i="1"/>
  <c r="W5" i="1"/>
  <c r="S10" i="1" l="1"/>
  <c r="Y5" i="1"/>
  <c r="S14" i="1"/>
  <c r="S35" i="1"/>
  <c r="S43" i="1"/>
  <c r="S56" i="1"/>
  <c r="S42" i="1"/>
  <c r="S50" i="1"/>
  <c r="S63" i="1"/>
  <c r="S39" i="1"/>
  <c r="S49" i="1"/>
  <c r="S87" i="1"/>
  <c r="S100" i="1"/>
  <c r="S61" i="1"/>
  <c r="S86" i="1"/>
  <c r="S92" i="1"/>
  <c r="S99" i="1"/>
  <c r="P5" i="1"/>
  <c r="S6" i="1"/>
  <c r="O5" i="1"/>
  <c r="T6" i="1"/>
</calcChain>
</file>

<file path=xl/sharedStrings.xml><?xml version="1.0" encoding="utf-8"?>
<sst xmlns="http://schemas.openxmlformats.org/spreadsheetml/2006/main" count="246" uniqueCount="137">
  <si>
    <t>Период: 25.10.2023 - 01.11.2023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</si>
  <si>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</si>
  <si>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</si>
  <si>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</si>
  <si>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</si>
  <si>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</si>
  <si>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</si>
  <si>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</si>
  <si>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</si>
  <si>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</si>
  <si>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</si>
  <si>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</si>
  <si>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</si>
  <si>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</si>
  <si>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</si>
  <si>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</si>
  <si>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</si>
  <si>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</si>
  <si>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</si>
  <si>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</si>
  <si>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</si>
  <si>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</si>
  <si>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</si>
  <si>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шт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</si>
  <si>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</si>
  <si>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</si>
  <si>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</si>
  <si>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</si>
  <si>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</si>
  <si>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</si>
  <si>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</si>
  <si>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</si>
  <si>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</si>
  <si>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</si>
  <si>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</si>
  <si>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</si>
  <si>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</si>
  <si>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</si>
  <si>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</si>
  <si>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</si>
  <si>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</si>
  <si>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</si>
  <si>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</si>
  <si>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</si>
  <si>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</si>
  <si>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</si>
  <si>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</si>
  <si>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</si>
  <si>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</si>
  <si>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</si>
  <si>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</si>
  <si>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</si>
  <si>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</si>
  <si>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</si>
  <si>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</si>
  <si>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</si>
  <si>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</si>
  <si>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</si>
  <si>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</si>
  <si>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</si>
  <si>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</si>
  <si>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</si>
  <si>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</si>
  <si>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</si>
  <si>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</si>
  <si>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</si>
  <si>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</si>
  <si>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</si>
  <si>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</si>
  <si>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</si>
  <si>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</si>
  <si>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</si>
  <si>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</si>
  <si>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</si>
  <si>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</si>
  <si>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</si>
  <si>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</si>
  <si>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</si>
  <si>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</si>
  <si>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</si>
  <si>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</si>
  <si>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</si>
  <si>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</si>
  <si>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</si>
  <si>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</si>
  <si>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</si>
  <si>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</si>
  <si>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</si>
  <si>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</si>
  <si>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</si>
  <si>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</si>
  <si>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</si>
  <si>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</si>
  <si>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</si>
  <si>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</si>
  <si>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</si>
  <si>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</si>
  <si>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</si>
  <si>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</si>
  <si>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</si>
  <si>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</si>
  <si>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</si>
  <si>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</si>
  <si>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</si>
  <si>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</si>
  <si>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</si>
  <si>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</si>
  <si>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</si>
  <si>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</si>
  <si>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</si>
  <si>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</si>
  <si>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</si>
  <si>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</si>
  <si>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АКЦИЯ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</si>
  <si>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</si>
  <si>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</si>
  <si>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</si>
  <si>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</si>
  <si>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</si>
  <si>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</si>
  <si>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</si>
  <si>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</si>
  <si>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</si>
  <si>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</si>
  <si>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11,10</t>
  </si>
  <si>
    <t>ср 18,10</t>
  </si>
  <si>
    <t>коментарий</t>
  </si>
  <si>
    <t>вес</t>
  </si>
  <si>
    <t>Гермес</t>
  </si>
  <si>
    <t>от филиала</t>
  </si>
  <si>
    <t>комментарий филиала</t>
  </si>
  <si>
    <t>ср 25,10</t>
  </si>
  <si>
    <t>084  Колбаски Баварские копченые, NDX в МГС 0,28 кг, ТМ Стародворье  ПОКОМ</t>
  </si>
  <si>
    <t>315 Колбаса Нежная ТМ Зареченские ТС Зареченские продукты в оболочкНТУ.  изделие вар  ПОКОМ</t>
  </si>
  <si>
    <t>370 Ветчина Сливушка с индейкой ТМ Вязанка в оболочке полиамид.</t>
  </si>
  <si>
    <t>в дороге</t>
  </si>
  <si>
    <t>вывел завод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</si>
</sst>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5" fillId="5" borderId="0" xfId="0" applyNumberFormat="1" applyFont="1" applyFill="1"/>
    <xf numFmtId="164" fontId="5" fillId="6" borderId="0" xfId="0" applyNumberFormat="1" applyFont="1" applyFill="1"/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5" fillId="0" borderId="0" xfId="0" applyNumberFormat="1" applyFont="1"/>
    <xf numFmtId="165" fontId="5" fillId="0" borderId="0" xfId="0" applyNumberFormat="1" applyFont="1"/>
    <xf numFmtId="164" fontId="6" fillId="7" borderId="2" xfId="0" applyNumberFormat="1" applyFont="1" applyFill="1" applyBorder="1" applyAlignment="1">
      <alignment horizontal="right" vertical="top"/>
    </xf>
    <xf numFmtId="164" fontId="6" fillId="7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8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9" borderId="0" xfId="0" applyNumberFormat="1" applyFill="1" applyAlignment="1"/>
    <xf numFmtId="164" fontId="0" fillId="5" borderId="3" xfId="0" applyNumberFormat="1" applyFill="1" applyBorder="1" applyAlignment="1"/>
    <xf numFmtId="164" fontId="4" fillId="10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5,10,23%20&#1050;&#1048;/&#1076;&#1074;%2025,10,23%20&#1076;&#1085;&#1088;&#1089;&#1095;%20&#1086;&#1090;%20&#1092;&#1080;&#1083;&#1080;&#1072;&#1083;&#1072;%20&#1085;&#1086;&#1074;%2026,10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26,10,23-01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Гермес"/>
    </sheetNames>
    <sheetDataSet>
      <sheetData sheetId="0">
        <row r="1">
          <cell r="A1" t="str">
            <v>Период: 18.10.2023 - 25.10.2023</v>
          </cell>
        </row>
        <row r="2">
          <cell r="T2" t="str">
            <v>28,10,</v>
          </cell>
          <cell r="U2" t="str">
            <v>30,10,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АКЦИЯ</v>
          </cell>
          <cell r="E3" t="str">
            <v>Количество</v>
          </cell>
          <cell r="K3" t="str">
            <v>крат</v>
          </cell>
          <cell r="L3" t="str">
            <v>заяв</v>
          </cell>
          <cell r="M3" t="str">
            <v>раз</v>
          </cell>
          <cell r="N3" t="str">
            <v>без опта</v>
          </cell>
          <cell r="O3" t="str">
            <v>опт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ЗАКАЗ</v>
          </cell>
          <cell r="U3" t="str">
            <v>ЗАКАЗ</v>
          </cell>
          <cell r="V3" t="str">
            <v xml:space="preserve">ЗАКАЗ </v>
          </cell>
          <cell r="X3" t="str">
            <v>запас</v>
          </cell>
          <cell r="Y3" t="str">
            <v>запас без заказа</v>
          </cell>
          <cell r="Z3" t="str">
            <v>ср 04,10</v>
          </cell>
          <cell r="AA3" t="str">
            <v>ср 11,10</v>
          </cell>
          <cell r="AB3" t="str">
            <v>ср 18,10</v>
          </cell>
          <cell r="AC3" t="str">
            <v>пометка</v>
          </cell>
          <cell r="AD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АКЦИЯ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I4" t="str">
            <v>Гермес остатки</v>
          </cell>
          <cell r="J4" t="str">
            <v>Остаток</v>
          </cell>
          <cell r="O4" t="str">
            <v>Гермес</v>
          </cell>
          <cell r="T4" t="str">
            <v>Усредненные</v>
          </cell>
          <cell r="V4" t="str">
            <v>от филиала</v>
          </cell>
          <cell r="W4" t="str">
            <v>комментарий филиала</v>
          </cell>
          <cell r="AD4" t="str">
            <v>17т+5,1т</v>
          </cell>
        </row>
        <row r="5">
          <cell r="G5">
            <v>31000.672999999977</v>
          </cell>
          <cell r="H5">
            <v>36958.495000000003</v>
          </cell>
          <cell r="I5">
            <v>8412.607</v>
          </cell>
          <cell r="J5">
            <v>28545.888000000006</v>
          </cell>
          <cell r="L5">
            <v>0</v>
          </cell>
          <cell r="M5">
            <v>0</v>
          </cell>
          <cell r="N5">
            <v>23636.695999999978</v>
          </cell>
          <cell r="O5">
            <v>7363.9769999999999</v>
          </cell>
          <cell r="P5">
            <v>0</v>
          </cell>
          <cell r="Q5">
            <v>0</v>
          </cell>
          <cell r="R5">
            <v>4727.3391999999967</v>
          </cell>
          <cell r="S5">
            <v>26163.024600000001</v>
          </cell>
          <cell r="T5">
            <v>18525</v>
          </cell>
          <cell r="U5">
            <v>13850</v>
          </cell>
          <cell r="V5">
            <v>23958</v>
          </cell>
          <cell r="Z5">
            <v>4113.3829999999998</v>
          </cell>
          <cell r="AA5">
            <v>5156.6181999999981</v>
          </cell>
          <cell r="AB5">
            <v>3915.2437999999993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Окт</v>
          </cell>
          <cell r="D6" t="str">
            <v>Нояб</v>
          </cell>
          <cell r="E6">
            <v>69.376000000000005</v>
          </cell>
          <cell r="F6">
            <v>265.43799999999999</v>
          </cell>
          <cell r="G6">
            <v>37.536999999999999</v>
          </cell>
          <cell r="H6">
            <v>262.678</v>
          </cell>
          <cell r="J6">
            <v>262.678</v>
          </cell>
          <cell r="K6">
            <v>1</v>
          </cell>
          <cell r="N6">
            <v>37.536999999999999</v>
          </cell>
          <cell r="R6">
            <v>7.5073999999999996</v>
          </cell>
          <cell r="X6">
            <v>34.989210645496442</v>
          </cell>
          <cell r="Y6">
            <v>34.989210645496442</v>
          </cell>
          <cell r="Z6">
            <v>45.182200000000002</v>
          </cell>
          <cell r="AA6">
            <v>56.745799999999996</v>
          </cell>
          <cell r="AB6">
            <v>37.737400000000001</v>
          </cell>
        </row>
        <row r="7">
          <cell r="A7" t="str">
            <v>012  Колбаса Сервелат Столичный, Вязанка фиброуз в/у, ПОКОМ</v>
          </cell>
          <cell r="B7" t="str">
            <v>кг</v>
          </cell>
          <cell r="E7">
            <v>214.203</v>
          </cell>
          <cell r="F7">
            <v>1</v>
          </cell>
          <cell r="G7">
            <v>1</v>
          </cell>
          <cell r="J7">
            <v>0</v>
          </cell>
          <cell r="K7">
            <v>0</v>
          </cell>
          <cell r="N7">
            <v>1</v>
          </cell>
          <cell r="R7">
            <v>0.2</v>
          </cell>
          <cell r="X7">
            <v>0</v>
          </cell>
          <cell r="Y7">
            <v>0</v>
          </cell>
          <cell r="Z7">
            <v>0.16999999999999998</v>
          </cell>
          <cell r="AA7">
            <v>0</v>
          </cell>
          <cell r="AB7">
            <v>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E8">
            <v>67.135999999999996</v>
          </cell>
          <cell r="F8">
            <v>611.88800000000003</v>
          </cell>
          <cell r="G8">
            <v>31.047000000000001</v>
          </cell>
          <cell r="H8">
            <v>609.08600000000001</v>
          </cell>
          <cell r="J8">
            <v>609.08600000000001</v>
          </cell>
          <cell r="K8">
            <v>1</v>
          </cell>
          <cell r="N8">
            <v>31.047000000000001</v>
          </cell>
          <cell r="R8">
            <v>6.2094000000000005</v>
          </cell>
          <cell r="T8">
            <v>200</v>
          </cell>
          <cell r="U8">
            <v>200</v>
          </cell>
          <cell r="V8">
            <v>450</v>
          </cell>
          <cell r="W8" t="str">
            <v>давно небыло</v>
          </cell>
          <cell r="X8">
            <v>162.50942120011595</v>
          </cell>
          <cell r="Y8">
            <v>98.090958868811796</v>
          </cell>
          <cell r="Z8">
            <v>43.878</v>
          </cell>
          <cell r="AA8">
            <v>20.05</v>
          </cell>
          <cell r="AB8">
            <v>53.6554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E9">
            <v>797.91899999999998</v>
          </cell>
          <cell r="F9">
            <v>208.88399999999999</v>
          </cell>
          <cell r="G9">
            <v>440.88600000000002</v>
          </cell>
          <cell r="H9">
            <v>522.29200000000003</v>
          </cell>
          <cell r="J9">
            <v>522.29200000000003</v>
          </cell>
          <cell r="K9">
            <v>1</v>
          </cell>
          <cell r="N9">
            <v>440.88600000000002</v>
          </cell>
          <cell r="R9">
            <v>88.177199999999999</v>
          </cell>
          <cell r="S9">
            <v>535.83440000000007</v>
          </cell>
          <cell r="T9">
            <v>300</v>
          </cell>
          <cell r="U9">
            <v>300</v>
          </cell>
          <cell r="V9">
            <v>536</v>
          </cell>
          <cell r="X9">
            <v>12.727689243931538</v>
          </cell>
          <cell r="Y9">
            <v>5.9232091742536621</v>
          </cell>
          <cell r="Z9">
            <v>96.173000000000002</v>
          </cell>
          <cell r="AA9">
            <v>82.043599999999998</v>
          </cell>
          <cell r="AB9">
            <v>77.176599999999993</v>
          </cell>
        </row>
        <row r="10">
          <cell r="A10" t="str">
            <v>020  Ветчина Столичная Вязанка, вектор 0.5кг, ПОКОМ</v>
          </cell>
          <cell r="B10" t="str">
            <v>шт</v>
          </cell>
          <cell r="E10">
            <v>6</v>
          </cell>
          <cell r="F10">
            <v>25</v>
          </cell>
          <cell r="G10">
            <v>16</v>
          </cell>
          <cell r="H10">
            <v>12</v>
          </cell>
          <cell r="J10">
            <v>12</v>
          </cell>
          <cell r="K10">
            <v>0</v>
          </cell>
          <cell r="N10">
            <v>16</v>
          </cell>
          <cell r="R10">
            <v>3.2</v>
          </cell>
          <cell r="X10">
            <v>3.75</v>
          </cell>
          <cell r="Y10">
            <v>3.75</v>
          </cell>
          <cell r="Z10">
            <v>4</v>
          </cell>
          <cell r="AA10">
            <v>1.4</v>
          </cell>
          <cell r="AB10">
            <v>0.2</v>
          </cell>
        </row>
        <row r="11">
          <cell r="A11" t="str">
            <v>023  Колбаса Докторская ГОСТ, Вязанка вектор, 0,4 кг, ПОКОМ</v>
          </cell>
          <cell r="B11" t="str">
            <v>шт</v>
          </cell>
          <cell r="E11">
            <v>49</v>
          </cell>
          <cell r="F11">
            <v>50</v>
          </cell>
          <cell r="G11">
            <v>46</v>
          </cell>
          <cell r="H11">
            <v>34</v>
          </cell>
          <cell r="J11">
            <v>34</v>
          </cell>
          <cell r="K11">
            <v>0.4</v>
          </cell>
          <cell r="N11">
            <v>46</v>
          </cell>
          <cell r="R11">
            <v>9.1999999999999993</v>
          </cell>
          <cell r="S11">
            <v>67.199999999999989</v>
          </cell>
          <cell r="T11">
            <v>75</v>
          </cell>
          <cell r="V11">
            <v>67</v>
          </cell>
          <cell r="X11">
            <v>11.847826086956523</v>
          </cell>
          <cell r="Y11">
            <v>3.6956521739130439</v>
          </cell>
          <cell r="Z11">
            <v>8</v>
          </cell>
          <cell r="AA11">
            <v>8.8000000000000007</v>
          </cell>
          <cell r="AB11">
            <v>7.6</v>
          </cell>
        </row>
        <row r="12">
          <cell r="A12" t="str">
            <v>027  Колбаса Сервелат Столичный, Вязанка фиброуз в/у, 0.35кг, ПОКОМ</v>
          </cell>
          <cell r="B12" t="str">
            <v>шт</v>
          </cell>
          <cell r="E12">
            <v>27</v>
          </cell>
          <cell r="G12">
            <v>5</v>
          </cell>
          <cell r="H12">
            <v>16</v>
          </cell>
          <cell r="J12">
            <v>16</v>
          </cell>
          <cell r="K12">
            <v>0</v>
          </cell>
          <cell r="N12">
            <v>5</v>
          </cell>
          <cell r="R12">
            <v>1</v>
          </cell>
          <cell r="X12">
            <v>16</v>
          </cell>
          <cell r="Y12">
            <v>16</v>
          </cell>
          <cell r="Z12">
            <v>0</v>
          </cell>
          <cell r="AA12">
            <v>0.6</v>
          </cell>
          <cell r="AB12">
            <v>0.6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E13">
            <v>318</v>
          </cell>
          <cell r="G13">
            <v>318</v>
          </cell>
          <cell r="J13">
            <v>0</v>
          </cell>
          <cell r="K13">
            <v>0</v>
          </cell>
          <cell r="N13">
            <v>0</v>
          </cell>
          <cell r="O13">
            <v>318</v>
          </cell>
          <cell r="R13">
            <v>0</v>
          </cell>
          <cell r="X13" t="e">
            <v>#DIV/0!</v>
          </cell>
          <cell r="Y13" t="e">
            <v>#DIV/0!</v>
          </cell>
          <cell r="Z13">
            <v>0</v>
          </cell>
          <cell r="AA13">
            <v>0</v>
          </cell>
          <cell r="AB13">
            <v>0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  <cell r="E14">
            <v>227</v>
          </cell>
          <cell r="F14">
            <v>234</v>
          </cell>
          <cell r="G14">
            <v>411</v>
          </cell>
          <cell r="H14">
            <v>37</v>
          </cell>
          <cell r="J14">
            <v>37</v>
          </cell>
          <cell r="K14">
            <v>0.45</v>
          </cell>
          <cell r="N14">
            <v>411</v>
          </cell>
          <cell r="R14">
            <v>82.2</v>
          </cell>
          <cell r="S14">
            <v>538.4</v>
          </cell>
          <cell r="T14">
            <v>300</v>
          </cell>
          <cell r="U14">
            <v>350</v>
          </cell>
          <cell r="V14">
            <v>538</v>
          </cell>
          <cell r="X14">
            <v>8.3576642335766422</v>
          </cell>
          <cell r="Y14">
            <v>0.45012165450121655</v>
          </cell>
          <cell r="Z14">
            <v>0</v>
          </cell>
          <cell r="AA14">
            <v>72.599999999999994</v>
          </cell>
          <cell r="AB14">
            <v>2.8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  <cell r="E15">
            <v>507</v>
          </cell>
          <cell r="F15">
            <v>881</v>
          </cell>
          <cell r="G15">
            <v>465</v>
          </cell>
          <cell r="H15">
            <v>797</v>
          </cell>
          <cell r="J15">
            <v>797</v>
          </cell>
          <cell r="K15">
            <v>0.45</v>
          </cell>
          <cell r="N15">
            <v>465</v>
          </cell>
          <cell r="R15">
            <v>93</v>
          </cell>
          <cell r="S15">
            <v>319</v>
          </cell>
          <cell r="T15">
            <v>300</v>
          </cell>
          <cell r="U15">
            <v>300</v>
          </cell>
          <cell r="V15">
            <v>600</v>
          </cell>
          <cell r="W15" t="str">
            <v>товар отсутствовал 3 дня</v>
          </cell>
          <cell r="X15">
            <v>15.021505376344086</v>
          </cell>
          <cell r="Y15">
            <v>8.56989247311828</v>
          </cell>
          <cell r="Z15">
            <v>101</v>
          </cell>
          <cell r="AA15">
            <v>75.400000000000006</v>
          </cell>
          <cell r="AB15">
            <v>107.8</v>
          </cell>
        </row>
        <row r="16">
          <cell r="A16" t="str">
            <v>036  Колбаса Сервелат Запекуша с сочным окороком, Вязанка 0,35кг,  ПОКОМ</v>
          </cell>
          <cell r="B16" t="str">
            <v>шт</v>
          </cell>
          <cell r="E16">
            <v>118</v>
          </cell>
          <cell r="G16">
            <v>9</v>
          </cell>
          <cell r="H16">
            <v>92</v>
          </cell>
          <cell r="J16">
            <v>92</v>
          </cell>
          <cell r="K16">
            <v>0.35</v>
          </cell>
          <cell r="N16">
            <v>9</v>
          </cell>
          <cell r="R16">
            <v>1.8</v>
          </cell>
          <cell r="X16">
            <v>51.111111111111107</v>
          </cell>
          <cell r="Y16">
            <v>51.111111111111107</v>
          </cell>
          <cell r="Z16">
            <v>0.8</v>
          </cell>
          <cell r="AA16">
            <v>1.2</v>
          </cell>
          <cell r="AB16">
            <v>2.2000000000000002</v>
          </cell>
        </row>
        <row r="17">
          <cell r="A17" t="str">
            <v>043  Ветчина Нежная ТМ Особый рецепт, п/а, 0,4кг    ПОКОМ</v>
          </cell>
          <cell r="B17" t="str">
            <v>шт</v>
          </cell>
          <cell r="E17">
            <v>353</v>
          </cell>
          <cell r="F17">
            <v>271</v>
          </cell>
          <cell r="G17">
            <v>181</v>
          </cell>
          <cell r="H17">
            <v>417</v>
          </cell>
          <cell r="I17">
            <v>180</v>
          </cell>
          <cell r="J17">
            <v>237</v>
          </cell>
          <cell r="K17">
            <v>0</v>
          </cell>
          <cell r="N17">
            <v>11</v>
          </cell>
          <cell r="O17">
            <v>170</v>
          </cell>
          <cell r="R17">
            <v>2.2000000000000002</v>
          </cell>
          <cell r="X17">
            <v>107.72727272727272</v>
          </cell>
          <cell r="Y17">
            <v>107.72727272727272</v>
          </cell>
          <cell r="Z17">
            <v>3.2</v>
          </cell>
          <cell r="AA17">
            <v>2.2000000000000002</v>
          </cell>
          <cell r="AB17">
            <v>4.8</v>
          </cell>
        </row>
        <row r="18">
          <cell r="A18" t="str">
            <v>047  Кол Баварская, белков.обол. в термоусад. пакете 0.17 кг, ТМ Стародворье  ПОКОМ</v>
          </cell>
          <cell r="B18" t="str">
            <v>шт</v>
          </cell>
          <cell r="E18">
            <v>135</v>
          </cell>
          <cell r="F18">
            <v>150</v>
          </cell>
          <cell r="G18">
            <v>135</v>
          </cell>
          <cell r="H18">
            <v>150</v>
          </cell>
          <cell r="I18">
            <v>150</v>
          </cell>
          <cell r="J18">
            <v>0</v>
          </cell>
          <cell r="K18">
            <v>0</v>
          </cell>
          <cell r="N18">
            <v>0</v>
          </cell>
          <cell r="O18">
            <v>135</v>
          </cell>
          <cell r="R18">
            <v>0</v>
          </cell>
          <cell r="X18" t="e">
            <v>#DIV/0!</v>
          </cell>
          <cell r="Y18" t="e">
            <v>#DIV/0!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054  Колбаса вареная Филейбургская с филе сочного окорока, 0,45 кг, БАВАРУШКА ПОКОМ</v>
          </cell>
          <cell r="B19" t="str">
            <v>шт</v>
          </cell>
          <cell r="E19">
            <v>24</v>
          </cell>
          <cell r="F19">
            <v>102</v>
          </cell>
          <cell r="G19">
            <v>24</v>
          </cell>
          <cell r="H19">
            <v>102</v>
          </cell>
          <cell r="I19">
            <v>102</v>
          </cell>
          <cell r="J19">
            <v>0</v>
          </cell>
          <cell r="K19">
            <v>0</v>
          </cell>
          <cell r="N19">
            <v>0</v>
          </cell>
          <cell r="O19">
            <v>24</v>
          </cell>
          <cell r="R19">
            <v>0</v>
          </cell>
          <cell r="X19" t="e">
            <v>#DIV/0!</v>
          </cell>
          <cell r="Y19" t="e">
            <v>#DIV/0!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058  Колбаса Докторская Особая ТМ Особый рецепт,  0,5кг, ПОКОМ</v>
          </cell>
          <cell r="B20" t="str">
            <v>шт</v>
          </cell>
          <cell r="E20">
            <v>105</v>
          </cell>
          <cell r="F20">
            <v>96</v>
          </cell>
          <cell r="G20">
            <v>66</v>
          </cell>
          <cell r="H20">
            <v>114</v>
          </cell>
          <cell r="J20">
            <v>114</v>
          </cell>
          <cell r="K20">
            <v>0.5</v>
          </cell>
          <cell r="N20">
            <v>66</v>
          </cell>
          <cell r="R20">
            <v>13.2</v>
          </cell>
          <cell r="S20">
            <v>44.399999999999977</v>
          </cell>
          <cell r="T20">
            <v>60</v>
          </cell>
          <cell r="V20">
            <v>44</v>
          </cell>
          <cell r="X20">
            <v>13.181818181818182</v>
          </cell>
          <cell r="Y20">
            <v>8.6363636363636367</v>
          </cell>
          <cell r="Z20">
            <v>6.4</v>
          </cell>
          <cell r="AA20">
            <v>1.8</v>
          </cell>
          <cell r="AB20">
            <v>14.2</v>
          </cell>
        </row>
        <row r="21">
          <cell r="A21" t="str">
            <v>059  Колбаса Докторская по-стародворски  0.5 кг, ПОКОМ</v>
          </cell>
          <cell r="B21" t="str">
            <v>шт</v>
          </cell>
          <cell r="E21">
            <v>220</v>
          </cell>
          <cell r="F21">
            <v>433</v>
          </cell>
          <cell r="G21">
            <v>224</v>
          </cell>
          <cell r="H21">
            <v>428</v>
          </cell>
          <cell r="I21">
            <v>260</v>
          </cell>
          <cell r="J21">
            <v>168</v>
          </cell>
          <cell r="K21">
            <v>0</v>
          </cell>
          <cell r="N21">
            <v>4</v>
          </cell>
          <cell r="O21">
            <v>220</v>
          </cell>
          <cell r="R21">
            <v>0.8</v>
          </cell>
          <cell r="X21">
            <v>210</v>
          </cell>
          <cell r="Y21">
            <v>210</v>
          </cell>
          <cell r="Z21">
            <v>0.4</v>
          </cell>
          <cell r="AA21">
            <v>3.8</v>
          </cell>
          <cell r="AB21">
            <v>2.4</v>
          </cell>
        </row>
        <row r="22">
          <cell r="A22" t="str">
            <v>060  Колбаса Докторская стародворская  0,5 кг,ПОКОМ</v>
          </cell>
          <cell r="B22" t="str">
            <v>шт</v>
          </cell>
          <cell r="E22">
            <v>296</v>
          </cell>
          <cell r="F22">
            <v>192</v>
          </cell>
          <cell r="G22">
            <v>199</v>
          </cell>
          <cell r="H22">
            <v>192</v>
          </cell>
          <cell r="I22">
            <v>150</v>
          </cell>
          <cell r="J22">
            <v>42</v>
          </cell>
          <cell r="K22">
            <v>0</v>
          </cell>
          <cell r="N22">
            <v>-1</v>
          </cell>
          <cell r="O22">
            <v>200</v>
          </cell>
          <cell r="R22">
            <v>-0.2</v>
          </cell>
          <cell r="X22">
            <v>-210</v>
          </cell>
          <cell r="Y22">
            <v>-210</v>
          </cell>
          <cell r="Z22">
            <v>2.4</v>
          </cell>
          <cell r="AA22">
            <v>0.2</v>
          </cell>
          <cell r="AB22">
            <v>0</v>
          </cell>
        </row>
        <row r="23">
          <cell r="A23" t="str">
            <v>062  Колбаса Кракушка пряная с сальцем, 0.3кг в/у п/к, БАВАРУШКА ПОКОМ</v>
          </cell>
          <cell r="B23" t="str">
            <v>шт</v>
          </cell>
          <cell r="E23">
            <v>250</v>
          </cell>
          <cell r="F23">
            <v>207</v>
          </cell>
          <cell r="G23">
            <v>251</v>
          </cell>
          <cell r="H23">
            <v>199</v>
          </cell>
          <cell r="I23">
            <v>168</v>
          </cell>
          <cell r="J23">
            <v>31</v>
          </cell>
          <cell r="K23">
            <v>0.3</v>
          </cell>
          <cell r="N23">
            <v>47</v>
          </cell>
          <cell r="O23">
            <v>204</v>
          </cell>
          <cell r="R23">
            <v>9.4</v>
          </cell>
          <cell r="S23">
            <v>63</v>
          </cell>
          <cell r="T23">
            <v>70</v>
          </cell>
          <cell r="V23">
            <v>63</v>
          </cell>
          <cell r="X23">
            <v>10.74468085106383</v>
          </cell>
          <cell r="Y23">
            <v>3.2978723404255317</v>
          </cell>
          <cell r="Z23">
            <v>6.4</v>
          </cell>
          <cell r="AA23">
            <v>8</v>
          </cell>
          <cell r="AB23">
            <v>5.6</v>
          </cell>
        </row>
        <row r="24">
          <cell r="A24" t="str">
            <v>064  Колбаса Молочная Дугушка, вектор 0,4 кг, ТМ Стародворье  ПОКОМ</v>
          </cell>
          <cell r="B24" t="str">
            <v>шт</v>
          </cell>
          <cell r="E24">
            <v>402</v>
          </cell>
          <cell r="F24">
            <v>306</v>
          </cell>
          <cell r="G24">
            <v>402</v>
          </cell>
          <cell r="H24">
            <v>306</v>
          </cell>
          <cell r="I24">
            <v>306</v>
          </cell>
          <cell r="J24">
            <v>0</v>
          </cell>
          <cell r="K24">
            <v>0</v>
          </cell>
          <cell r="N24">
            <v>0</v>
          </cell>
          <cell r="O24">
            <v>402</v>
          </cell>
          <cell r="R24">
            <v>0</v>
          </cell>
          <cell r="X24" t="e">
            <v>#DIV/0!</v>
          </cell>
          <cell r="Y24" t="e">
            <v>#DIV/0!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084  Колбаски Баварские копченые, NDX в МГС 0,28 кг, ТМ Стародворье  ПОКОМ</v>
          </cell>
          <cell r="B25" t="str">
            <v>шт</v>
          </cell>
          <cell r="E25">
            <v>5</v>
          </cell>
          <cell r="G25">
            <v>-3</v>
          </cell>
          <cell r="J25">
            <v>0</v>
          </cell>
          <cell r="K25">
            <v>0.28000000000000003</v>
          </cell>
          <cell r="N25">
            <v>-3</v>
          </cell>
          <cell r="R25">
            <v>-0.6</v>
          </cell>
          <cell r="S25">
            <v>10</v>
          </cell>
          <cell r="T25">
            <v>50</v>
          </cell>
          <cell r="V25">
            <v>50</v>
          </cell>
          <cell r="X25">
            <v>-83.333333333333343</v>
          </cell>
          <cell r="Y25">
            <v>0</v>
          </cell>
          <cell r="Z25">
            <v>1</v>
          </cell>
          <cell r="AA25">
            <v>0</v>
          </cell>
          <cell r="AB25">
            <v>0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E26">
            <v>118</v>
          </cell>
          <cell r="F26">
            <v>170</v>
          </cell>
          <cell r="G26">
            <v>120</v>
          </cell>
          <cell r="H26">
            <v>168</v>
          </cell>
          <cell r="I26">
            <v>168</v>
          </cell>
          <cell r="J26">
            <v>0</v>
          </cell>
          <cell r="K26">
            <v>0</v>
          </cell>
          <cell r="N26">
            <v>0</v>
          </cell>
          <cell r="O26">
            <v>120</v>
          </cell>
          <cell r="R26">
            <v>0</v>
          </cell>
          <cell r="X26" t="e">
            <v>#DIV/0!</v>
          </cell>
          <cell r="Y26" t="e">
            <v>#DIV/0!</v>
          </cell>
          <cell r="Z26">
            <v>0</v>
          </cell>
          <cell r="AA26">
            <v>0</v>
          </cell>
          <cell r="AB26">
            <v>0.4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E27">
            <v>391</v>
          </cell>
          <cell r="F27">
            <v>660</v>
          </cell>
          <cell r="G27">
            <v>376</v>
          </cell>
          <cell r="H27">
            <v>660</v>
          </cell>
          <cell r="I27">
            <v>600</v>
          </cell>
          <cell r="J27">
            <v>60</v>
          </cell>
          <cell r="K27">
            <v>0.42</v>
          </cell>
          <cell r="N27">
            <v>10</v>
          </cell>
          <cell r="O27">
            <v>366</v>
          </cell>
          <cell r="R27">
            <v>2</v>
          </cell>
          <cell r="X27">
            <v>30</v>
          </cell>
          <cell r="Y27">
            <v>30</v>
          </cell>
          <cell r="Z27">
            <v>7.6</v>
          </cell>
          <cell r="AA27">
            <v>2</v>
          </cell>
          <cell r="AB27">
            <v>8</v>
          </cell>
        </row>
        <row r="28">
          <cell r="A28" t="str">
            <v>096  Сосиски Баварские,  0.42кг,ПОКОМ</v>
          </cell>
          <cell r="B28" t="str">
            <v>шт</v>
          </cell>
          <cell r="D28" t="str">
            <v>бонус_Н</v>
          </cell>
          <cell r="E28">
            <v>73</v>
          </cell>
          <cell r="F28">
            <v>650</v>
          </cell>
          <cell r="G28">
            <v>133</v>
          </cell>
          <cell r="J28">
            <v>0</v>
          </cell>
          <cell r="K28">
            <v>0.42</v>
          </cell>
          <cell r="N28">
            <v>-17</v>
          </cell>
          <cell r="O28">
            <v>150</v>
          </cell>
          <cell r="R28">
            <v>-3.4</v>
          </cell>
          <cell r="S28">
            <v>60</v>
          </cell>
          <cell r="T28">
            <v>300</v>
          </cell>
          <cell r="U28">
            <v>200</v>
          </cell>
          <cell r="V28">
            <v>600</v>
          </cell>
          <cell r="W28" t="str">
            <v>нет 5 дней  участвует в активности</v>
          </cell>
          <cell r="X28">
            <v>-147.05882352941177</v>
          </cell>
          <cell r="Y28">
            <v>0</v>
          </cell>
          <cell r="Z28">
            <v>38.6</v>
          </cell>
          <cell r="AA28">
            <v>30.2</v>
          </cell>
          <cell r="AB28">
            <v>13</v>
          </cell>
        </row>
        <row r="29">
          <cell r="A29" t="str">
            <v>100  Сосиски Баварушки, 0.6кг, БАВАРУШКА ПОКОМ</v>
          </cell>
          <cell r="B29" t="str">
            <v>шт</v>
          </cell>
          <cell r="E29">
            <v>220</v>
          </cell>
          <cell r="F29">
            <v>228</v>
          </cell>
          <cell r="G29">
            <v>220</v>
          </cell>
          <cell r="H29">
            <v>228</v>
          </cell>
          <cell r="I29">
            <v>228</v>
          </cell>
          <cell r="J29">
            <v>0</v>
          </cell>
          <cell r="K29">
            <v>0</v>
          </cell>
          <cell r="N29">
            <v>0</v>
          </cell>
          <cell r="O29">
            <v>220</v>
          </cell>
          <cell r="R29">
            <v>0</v>
          </cell>
          <cell r="X29" t="e">
            <v>#DIV/0!</v>
          </cell>
          <cell r="Y29" t="e">
            <v>#DIV/0!</v>
          </cell>
          <cell r="Z29">
            <v>0</v>
          </cell>
          <cell r="AA29">
            <v>0</v>
          </cell>
          <cell r="AB29">
            <v>0</v>
          </cell>
        </row>
        <row r="30">
          <cell r="A30" t="str">
            <v>102  Сосиски Ганноверские, амилюкс МГС, 0.6кг, ТМ Стародворье    ПОКОМ</v>
          </cell>
          <cell r="B30" t="str">
            <v>шт</v>
          </cell>
          <cell r="E30">
            <v>18</v>
          </cell>
          <cell r="J30">
            <v>0</v>
          </cell>
          <cell r="K30">
            <v>0</v>
          </cell>
          <cell r="N30">
            <v>0</v>
          </cell>
          <cell r="R30">
            <v>0</v>
          </cell>
          <cell r="X30" t="e">
            <v>#DIV/0!</v>
          </cell>
          <cell r="Y30" t="e">
            <v>#DIV/0!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108  Сосиски С сыром,  0.42кг,ядрена копоть ПОКОМ</v>
          </cell>
          <cell r="B31" t="str">
            <v>шт</v>
          </cell>
          <cell r="E31">
            <v>252</v>
          </cell>
          <cell r="F31">
            <v>252</v>
          </cell>
          <cell r="G31">
            <v>252</v>
          </cell>
          <cell r="H31">
            <v>252</v>
          </cell>
          <cell r="I31">
            <v>252</v>
          </cell>
          <cell r="J31">
            <v>0</v>
          </cell>
          <cell r="K31">
            <v>0</v>
          </cell>
          <cell r="N31">
            <v>0</v>
          </cell>
          <cell r="O31">
            <v>252</v>
          </cell>
          <cell r="R31">
            <v>0</v>
          </cell>
          <cell r="X31" t="e">
            <v>#DIV/0!</v>
          </cell>
          <cell r="Y31" t="e">
            <v>#DIV/0!</v>
          </cell>
          <cell r="Z31">
            <v>0</v>
          </cell>
          <cell r="AA31">
            <v>0</v>
          </cell>
          <cell r="AB31">
            <v>0</v>
          </cell>
        </row>
        <row r="32">
          <cell r="A32" t="str">
            <v>114  Сосиски Филейбургские с филе сочного окорока, 0,55 кг, БАВАРУШКА ПОКОМ</v>
          </cell>
          <cell r="B32" t="str">
            <v>шт</v>
          </cell>
          <cell r="E32">
            <v>180</v>
          </cell>
          <cell r="F32">
            <v>100</v>
          </cell>
          <cell r="G32">
            <v>180</v>
          </cell>
          <cell r="H32">
            <v>100</v>
          </cell>
          <cell r="I32">
            <v>100</v>
          </cell>
          <cell r="J32">
            <v>0</v>
          </cell>
          <cell r="K32">
            <v>0</v>
          </cell>
          <cell r="N32">
            <v>0</v>
          </cell>
          <cell r="O32">
            <v>180</v>
          </cell>
          <cell r="R32">
            <v>0</v>
          </cell>
          <cell r="X32" t="e">
            <v>#DIV/0!</v>
          </cell>
          <cell r="Y32" t="e">
            <v>#DIV/0!</v>
          </cell>
          <cell r="Z32">
            <v>0</v>
          </cell>
          <cell r="AA32">
            <v>0</v>
          </cell>
          <cell r="AB32">
            <v>0</v>
          </cell>
        </row>
        <row r="33">
          <cell r="A33" t="str">
            <v>115  Колбаса Салями Филейбургская зернистая, в/у 0,35 кг срез, БАВАРУШКА ПОКОМ</v>
          </cell>
          <cell r="B33" t="str">
            <v>шт</v>
          </cell>
          <cell r="E33">
            <v>125</v>
          </cell>
          <cell r="G33">
            <v>83</v>
          </cell>
          <cell r="J33">
            <v>0</v>
          </cell>
          <cell r="K33">
            <v>0.35</v>
          </cell>
          <cell r="N33">
            <v>5</v>
          </cell>
          <cell r="O33">
            <v>78</v>
          </cell>
          <cell r="R33">
            <v>1</v>
          </cell>
          <cell r="S33">
            <v>7</v>
          </cell>
          <cell r="T33">
            <v>10</v>
          </cell>
          <cell r="V33">
            <v>7</v>
          </cell>
          <cell r="X33">
            <v>10</v>
          </cell>
          <cell r="Y33">
            <v>0</v>
          </cell>
          <cell r="Z33">
            <v>2.4</v>
          </cell>
          <cell r="AA33">
            <v>1.8</v>
          </cell>
          <cell r="AB33">
            <v>1.2</v>
          </cell>
        </row>
        <row r="34">
          <cell r="A34" t="str">
            <v>117  Колбаса Сервелат Филейбургский с ароматными пряностями, в/у 0,35 кг срез, БАВАРУШКА ПОКОМ</v>
          </cell>
          <cell r="B34" t="str">
            <v>шт</v>
          </cell>
          <cell r="E34">
            <v>111</v>
          </cell>
          <cell r="F34">
            <v>48</v>
          </cell>
          <cell r="G34">
            <v>108</v>
          </cell>
          <cell r="H34">
            <v>48</v>
          </cell>
          <cell r="I34">
            <v>48</v>
          </cell>
          <cell r="J34">
            <v>0</v>
          </cell>
          <cell r="K34">
            <v>0</v>
          </cell>
          <cell r="N34">
            <v>0</v>
          </cell>
          <cell r="O34">
            <v>108</v>
          </cell>
          <cell r="R34">
            <v>0</v>
          </cell>
          <cell r="X34" t="e">
            <v>#DIV/0!</v>
          </cell>
          <cell r="Y34" t="e">
            <v>#DIV/0!</v>
          </cell>
          <cell r="Z34">
            <v>2.8</v>
          </cell>
          <cell r="AA34">
            <v>1.8</v>
          </cell>
          <cell r="AB34">
            <v>0</v>
          </cell>
        </row>
        <row r="35">
          <cell r="A35" t="str">
            <v>118  Колбаса Сервелат Филейбургский с филе сочного окорока, в/у 0,35 кг срез, БАВАРУШКА ПОКОМ</v>
          </cell>
          <cell r="B35" t="str">
            <v>шт</v>
          </cell>
          <cell r="E35">
            <v>84</v>
          </cell>
          <cell r="F35">
            <v>144</v>
          </cell>
          <cell r="G35">
            <v>84</v>
          </cell>
          <cell r="H35">
            <v>144</v>
          </cell>
          <cell r="I35">
            <v>144</v>
          </cell>
          <cell r="J35">
            <v>0</v>
          </cell>
          <cell r="K35">
            <v>0</v>
          </cell>
          <cell r="N35">
            <v>0</v>
          </cell>
          <cell r="O35">
            <v>84</v>
          </cell>
          <cell r="R35">
            <v>0</v>
          </cell>
          <cell r="X35" t="e">
            <v>#DIV/0!</v>
          </cell>
          <cell r="Y35" t="e">
            <v>#DIV/0!</v>
          </cell>
          <cell r="Z35">
            <v>3</v>
          </cell>
          <cell r="AA35">
            <v>0</v>
          </cell>
          <cell r="AB35">
            <v>0</v>
          </cell>
        </row>
        <row r="36">
          <cell r="A36" t="str">
            <v>200  Ветчина Дугушка ТМ Стародворье, вектор в/у    ПОКОМ</v>
          </cell>
          <cell r="B36" t="str">
            <v>кг</v>
          </cell>
          <cell r="C36" t="str">
            <v>Окт</v>
          </cell>
          <cell r="D36" t="str">
            <v>Нояб</v>
          </cell>
          <cell r="E36">
            <v>1499.319</v>
          </cell>
          <cell r="F36">
            <v>405.55700000000002</v>
          </cell>
          <cell r="G36">
            <v>615.34900000000005</v>
          </cell>
          <cell r="H36">
            <v>1181.3610000000001</v>
          </cell>
          <cell r="J36">
            <v>1181.3610000000001</v>
          </cell>
          <cell r="K36">
            <v>1</v>
          </cell>
          <cell r="N36">
            <v>615.34900000000005</v>
          </cell>
          <cell r="R36">
            <v>123.06980000000001</v>
          </cell>
          <cell r="S36">
            <v>295.47660000000019</v>
          </cell>
          <cell r="T36">
            <v>290</v>
          </cell>
          <cell r="V36">
            <v>150</v>
          </cell>
          <cell r="X36">
            <v>11.955500049565368</v>
          </cell>
          <cell r="Y36">
            <v>9.5991136737038651</v>
          </cell>
          <cell r="Z36">
            <v>184.90219999999999</v>
          </cell>
          <cell r="AA36">
            <v>174.34620000000001</v>
          </cell>
          <cell r="AB36">
            <v>127.96120000000001</v>
          </cell>
        </row>
        <row r="37">
          <cell r="A37" t="str">
            <v>201  Ветчина Нежная ТМ Особый рецепт, (2,5кг), ПОКОМ</v>
          </cell>
          <cell r="B37" t="str">
            <v>кг</v>
          </cell>
          <cell r="E37">
            <v>750.21299999999997</v>
          </cell>
          <cell r="F37">
            <v>3454.058</v>
          </cell>
          <cell r="G37">
            <v>2178.4090000000001</v>
          </cell>
          <cell r="H37">
            <v>1992.6320000000001</v>
          </cell>
          <cell r="J37">
            <v>1992.6320000000001</v>
          </cell>
          <cell r="K37">
            <v>1</v>
          </cell>
          <cell r="N37">
            <v>2178.4090000000001</v>
          </cell>
          <cell r="R37">
            <v>435.68180000000001</v>
          </cell>
          <cell r="S37">
            <v>3235.5495999999998</v>
          </cell>
          <cell r="T37">
            <v>2000</v>
          </cell>
          <cell r="U37">
            <v>2000</v>
          </cell>
          <cell r="V37">
            <v>2500</v>
          </cell>
          <cell r="X37">
            <v>13.754607146775466</v>
          </cell>
          <cell r="Y37">
            <v>4.5735947657212215</v>
          </cell>
          <cell r="Z37">
            <v>251.5292</v>
          </cell>
          <cell r="AA37">
            <v>286.96300000000002</v>
          </cell>
          <cell r="AB37">
            <v>74.873999999999995</v>
          </cell>
        </row>
        <row r="38">
          <cell r="A38" t="str">
            <v>215  Колбаса Докторская ГОСТ Дугушка, ВЕС, ТМ Стародворье ПОКОМ</v>
          </cell>
          <cell r="B38" t="str">
            <v>кг</v>
          </cell>
          <cell r="E38">
            <v>60.49</v>
          </cell>
          <cell r="F38">
            <v>55.475000000000001</v>
          </cell>
          <cell r="G38">
            <v>25.016999999999999</v>
          </cell>
          <cell r="H38">
            <v>76.465000000000003</v>
          </cell>
          <cell r="J38">
            <v>76.465000000000003</v>
          </cell>
          <cell r="K38">
            <v>1</v>
          </cell>
          <cell r="N38">
            <v>25.016999999999999</v>
          </cell>
          <cell r="R38">
            <v>5.0034000000000001</v>
          </cell>
          <cell r="X38">
            <v>15.282607826677859</v>
          </cell>
          <cell r="Y38">
            <v>15.282607826677859</v>
          </cell>
          <cell r="Z38">
            <v>3.5055999999999998</v>
          </cell>
          <cell r="AA38">
            <v>6.7416</v>
          </cell>
          <cell r="AB38">
            <v>3.7768000000000002</v>
          </cell>
        </row>
        <row r="39">
          <cell r="A39" t="str">
            <v>217  Колбаса Докторская Дугушка, ВЕС, НЕ ГОСТ, ТМ Стародворье ПОКОМ</v>
          </cell>
          <cell r="B39" t="str">
            <v>кг</v>
          </cell>
          <cell r="C39" t="str">
            <v>Окт</v>
          </cell>
          <cell r="D39" t="str">
            <v>Нояб</v>
          </cell>
          <cell r="E39">
            <v>3185.4169999999999</v>
          </cell>
          <cell r="F39">
            <v>2.1989999999999998</v>
          </cell>
          <cell r="G39">
            <v>776.59500000000003</v>
          </cell>
          <cell r="H39">
            <v>2197.3589999999999</v>
          </cell>
          <cell r="J39">
            <v>2197.3589999999999</v>
          </cell>
          <cell r="K39">
            <v>1</v>
          </cell>
          <cell r="N39">
            <v>776.59500000000003</v>
          </cell>
          <cell r="R39">
            <v>155.31900000000002</v>
          </cell>
          <cell r="X39">
            <v>14.147393429007396</v>
          </cell>
          <cell r="Y39">
            <v>14.147393429007396</v>
          </cell>
          <cell r="Z39">
            <v>174.2296</v>
          </cell>
          <cell r="AA39">
            <v>219.05940000000001</v>
          </cell>
          <cell r="AB39">
            <v>182.5558</v>
          </cell>
        </row>
        <row r="40">
          <cell r="A40" t="str">
            <v>219  Колбаса Докторская Особая ТМ Особый рецепт, ВЕС  ПОКОМ</v>
          </cell>
          <cell r="B40" t="str">
            <v>кг</v>
          </cell>
          <cell r="E40">
            <v>3984.7370000000001</v>
          </cell>
          <cell r="F40">
            <v>5157.1139999999996</v>
          </cell>
          <cell r="G40">
            <v>4766.0209999999997</v>
          </cell>
          <cell r="H40">
            <v>3924.1950000000002</v>
          </cell>
          <cell r="J40">
            <v>3924.1950000000002</v>
          </cell>
          <cell r="K40">
            <v>1</v>
          </cell>
          <cell r="N40">
            <v>4766.0209999999997</v>
          </cell>
          <cell r="R40">
            <v>953.2041999999999</v>
          </cell>
          <cell r="S40">
            <v>6561.0511999999999</v>
          </cell>
          <cell r="T40">
            <v>3000</v>
          </cell>
          <cell r="U40">
            <v>3800</v>
          </cell>
          <cell r="V40">
            <v>5000</v>
          </cell>
          <cell r="X40">
            <v>11.250679550090107</v>
          </cell>
          <cell r="Y40">
            <v>4.1168461070565998</v>
          </cell>
          <cell r="Z40">
            <v>200.1054</v>
          </cell>
          <cell r="AA40">
            <v>789.05460000000005</v>
          </cell>
          <cell r="AB40">
            <v>711.59899999999993</v>
          </cell>
        </row>
        <row r="41">
          <cell r="A41" t="str">
            <v>225  Колбаса Дугушка со шпиком, ВЕС, ТМ Стародворье   ПОКОМ</v>
          </cell>
          <cell r="B41" t="str">
            <v>кг</v>
          </cell>
          <cell r="C41" t="str">
            <v>Окт</v>
          </cell>
          <cell r="D41" t="str">
            <v>Нояб</v>
          </cell>
          <cell r="E41">
            <v>73.751999999999995</v>
          </cell>
          <cell r="F41">
            <v>100.23</v>
          </cell>
          <cell r="G41">
            <v>135.346</v>
          </cell>
          <cell r="H41">
            <v>23.792000000000002</v>
          </cell>
          <cell r="J41">
            <v>23.792000000000002</v>
          </cell>
          <cell r="K41">
            <v>1</v>
          </cell>
          <cell r="N41">
            <v>135.346</v>
          </cell>
          <cell r="R41">
            <v>27.069200000000002</v>
          </cell>
          <cell r="S41">
            <v>192.76160000000002</v>
          </cell>
          <cell r="T41">
            <v>210</v>
          </cell>
          <cell r="X41">
            <v>8.6368270950009602</v>
          </cell>
          <cell r="Y41">
            <v>0.87893251370561376</v>
          </cell>
          <cell r="Z41">
            <v>30.003800000000002</v>
          </cell>
          <cell r="AA41">
            <v>22.808</v>
          </cell>
          <cell r="AB41">
            <v>16.1464</v>
          </cell>
          <cell r="AD41" t="str">
            <v>акция/вывод</v>
          </cell>
        </row>
        <row r="42">
          <cell r="A42" t="str">
            <v>229  Колбаса Молочная Дугушка, в/у, ВЕС, ТМ Стародворье   ПОКОМ</v>
          </cell>
          <cell r="B42" t="str">
            <v>кг</v>
          </cell>
          <cell r="C42" t="str">
            <v>Окт</v>
          </cell>
          <cell r="D42" t="str">
            <v>Нояб</v>
          </cell>
          <cell r="E42">
            <v>710.31399999999996</v>
          </cell>
          <cell r="F42">
            <v>336.5</v>
          </cell>
          <cell r="G42">
            <v>522.95100000000002</v>
          </cell>
          <cell r="H42">
            <v>24.847999999999999</v>
          </cell>
          <cell r="J42">
            <v>24.847999999999999</v>
          </cell>
          <cell r="K42">
            <v>1</v>
          </cell>
          <cell r="N42">
            <v>522.95100000000002</v>
          </cell>
          <cell r="R42">
            <v>104.59020000000001</v>
          </cell>
          <cell r="S42">
            <v>707.28340000000014</v>
          </cell>
          <cell r="T42">
            <v>800</v>
          </cell>
          <cell r="U42">
            <v>700</v>
          </cell>
          <cell r="V42">
            <v>1500</v>
          </cell>
          <cell r="W42" t="str">
            <v>участвует в акции</v>
          </cell>
          <cell r="X42">
            <v>14.579262684266784</v>
          </cell>
          <cell r="Y42">
            <v>0.23757483970773549</v>
          </cell>
          <cell r="Z42">
            <v>224.91619999999998</v>
          </cell>
          <cell r="AA42">
            <v>209.30500000000001</v>
          </cell>
          <cell r="AB42">
            <v>138.43819999999999</v>
          </cell>
        </row>
        <row r="43">
          <cell r="A43" t="str">
            <v>230  Колбаса Молочная Особая ТМ Особый рецепт, п/а, ВЕС. ПОКОМ</v>
          </cell>
          <cell r="B43" t="str">
            <v>кг</v>
          </cell>
          <cell r="E43">
            <v>4440.5159999999996</v>
          </cell>
          <cell r="F43">
            <v>4619.4979999999996</v>
          </cell>
          <cell r="G43">
            <v>3153.9940000000001</v>
          </cell>
          <cell r="H43">
            <v>5349.6689999999999</v>
          </cell>
          <cell r="J43">
            <v>5349.6689999999999</v>
          </cell>
          <cell r="K43">
            <v>1</v>
          </cell>
          <cell r="N43">
            <v>3153.9940000000001</v>
          </cell>
          <cell r="R43">
            <v>630.79880000000003</v>
          </cell>
          <cell r="S43">
            <v>2219.9166000000005</v>
          </cell>
          <cell r="T43">
            <v>900</v>
          </cell>
          <cell r="U43">
            <v>2000</v>
          </cell>
          <cell r="V43">
            <v>1300</v>
          </cell>
          <cell r="X43">
            <v>13.078130459347735</v>
          </cell>
          <cell r="Y43">
            <v>8.4807849983227612</v>
          </cell>
          <cell r="Z43">
            <v>643.39059999999995</v>
          </cell>
          <cell r="AA43">
            <v>940.77440000000001</v>
          </cell>
          <cell r="AB43">
            <v>631.62139999999999</v>
          </cell>
        </row>
        <row r="44">
          <cell r="A44" t="str">
            <v>235  Колбаса Особая ТМ Особый рецепт, ВЕС, ТМ Стародворье ПОКОМ</v>
          </cell>
          <cell r="B44" t="str">
            <v>кг</v>
          </cell>
          <cell r="E44">
            <v>1997.4349999999999</v>
          </cell>
          <cell r="F44">
            <v>2729.71</v>
          </cell>
          <cell r="G44">
            <v>1528.402</v>
          </cell>
          <cell r="H44">
            <v>2662.8490000000002</v>
          </cell>
          <cell r="J44">
            <v>2662.8490000000002</v>
          </cell>
          <cell r="K44">
            <v>1</v>
          </cell>
          <cell r="N44">
            <v>1528.402</v>
          </cell>
          <cell r="R44">
            <v>305.68040000000002</v>
          </cell>
          <cell r="S44">
            <v>1005.3158000000003</v>
          </cell>
          <cell r="T44">
            <v>500</v>
          </cell>
          <cell r="U44">
            <v>600</v>
          </cell>
          <cell r="V44">
            <v>500</v>
          </cell>
          <cell r="X44">
            <v>12.309749005824383</v>
          </cell>
          <cell r="Y44">
            <v>8.7112192996345197</v>
          </cell>
          <cell r="Z44">
            <v>161.18860000000001</v>
          </cell>
          <cell r="AA44">
            <v>311.33859999999999</v>
          </cell>
          <cell r="AB44">
            <v>280.76480000000004</v>
          </cell>
        </row>
        <row r="45">
          <cell r="A45" t="str">
            <v>236  Колбаса Рубленая ЗАПЕЧ. Дугушка ТМ Стародворье, вектор, в/к    ПОКОМ</v>
          </cell>
          <cell r="B45" t="str">
            <v>кг</v>
          </cell>
          <cell r="C45" t="str">
            <v>Окт</v>
          </cell>
          <cell r="D45" t="str">
            <v>Нояб</v>
          </cell>
          <cell r="E45">
            <v>166.74199999999999</v>
          </cell>
          <cell r="F45">
            <v>844.84</v>
          </cell>
          <cell r="G45">
            <v>119.941</v>
          </cell>
          <cell r="H45">
            <v>829.92499999999995</v>
          </cell>
          <cell r="J45">
            <v>829.92499999999995</v>
          </cell>
          <cell r="K45">
            <v>1</v>
          </cell>
          <cell r="N45">
            <v>119.941</v>
          </cell>
          <cell r="R45">
            <v>23.988199999999999</v>
          </cell>
          <cell r="T45">
            <v>150</v>
          </cell>
          <cell r="V45">
            <v>200</v>
          </cell>
          <cell r="X45">
            <v>40.850293060754872</v>
          </cell>
          <cell r="Y45">
            <v>34.597218632494311</v>
          </cell>
          <cell r="Z45">
            <v>91.320799999999991</v>
          </cell>
          <cell r="AA45">
            <v>115.2954</v>
          </cell>
          <cell r="AB45">
            <v>77.862400000000008</v>
          </cell>
        </row>
        <row r="46">
          <cell r="A46" t="str">
            <v>239  Колбаса Салями запеч Дугушка, оболочка вектор, ВЕС, ТМ Стародворье  ПОКОМ</v>
          </cell>
          <cell r="B46" t="str">
            <v>кг</v>
          </cell>
          <cell r="C46" t="str">
            <v>Окт</v>
          </cell>
          <cell r="D46" t="str">
            <v>Нояб</v>
          </cell>
          <cell r="E46">
            <v>397.71</v>
          </cell>
          <cell r="F46">
            <v>221.79599999999999</v>
          </cell>
          <cell r="G46">
            <v>437.99599999999998</v>
          </cell>
          <cell r="H46">
            <v>57.247999999999998</v>
          </cell>
          <cell r="J46">
            <v>57.247999999999998</v>
          </cell>
          <cell r="K46">
            <v>1</v>
          </cell>
          <cell r="N46">
            <v>437.99599999999998</v>
          </cell>
          <cell r="R46">
            <v>87.599199999999996</v>
          </cell>
          <cell r="S46">
            <v>643.54559999999992</v>
          </cell>
          <cell r="T46">
            <v>700</v>
          </cell>
          <cell r="V46">
            <v>644</v>
          </cell>
          <cell r="X46">
            <v>8.6444625065069101</v>
          </cell>
          <cell r="Y46">
            <v>0.65352194997214585</v>
          </cell>
          <cell r="Z46">
            <v>120.4298</v>
          </cell>
          <cell r="AA46">
            <v>128.93819999999999</v>
          </cell>
          <cell r="AB46">
            <v>87.799000000000007</v>
          </cell>
        </row>
        <row r="47">
          <cell r="A47" t="str">
            <v>240  Колбаса Салями охотничья, ВЕС. ПОКОМ</v>
          </cell>
          <cell r="B47" t="str">
            <v>кг</v>
          </cell>
          <cell r="E47">
            <v>23.472999999999999</v>
          </cell>
          <cell r="F47">
            <v>39.514000000000003</v>
          </cell>
          <cell r="G47">
            <v>14.616</v>
          </cell>
          <cell r="H47">
            <v>44.930999999999997</v>
          </cell>
          <cell r="J47">
            <v>44.930999999999997</v>
          </cell>
          <cell r="K47">
            <v>1</v>
          </cell>
          <cell r="N47">
            <v>14.616</v>
          </cell>
          <cell r="R47">
            <v>2.9232</v>
          </cell>
          <cell r="X47">
            <v>15.370484400656814</v>
          </cell>
          <cell r="Y47">
            <v>15.370484400656814</v>
          </cell>
          <cell r="Z47">
            <v>2.0324</v>
          </cell>
          <cell r="AA47">
            <v>5.1130000000000004</v>
          </cell>
          <cell r="AB47">
            <v>4.1247999999999996</v>
          </cell>
        </row>
        <row r="48">
          <cell r="A48" t="str">
            <v>242  Колбаса Сервелат ЗАПЕЧ.Дугушка ТМ Стародворье, вектор, в/к     ПОКОМ</v>
          </cell>
          <cell r="B48" t="str">
            <v>кг</v>
          </cell>
          <cell r="C48" t="str">
            <v>Окт</v>
          </cell>
          <cell r="D48" t="str">
            <v>Нояб</v>
          </cell>
          <cell r="E48">
            <v>547.10400000000004</v>
          </cell>
          <cell r="F48">
            <v>444.334</v>
          </cell>
          <cell r="G48">
            <v>729.779</v>
          </cell>
          <cell r="H48">
            <v>230.876</v>
          </cell>
          <cell r="J48">
            <v>230.876</v>
          </cell>
          <cell r="K48">
            <v>1</v>
          </cell>
          <cell r="N48">
            <v>729.779</v>
          </cell>
          <cell r="R48">
            <v>145.95580000000001</v>
          </cell>
          <cell r="S48">
            <v>1082.7262000000001</v>
          </cell>
          <cell r="T48">
            <v>600</v>
          </cell>
          <cell r="U48">
            <v>600</v>
          </cell>
          <cell r="V48">
            <v>1083</v>
          </cell>
          <cell r="X48">
            <v>9.803488453353685</v>
          </cell>
          <cell r="Y48">
            <v>1.5818213459143109</v>
          </cell>
          <cell r="Z48">
            <v>189.8236</v>
          </cell>
          <cell r="AA48">
            <v>138.4802</v>
          </cell>
          <cell r="AB48">
            <v>114.75039999999998</v>
          </cell>
        </row>
        <row r="49">
          <cell r="A49" t="str">
            <v>243  Колбаса Сервелат Зернистый, ВЕС.  ПОКОМ</v>
          </cell>
          <cell r="B49" t="str">
            <v>кг</v>
          </cell>
          <cell r="E49">
            <v>61.238</v>
          </cell>
          <cell r="F49">
            <v>96.626000000000005</v>
          </cell>
          <cell r="G49">
            <v>56.35</v>
          </cell>
          <cell r="H49">
            <v>89.554000000000002</v>
          </cell>
          <cell r="J49">
            <v>89.554000000000002</v>
          </cell>
          <cell r="K49">
            <v>1</v>
          </cell>
          <cell r="N49">
            <v>56.35</v>
          </cell>
          <cell r="R49">
            <v>11.27</v>
          </cell>
          <cell r="S49">
            <v>45.686000000000007</v>
          </cell>
          <cell r="T49">
            <v>60</v>
          </cell>
          <cell r="V49">
            <v>46</v>
          </cell>
          <cell r="X49">
            <v>13.270097604259096</v>
          </cell>
          <cell r="Y49">
            <v>7.9462289263531503</v>
          </cell>
          <cell r="Z49">
            <v>9.904399999999999</v>
          </cell>
          <cell r="AA49">
            <v>14.145199999999999</v>
          </cell>
          <cell r="AB49">
            <v>11.0898</v>
          </cell>
        </row>
        <row r="50">
          <cell r="A50" t="str">
            <v>244  Колбаса Сервелат Кремлевский, ВЕС. ПОКОМ</v>
          </cell>
          <cell r="B50" t="str">
            <v>кг</v>
          </cell>
          <cell r="E50">
            <v>65.569999999999993</v>
          </cell>
          <cell r="F50">
            <v>53.508000000000003</v>
          </cell>
          <cell r="G50">
            <v>48.279000000000003</v>
          </cell>
          <cell r="H50">
            <v>37.274999999999999</v>
          </cell>
          <cell r="J50">
            <v>37.274999999999999</v>
          </cell>
          <cell r="K50">
            <v>1</v>
          </cell>
          <cell r="N50">
            <v>48.279000000000003</v>
          </cell>
          <cell r="R50">
            <v>9.655800000000001</v>
          </cell>
          <cell r="S50">
            <v>68.938800000000015</v>
          </cell>
          <cell r="T50">
            <v>80</v>
          </cell>
          <cell r="V50">
            <v>69</v>
          </cell>
          <cell r="X50">
            <v>12.145549824975662</v>
          </cell>
          <cell r="Y50">
            <v>3.8603740756850797</v>
          </cell>
          <cell r="Z50">
            <v>5.3206000000000007</v>
          </cell>
          <cell r="AA50">
            <v>9.1601999999999997</v>
          </cell>
          <cell r="AB50">
            <v>8.2238000000000007</v>
          </cell>
        </row>
        <row r="51">
          <cell r="A51" t="str">
            <v>247  Сардельки Нежные, ВЕС.  ПОКОМ</v>
          </cell>
          <cell r="B51" t="str">
            <v>кг</v>
          </cell>
          <cell r="E51">
            <v>170.13300000000001</v>
          </cell>
          <cell r="F51">
            <v>103.36199999999999</v>
          </cell>
          <cell r="G51">
            <v>62.386000000000003</v>
          </cell>
          <cell r="H51">
            <v>187.92099999999999</v>
          </cell>
          <cell r="J51">
            <v>187.92099999999999</v>
          </cell>
          <cell r="K51">
            <v>1</v>
          </cell>
          <cell r="N51">
            <v>62.386000000000003</v>
          </cell>
          <cell r="R51">
            <v>12.4772</v>
          </cell>
          <cell r="X51">
            <v>15.061151540409707</v>
          </cell>
          <cell r="Y51">
            <v>15.061151540409707</v>
          </cell>
          <cell r="Z51">
            <v>14.851599999999999</v>
          </cell>
          <cell r="AA51">
            <v>3.1754000000000002</v>
          </cell>
          <cell r="AB51">
            <v>19.797800000000002</v>
          </cell>
        </row>
        <row r="52">
          <cell r="A52" t="str">
            <v>248  Сардельки Сочные ТМ Особый рецепт,   ПОКОМ</v>
          </cell>
          <cell r="B52" t="str">
            <v>кг</v>
          </cell>
          <cell r="E52">
            <v>191.40700000000001</v>
          </cell>
          <cell r="F52">
            <v>562.91600000000005</v>
          </cell>
          <cell r="G52">
            <v>196.98599999999999</v>
          </cell>
          <cell r="H52">
            <v>546.03</v>
          </cell>
          <cell r="I52">
            <v>392.60700000000003</v>
          </cell>
          <cell r="J52">
            <v>153.42299999999994</v>
          </cell>
          <cell r="K52">
            <v>1</v>
          </cell>
          <cell r="N52">
            <v>106.00899999999999</v>
          </cell>
          <cell r="O52">
            <v>90.977000000000004</v>
          </cell>
          <cell r="R52">
            <v>21.201799999999999</v>
          </cell>
          <cell r="S52">
            <v>100.99860000000004</v>
          </cell>
          <cell r="T52">
            <v>90</v>
          </cell>
          <cell r="V52">
            <v>50</v>
          </cell>
          <cell r="X52">
            <v>11.481242158684639</v>
          </cell>
          <cell r="Y52">
            <v>7.2363195577733945</v>
          </cell>
          <cell r="Z52">
            <v>6.2683999999999971</v>
          </cell>
          <cell r="AA52">
            <v>28.413</v>
          </cell>
          <cell r="AB52">
            <v>20.647600000000001</v>
          </cell>
        </row>
        <row r="53">
          <cell r="A53" t="str">
            <v>250  Сардельки стародворские с говядиной в обол. NDX, ВЕС. ПОКОМ</v>
          </cell>
          <cell r="B53" t="str">
            <v>кг</v>
          </cell>
          <cell r="E53">
            <v>548.49199999999996</v>
          </cell>
          <cell r="F53">
            <v>450.52800000000002</v>
          </cell>
          <cell r="G53">
            <v>390.06700000000001</v>
          </cell>
          <cell r="H53">
            <v>517.43200000000002</v>
          </cell>
          <cell r="J53">
            <v>517.43200000000002</v>
          </cell>
          <cell r="K53">
            <v>1</v>
          </cell>
          <cell r="N53">
            <v>390.06700000000001</v>
          </cell>
          <cell r="R53">
            <v>78.013400000000004</v>
          </cell>
          <cell r="S53">
            <v>418.72880000000009</v>
          </cell>
          <cell r="T53">
            <v>400</v>
          </cell>
          <cell r="V53">
            <v>300</v>
          </cell>
          <cell r="X53">
            <v>11.759928422553049</v>
          </cell>
          <cell r="Y53">
            <v>6.6326041423652855</v>
          </cell>
          <cell r="Z53">
            <v>80.727400000000003</v>
          </cell>
          <cell r="AA53">
            <v>74.429200000000009</v>
          </cell>
          <cell r="AB53">
            <v>71.9572</v>
          </cell>
        </row>
        <row r="54">
          <cell r="A54" t="str">
            <v>253  Сосиски Ганноверские   ПОКОМ</v>
          </cell>
          <cell r="B54" t="str">
            <v>кг</v>
          </cell>
          <cell r="E54">
            <v>214.53299999999999</v>
          </cell>
          <cell r="G54">
            <v>-2.4729999999999999</v>
          </cell>
          <cell r="J54">
            <v>0</v>
          </cell>
          <cell r="K54">
            <v>1</v>
          </cell>
          <cell r="N54">
            <v>-2.4729999999999999</v>
          </cell>
          <cell r="R54">
            <v>-0.49459999999999998</v>
          </cell>
          <cell r="S54">
            <v>80</v>
          </cell>
          <cell r="T54">
            <v>80</v>
          </cell>
          <cell r="X54">
            <v>-161.74686615446825</v>
          </cell>
          <cell r="Y54">
            <v>0</v>
          </cell>
          <cell r="Z54">
            <v>11.424200000000001</v>
          </cell>
          <cell r="AA54">
            <v>10.072199999999999</v>
          </cell>
          <cell r="AB54">
            <v>0</v>
          </cell>
        </row>
        <row r="55">
          <cell r="A55" t="str">
            <v>254  Сосиски Датские, ВЕС, ТМ КОЛБАСНЫЙ СТАНДАРТ ПОКОМ</v>
          </cell>
          <cell r="B55" t="str">
            <v>кг</v>
          </cell>
          <cell r="E55">
            <v>219.143</v>
          </cell>
          <cell r="F55">
            <v>204.44</v>
          </cell>
          <cell r="G55">
            <v>16.742000000000001</v>
          </cell>
          <cell r="H55">
            <v>204.44</v>
          </cell>
          <cell r="J55">
            <v>204.44</v>
          </cell>
          <cell r="K55">
            <v>0</v>
          </cell>
          <cell r="N55">
            <v>16.742000000000001</v>
          </cell>
          <cell r="R55">
            <v>3.3484000000000003</v>
          </cell>
          <cell r="X55">
            <v>61.056026759049089</v>
          </cell>
          <cell r="Y55">
            <v>61.056026759049089</v>
          </cell>
          <cell r="Z55">
            <v>0</v>
          </cell>
          <cell r="AA55">
            <v>0</v>
          </cell>
          <cell r="AB55">
            <v>0</v>
          </cell>
        </row>
        <row r="56">
          <cell r="A56" t="str">
            <v>255  Сосиски Молочные для завтрака ТМ Особый рецепт, п/а МГС, ВЕС, ТМ Стародворье  ПОКОМ</v>
          </cell>
          <cell r="B56" t="str">
            <v>кг</v>
          </cell>
          <cell r="E56">
            <v>889.06399999999996</v>
          </cell>
          <cell r="F56">
            <v>1075.567</v>
          </cell>
          <cell r="G56">
            <v>1065.0309999999999</v>
          </cell>
          <cell r="H56">
            <v>276.666</v>
          </cell>
          <cell r="J56">
            <v>276.666</v>
          </cell>
          <cell r="K56">
            <v>1</v>
          </cell>
          <cell r="N56">
            <v>1065.0309999999999</v>
          </cell>
          <cell r="R56">
            <v>213.00619999999998</v>
          </cell>
          <cell r="S56">
            <v>1427.3835999999999</v>
          </cell>
          <cell r="T56">
            <v>1300</v>
          </cell>
          <cell r="U56">
            <v>1200</v>
          </cell>
          <cell r="V56">
            <v>2500</v>
          </cell>
          <cell r="W56" t="str">
            <v>небыло 5 дней</v>
          </cell>
          <cell r="X56">
            <v>13.035611170003504</v>
          </cell>
          <cell r="Y56">
            <v>1.2988636011533938</v>
          </cell>
          <cell r="Z56">
            <v>351.57220000000001</v>
          </cell>
          <cell r="AA56">
            <v>216.7706</v>
          </cell>
          <cell r="AB56">
            <v>259.39580000000001</v>
          </cell>
        </row>
        <row r="57">
          <cell r="A57" t="str">
            <v>257  Сосиски Молочные оригинальные ТМ Особый рецепт, ВЕС.   ПОКОМ</v>
          </cell>
          <cell r="B57" t="str">
            <v>кг</v>
          </cell>
          <cell r="E57">
            <v>31.497</v>
          </cell>
          <cell r="F57">
            <v>31.895</v>
          </cell>
          <cell r="G57">
            <v>6.5339999999999998</v>
          </cell>
          <cell r="H57">
            <v>56.857999999999997</v>
          </cell>
          <cell r="J57">
            <v>56.857999999999997</v>
          </cell>
          <cell r="K57">
            <v>1</v>
          </cell>
          <cell r="N57">
            <v>6.5339999999999998</v>
          </cell>
          <cell r="R57">
            <v>1.3068</v>
          </cell>
          <cell r="X57">
            <v>43.509335782063054</v>
          </cell>
          <cell r="Y57">
            <v>43.509335782063054</v>
          </cell>
          <cell r="Z57">
            <v>-7.8E-2</v>
          </cell>
          <cell r="AA57">
            <v>0</v>
          </cell>
          <cell r="AB57">
            <v>0</v>
          </cell>
        </row>
        <row r="58">
          <cell r="A58" t="str">
            <v>265  Колбаса Балыкбургская, ВЕС, ТМ Баварушка  ПОКОМ</v>
          </cell>
          <cell r="B58" t="str">
            <v>кг</v>
          </cell>
          <cell r="E58">
            <v>15.587999999999999</v>
          </cell>
          <cell r="J58">
            <v>0</v>
          </cell>
          <cell r="K58">
            <v>0</v>
          </cell>
          <cell r="N58">
            <v>0</v>
          </cell>
          <cell r="R58">
            <v>0</v>
          </cell>
          <cell r="X58" t="e">
            <v>#DIV/0!</v>
          </cell>
          <cell r="Y58" t="e">
            <v>#DIV/0!</v>
          </cell>
          <cell r="Z58">
            <v>4.0255999999999998</v>
          </cell>
          <cell r="AA58">
            <v>1.1492</v>
          </cell>
          <cell r="AB58">
            <v>0</v>
          </cell>
        </row>
        <row r="59">
          <cell r="A59" t="str">
            <v>266  Колбаса Филейбургская с сочным окороком, ВЕС, ТМ Баварушка  ПОКОМ</v>
          </cell>
          <cell r="B59" t="str">
            <v>кг</v>
          </cell>
          <cell r="E59">
            <v>92.448999999999998</v>
          </cell>
          <cell r="F59">
            <v>97.495999999999995</v>
          </cell>
          <cell r="G59">
            <v>37.332000000000001</v>
          </cell>
          <cell r="J59">
            <v>0</v>
          </cell>
          <cell r="K59">
            <v>1</v>
          </cell>
          <cell r="N59">
            <v>37.332000000000001</v>
          </cell>
          <cell r="R59">
            <v>7.4664000000000001</v>
          </cell>
          <cell r="S59">
            <v>52.264800000000001</v>
          </cell>
          <cell r="T59">
            <v>65</v>
          </cell>
          <cell r="V59">
            <v>52</v>
          </cell>
          <cell r="X59">
            <v>8.7056680595735561</v>
          </cell>
          <cell r="Y59">
            <v>0</v>
          </cell>
          <cell r="Z59">
            <v>17.468600000000002</v>
          </cell>
          <cell r="AA59">
            <v>13.487399999999999</v>
          </cell>
          <cell r="AB59">
            <v>19.4818</v>
          </cell>
        </row>
        <row r="60">
          <cell r="A60" t="str">
            <v>267  Колбаса Салями Филейбургская зернистая, оболочка фиброуз, ВЕС, ТМ Баварушка  ПОКОМ</v>
          </cell>
          <cell r="B60" t="str">
            <v>кг</v>
          </cell>
          <cell r="E60">
            <v>113.982</v>
          </cell>
          <cell r="F60">
            <v>16.968</v>
          </cell>
          <cell r="G60">
            <v>74.314999999999998</v>
          </cell>
          <cell r="H60">
            <v>41.976999999999997</v>
          </cell>
          <cell r="J60">
            <v>41.976999999999997</v>
          </cell>
          <cell r="K60">
            <v>1</v>
          </cell>
          <cell r="N60">
            <v>74.314999999999998</v>
          </cell>
          <cell r="R60">
            <v>14.863</v>
          </cell>
          <cell r="S60">
            <v>106.65299999999999</v>
          </cell>
          <cell r="T60">
            <v>110</v>
          </cell>
          <cell r="V60">
            <v>107</v>
          </cell>
          <cell r="X60">
            <v>10.225190069299604</v>
          </cell>
          <cell r="Y60">
            <v>2.8242615891811882</v>
          </cell>
          <cell r="Z60">
            <v>9.3154000000000003</v>
          </cell>
          <cell r="AA60">
            <v>9.0096000000000007</v>
          </cell>
          <cell r="AB60">
            <v>9.8162000000000003</v>
          </cell>
        </row>
        <row r="61">
          <cell r="A61" t="str">
            <v>272  Колбаса Сервелат Филедворский, фиброуз, в/у 0,35 кг срез,  ПОКОМ</v>
          </cell>
          <cell r="B61" t="str">
            <v>шт</v>
          </cell>
          <cell r="E61">
            <v>104</v>
          </cell>
          <cell r="F61">
            <v>60</v>
          </cell>
          <cell r="G61">
            <v>75</v>
          </cell>
          <cell r="H61">
            <v>68</v>
          </cell>
          <cell r="J61">
            <v>68</v>
          </cell>
          <cell r="K61">
            <v>0.35</v>
          </cell>
          <cell r="N61">
            <v>75</v>
          </cell>
          <cell r="R61">
            <v>15</v>
          </cell>
          <cell r="S61">
            <v>112</v>
          </cell>
          <cell r="T61">
            <v>115</v>
          </cell>
          <cell r="V61">
            <v>112</v>
          </cell>
          <cell r="X61">
            <v>12.2</v>
          </cell>
          <cell r="Y61">
            <v>4.5333333333333332</v>
          </cell>
          <cell r="Z61">
            <v>14.6</v>
          </cell>
          <cell r="AA61">
            <v>16.600000000000001</v>
          </cell>
          <cell r="AB61">
            <v>12.2</v>
          </cell>
        </row>
        <row r="62">
          <cell r="A62" t="str">
            <v>273  Сосиски Сочинки с сочной грудинкой, МГС 0.4кг,   ПОКОМ</v>
          </cell>
          <cell r="B62" t="str">
            <v>шт</v>
          </cell>
          <cell r="C62" t="str">
            <v>Окт</v>
          </cell>
          <cell r="D62" t="str">
            <v>Нояб</v>
          </cell>
          <cell r="E62">
            <v>439</v>
          </cell>
          <cell r="F62">
            <v>472</v>
          </cell>
          <cell r="G62">
            <v>703</v>
          </cell>
          <cell r="H62">
            <v>207</v>
          </cell>
          <cell r="J62">
            <v>207</v>
          </cell>
          <cell r="K62">
            <v>0.4</v>
          </cell>
          <cell r="N62">
            <v>703</v>
          </cell>
          <cell r="R62">
            <v>140.6</v>
          </cell>
          <cell r="S62">
            <v>917.8</v>
          </cell>
          <cell r="T62">
            <v>500</v>
          </cell>
          <cell r="U62">
            <v>500</v>
          </cell>
          <cell r="V62">
            <v>918</v>
          </cell>
          <cell r="X62">
            <v>8.5846372688477963</v>
          </cell>
          <cell r="Y62">
            <v>1.4722617354196301</v>
          </cell>
          <cell r="Z62">
            <v>99.4</v>
          </cell>
          <cell r="AA62">
            <v>148.6</v>
          </cell>
          <cell r="AB62">
            <v>33.799999999999997</v>
          </cell>
        </row>
        <row r="63">
          <cell r="A63" t="str">
            <v>276  Колбаса Сливушка ТМ Вязанка в оболочке полиамид 0,45 кг  ПОКОМ</v>
          </cell>
          <cell r="B63" t="str">
            <v>шт</v>
          </cell>
          <cell r="E63">
            <v>9</v>
          </cell>
          <cell r="F63">
            <v>85</v>
          </cell>
          <cell r="G63">
            <v>43</v>
          </cell>
          <cell r="H63">
            <v>49</v>
          </cell>
          <cell r="J63">
            <v>49</v>
          </cell>
          <cell r="K63">
            <v>0.45</v>
          </cell>
          <cell r="N63">
            <v>43</v>
          </cell>
          <cell r="R63">
            <v>8.6</v>
          </cell>
          <cell r="S63">
            <v>54.199999999999989</v>
          </cell>
          <cell r="T63">
            <v>60</v>
          </cell>
          <cell r="V63">
            <v>54</v>
          </cell>
          <cell r="X63">
            <v>12.674418604651164</v>
          </cell>
          <cell r="Y63">
            <v>5.6976744186046515</v>
          </cell>
          <cell r="Z63">
            <v>5.4</v>
          </cell>
          <cell r="AA63">
            <v>7.6</v>
          </cell>
          <cell r="AB63">
            <v>4.2</v>
          </cell>
        </row>
        <row r="64">
          <cell r="A64" t="str">
            <v>283  Сосиски Сочинки, ВЕС, ТМ Стародворье ПОКОМ</v>
          </cell>
          <cell r="B64" t="str">
            <v>кг</v>
          </cell>
          <cell r="E64">
            <v>465.39400000000001</v>
          </cell>
          <cell r="F64">
            <v>273.90100000000001</v>
          </cell>
          <cell r="G64">
            <v>402.73</v>
          </cell>
          <cell r="H64">
            <v>272.10599999999999</v>
          </cell>
          <cell r="J64">
            <v>272.10599999999999</v>
          </cell>
          <cell r="K64">
            <v>1</v>
          </cell>
          <cell r="N64">
            <v>402.73</v>
          </cell>
          <cell r="R64">
            <v>80.546000000000006</v>
          </cell>
          <cell r="S64">
            <v>533.35400000000004</v>
          </cell>
          <cell r="T64">
            <v>550</v>
          </cell>
          <cell r="V64">
            <v>533</v>
          </cell>
          <cell r="X64">
            <v>10.206664514687258</v>
          </cell>
          <cell r="Y64">
            <v>3.3782683187247033</v>
          </cell>
          <cell r="Z64">
            <v>59.610400000000006</v>
          </cell>
          <cell r="AA64">
            <v>82.253200000000007</v>
          </cell>
          <cell r="AB64">
            <v>20.421799999999998</v>
          </cell>
        </row>
        <row r="65">
          <cell r="A65" t="str">
            <v>296  Колбаса Мясорубская с рубленой грудинкой 0,35кг срез ТМ Стародворье  ПОКОМ</v>
          </cell>
          <cell r="B65" t="str">
            <v>шт</v>
          </cell>
          <cell r="E65">
            <v>85</v>
          </cell>
          <cell r="F65">
            <v>132</v>
          </cell>
          <cell r="G65">
            <v>88</v>
          </cell>
          <cell r="H65">
            <v>98</v>
          </cell>
          <cell r="J65">
            <v>98</v>
          </cell>
          <cell r="K65">
            <v>0.35</v>
          </cell>
          <cell r="N65">
            <v>88</v>
          </cell>
          <cell r="R65">
            <v>17.600000000000001</v>
          </cell>
          <cell r="S65">
            <v>113.20000000000002</v>
          </cell>
          <cell r="T65">
            <v>120</v>
          </cell>
          <cell r="V65">
            <v>13</v>
          </cell>
          <cell r="X65">
            <v>12.386363636363635</v>
          </cell>
          <cell r="Y65">
            <v>5.5681818181818175</v>
          </cell>
          <cell r="Z65">
            <v>1.2</v>
          </cell>
          <cell r="AA65">
            <v>13</v>
          </cell>
          <cell r="AB65">
            <v>14.8</v>
          </cell>
        </row>
        <row r="66">
          <cell r="A66" t="str">
            <v>301  Сосиски Сочинки по-баварски с сыром,  0.4кг, ТМ Стародворье  ПОКОМ</v>
          </cell>
          <cell r="B66" t="str">
            <v>шт</v>
          </cell>
          <cell r="C66" t="str">
            <v>Окт</v>
          </cell>
          <cell r="D66" t="str">
            <v>Нояб</v>
          </cell>
          <cell r="E66">
            <v>712</v>
          </cell>
          <cell r="F66">
            <v>500</v>
          </cell>
          <cell r="G66">
            <v>617</v>
          </cell>
          <cell r="H66">
            <v>214</v>
          </cell>
          <cell r="I66">
            <v>210</v>
          </cell>
          <cell r="J66">
            <v>4</v>
          </cell>
          <cell r="K66">
            <v>0.4</v>
          </cell>
          <cell r="N66">
            <v>467</v>
          </cell>
          <cell r="O66">
            <v>150</v>
          </cell>
          <cell r="R66">
            <v>93.4</v>
          </cell>
          <cell r="S66">
            <v>649.80000000000007</v>
          </cell>
          <cell r="T66">
            <v>750</v>
          </cell>
          <cell r="V66">
            <v>650</v>
          </cell>
          <cell r="X66">
            <v>8.0728051391862952</v>
          </cell>
          <cell r="Y66">
            <v>4.2826552462526764E-2</v>
          </cell>
          <cell r="Z66">
            <v>105.2</v>
          </cell>
          <cell r="AA66">
            <v>82.2</v>
          </cell>
          <cell r="AB66">
            <v>4.2</v>
          </cell>
        </row>
        <row r="67">
          <cell r="A67" t="str">
            <v>302  Сосиски Сочинки по-баварски,  0.4кг, ТМ Стародворье  ПОКОМ</v>
          </cell>
          <cell r="B67" t="str">
            <v>шт</v>
          </cell>
          <cell r="C67" t="str">
            <v>Окт</v>
          </cell>
          <cell r="D67" t="str">
            <v>Нояб</v>
          </cell>
          <cell r="E67">
            <v>901</v>
          </cell>
          <cell r="F67">
            <v>846</v>
          </cell>
          <cell r="G67">
            <v>1430</v>
          </cell>
          <cell r="H67">
            <v>289</v>
          </cell>
          <cell r="I67">
            <v>264</v>
          </cell>
          <cell r="J67">
            <v>25</v>
          </cell>
          <cell r="K67">
            <v>0.4</v>
          </cell>
          <cell r="N67">
            <v>1010</v>
          </cell>
          <cell r="O67">
            <v>420</v>
          </cell>
          <cell r="R67">
            <v>202</v>
          </cell>
          <cell r="S67">
            <v>1389</v>
          </cell>
          <cell r="T67">
            <v>800</v>
          </cell>
          <cell r="U67">
            <v>800</v>
          </cell>
          <cell r="V67">
            <v>1389</v>
          </cell>
          <cell r="X67">
            <v>8.0445544554455441</v>
          </cell>
          <cell r="Y67">
            <v>0.12376237623762376</v>
          </cell>
          <cell r="Z67">
            <v>190.8</v>
          </cell>
          <cell r="AA67">
            <v>151.19999999999999</v>
          </cell>
          <cell r="AB67">
            <v>115.8</v>
          </cell>
        </row>
        <row r="68">
          <cell r="A68" t="str">
            <v>309  Сосиски Сочинки с сыром 0,4 кг ТМ Стародворье  ПОКОМ</v>
          </cell>
          <cell r="B68" t="str">
            <v>шт</v>
          </cell>
          <cell r="C68" t="str">
            <v>Окт</v>
          </cell>
          <cell r="D68" t="str">
            <v>Нояб</v>
          </cell>
          <cell r="E68">
            <v>182</v>
          </cell>
          <cell r="F68">
            <v>244</v>
          </cell>
          <cell r="G68">
            <v>192</v>
          </cell>
          <cell r="H68">
            <v>234</v>
          </cell>
          <cell r="I68">
            <v>234</v>
          </cell>
          <cell r="J68">
            <v>0</v>
          </cell>
          <cell r="K68">
            <v>0.4</v>
          </cell>
          <cell r="N68">
            <v>0</v>
          </cell>
          <cell r="O68">
            <v>192</v>
          </cell>
          <cell r="R68">
            <v>0</v>
          </cell>
          <cell r="S68">
            <v>100</v>
          </cell>
          <cell r="T68">
            <v>100</v>
          </cell>
          <cell r="X68" t="e">
            <v>#DIV/0!</v>
          </cell>
          <cell r="Y68" t="e">
            <v>#DIV/0!</v>
          </cell>
          <cell r="Z68">
            <v>0</v>
          </cell>
          <cell r="AA68">
            <v>2</v>
          </cell>
          <cell r="AB68">
            <v>0</v>
          </cell>
          <cell r="AD68" t="str">
            <v>акция/вывод</v>
          </cell>
        </row>
        <row r="69">
          <cell r="A69" t="str">
            <v>312  Ветчина Филейская ТМ Вязанка ТС Столичная ВЕС  ПОКОМ</v>
          </cell>
          <cell r="B69" t="str">
            <v>кг</v>
          </cell>
          <cell r="C69" t="str">
            <v>Окт</v>
          </cell>
          <cell r="D69" t="str">
            <v>Нояб</v>
          </cell>
          <cell r="G69">
            <v>-1.35</v>
          </cell>
          <cell r="J69">
            <v>0</v>
          </cell>
          <cell r="K69">
            <v>1</v>
          </cell>
          <cell r="N69">
            <v>-1.35</v>
          </cell>
          <cell r="R69">
            <v>-0.27</v>
          </cell>
          <cell r="X69">
            <v>0</v>
          </cell>
          <cell r="Y69">
            <v>0</v>
          </cell>
          <cell r="Z69">
            <v>12.034800000000001</v>
          </cell>
          <cell r="AA69">
            <v>7.1227999999999998</v>
          </cell>
          <cell r="AB69">
            <v>0</v>
          </cell>
          <cell r="AC69">
            <v>71</v>
          </cell>
        </row>
        <row r="70">
          <cell r="A70" t="str">
            <v>313 Колбаса вареная Молокуша ТМ Вязанка в оболочке полиамид. ВЕС  ПОКОМ</v>
          </cell>
          <cell r="B70" t="str">
            <v>кг</v>
          </cell>
          <cell r="C70" t="str">
            <v>Окт</v>
          </cell>
          <cell r="D70" t="str">
            <v>Нояб</v>
          </cell>
          <cell r="E70">
            <v>288.50299999999999</v>
          </cell>
          <cell r="F70">
            <v>215.37200000000001</v>
          </cell>
          <cell r="G70">
            <v>284.55500000000001</v>
          </cell>
          <cell r="H70">
            <v>155.06200000000001</v>
          </cell>
          <cell r="J70">
            <v>155.06200000000001</v>
          </cell>
          <cell r="K70">
            <v>1</v>
          </cell>
          <cell r="N70">
            <v>284.55500000000001</v>
          </cell>
          <cell r="R70">
            <v>56.911000000000001</v>
          </cell>
          <cell r="S70">
            <v>414.048</v>
          </cell>
          <cell r="T70">
            <v>450</v>
          </cell>
          <cell r="V70">
            <v>414</v>
          </cell>
          <cell r="X70">
            <v>10.631723216952786</v>
          </cell>
          <cell r="Y70">
            <v>2.7246402277239903</v>
          </cell>
          <cell r="Z70">
            <v>75.572199999999995</v>
          </cell>
          <cell r="AA70">
            <v>48.418999999999997</v>
          </cell>
          <cell r="AB70">
            <v>56.854200000000006</v>
          </cell>
        </row>
        <row r="71">
          <cell r="A71" t="str">
            <v>314 Колбаса вареная Филейская ТМ Вязанка ТС Классическая в оболочке полиамид.  ПОКОМ</v>
          </cell>
          <cell r="B71" t="str">
            <v>кг</v>
          </cell>
          <cell r="C71" t="str">
            <v>Окт</v>
          </cell>
          <cell r="D71" t="str">
            <v>Нояб</v>
          </cell>
          <cell r="E71">
            <v>1248.106</v>
          </cell>
          <cell r="G71">
            <v>212.74299999999999</v>
          </cell>
          <cell r="H71">
            <v>927.95399999999995</v>
          </cell>
          <cell r="J71">
            <v>927.95399999999995</v>
          </cell>
          <cell r="K71">
            <v>1</v>
          </cell>
          <cell r="N71">
            <v>212.74299999999999</v>
          </cell>
          <cell r="R71">
            <v>42.5486</v>
          </cell>
          <cell r="X71">
            <v>21.809272220472586</v>
          </cell>
          <cell r="Y71">
            <v>21.809272220472586</v>
          </cell>
          <cell r="Z71">
            <v>15.440799999999999</v>
          </cell>
          <cell r="AA71">
            <v>37.9726</v>
          </cell>
          <cell r="AB71">
            <v>21.122599999999998</v>
          </cell>
          <cell r="AC71">
            <v>244</v>
          </cell>
        </row>
        <row r="72">
          <cell r="A72" t="str">
            <v>315 Колбаса Нежная ТМ Зареченские ТС Зареченские продукты в оболочкНТУ.  изделие вар  ПОКОМ</v>
          </cell>
          <cell r="B72" t="str">
            <v>кг</v>
          </cell>
          <cell r="J72">
            <v>0</v>
          </cell>
          <cell r="K72">
            <v>1</v>
          </cell>
          <cell r="N72">
            <v>0</v>
          </cell>
          <cell r="R72">
            <v>0</v>
          </cell>
          <cell r="X72" t="e">
            <v>#DIV/0!</v>
          </cell>
          <cell r="Y72" t="e">
            <v>#DIV/0!</v>
          </cell>
          <cell r="Z72">
            <v>22.673999999999999</v>
          </cell>
          <cell r="AA72">
            <v>2.4175999999999997</v>
          </cell>
          <cell r="AB72">
            <v>0</v>
          </cell>
          <cell r="AC72">
            <v>1179</v>
          </cell>
        </row>
        <row r="73">
          <cell r="A73" t="str">
            <v>318 Сосиски Датские ТМ Зареченские колбасы ТС Зареченские п полиамид в модифициров  ПОКОМ</v>
          </cell>
          <cell r="B73" t="str">
            <v>кг</v>
          </cell>
          <cell r="E73">
            <v>40.433</v>
          </cell>
          <cell r="F73">
            <v>453.28800000000001</v>
          </cell>
          <cell r="G73">
            <v>410.65300000000002</v>
          </cell>
          <cell r="H73">
            <v>54.731999999999999</v>
          </cell>
          <cell r="J73">
            <v>54.731999999999999</v>
          </cell>
          <cell r="K73">
            <v>1</v>
          </cell>
          <cell r="N73">
            <v>410.65300000000002</v>
          </cell>
          <cell r="R73">
            <v>82.130600000000001</v>
          </cell>
          <cell r="S73">
            <v>602.31280000000004</v>
          </cell>
          <cell r="T73">
            <v>350</v>
          </cell>
          <cell r="U73">
            <v>300</v>
          </cell>
          <cell r="V73">
            <v>602</v>
          </cell>
          <cell r="X73">
            <v>8.5806264656534825</v>
          </cell>
          <cell r="Y73">
            <v>0.66640204747073561</v>
          </cell>
          <cell r="Z73">
            <v>39.223200000000006</v>
          </cell>
          <cell r="AA73">
            <v>72.637</v>
          </cell>
          <cell r="AB73">
            <v>57.860400000000006</v>
          </cell>
        </row>
        <row r="74">
          <cell r="A74" t="str">
            <v>320  Сосиски Сочинки с сочным окороком 0,4 кг ТМ Стародворье  ПОКОМ</v>
          </cell>
          <cell r="B74" t="str">
            <v>шт</v>
          </cell>
          <cell r="C74" t="str">
            <v>Окт</v>
          </cell>
          <cell r="D74" t="str">
            <v>Нояб</v>
          </cell>
          <cell r="E74">
            <v>150</v>
          </cell>
          <cell r="F74">
            <v>78</v>
          </cell>
          <cell r="G74">
            <v>216</v>
          </cell>
          <cell r="H74">
            <v>-4</v>
          </cell>
          <cell r="J74">
            <v>-4</v>
          </cell>
          <cell r="K74">
            <v>0.4</v>
          </cell>
          <cell r="N74">
            <v>216</v>
          </cell>
          <cell r="R74">
            <v>43.2</v>
          </cell>
          <cell r="S74">
            <v>306.40000000000003</v>
          </cell>
          <cell r="T74">
            <v>350</v>
          </cell>
          <cell r="V74">
            <v>306</v>
          </cell>
          <cell r="X74">
            <v>8.0092592592592595</v>
          </cell>
          <cell r="Y74">
            <v>-9.2592592592592587E-2</v>
          </cell>
          <cell r="Z74">
            <v>37.799999999999997</v>
          </cell>
          <cell r="AA74">
            <v>0</v>
          </cell>
          <cell r="AB74">
            <v>0</v>
          </cell>
          <cell r="AD74" t="str">
            <v>акция/вывод</v>
          </cell>
        </row>
        <row r="75">
          <cell r="A75" t="str">
            <v>325 Колбаса Сервелат Мясорубский ТМ Стародворье с мелкорубленным окороком 0,35 кг  ПОКОМ</v>
          </cell>
          <cell r="B75" t="str">
            <v>шт</v>
          </cell>
          <cell r="E75">
            <v>118</v>
          </cell>
          <cell r="G75">
            <v>8</v>
          </cell>
          <cell r="J75">
            <v>0</v>
          </cell>
          <cell r="K75">
            <v>0.35</v>
          </cell>
          <cell r="N75">
            <v>8</v>
          </cell>
          <cell r="R75">
            <v>1.6</v>
          </cell>
          <cell r="S75">
            <v>11.200000000000001</v>
          </cell>
          <cell r="T75">
            <v>25</v>
          </cell>
          <cell r="V75">
            <v>11</v>
          </cell>
          <cell r="X75">
            <v>15.625</v>
          </cell>
          <cell r="Y75">
            <v>0</v>
          </cell>
          <cell r="Z75">
            <v>7.4</v>
          </cell>
          <cell r="AA75">
            <v>9.4</v>
          </cell>
          <cell r="AB75">
            <v>0.2</v>
          </cell>
        </row>
        <row r="76">
          <cell r="A76" t="str">
            <v>340 Ветчина Запекуша с сочным окороком ТМ Стародворские колбасы ТС Вязанка в обо 0,42 кг. ПОКОМ</v>
          </cell>
          <cell r="B76" t="str">
            <v>шт</v>
          </cell>
          <cell r="E76">
            <v>-3</v>
          </cell>
          <cell r="F76">
            <v>123</v>
          </cell>
          <cell r="H76">
            <v>120</v>
          </cell>
          <cell r="I76">
            <v>120</v>
          </cell>
          <cell r="J76">
            <v>0</v>
          </cell>
          <cell r="K76">
            <v>0</v>
          </cell>
          <cell r="N76">
            <v>0</v>
          </cell>
          <cell r="R76">
            <v>0</v>
          </cell>
          <cell r="X76" t="e">
            <v>#DIV/0!</v>
          </cell>
          <cell r="Y76" t="e">
            <v>#DIV/0!</v>
          </cell>
          <cell r="Z76">
            <v>0</v>
          </cell>
          <cell r="AA76">
            <v>0.6</v>
          </cell>
          <cell r="AB76">
            <v>0</v>
          </cell>
        </row>
        <row r="77">
          <cell r="A77" t="str">
            <v>342 Колбаса вареная Филейбургская ТМ Баварушка ТС Баварушка в оболочке вектор 0,45 кг  ПОКОМ</v>
          </cell>
          <cell r="B77" t="str">
            <v>шт</v>
          </cell>
          <cell r="F77">
            <v>102</v>
          </cell>
          <cell r="H77">
            <v>102</v>
          </cell>
          <cell r="I77">
            <v>102</v>
          </cell>
          <cell r="J77">
            <v>0</v>
          </cell>
          <cell r="K77">
            <v>0</v>
          </cell>
          <cell r="N77">
            <v>0</v>
          </cell>
          <cell r="R77">
            <v>0</v>
          </cell>
          <cell r="X77" t="e">
            <v>#DIV/0!</v>
          </cell>
          <cell r="Y77" t="e">
            <v>#DIV/0!</v>
          </cell>
          <cell r="Z77">
            <v>0</v>
          </cell>
          <cell r="AA77">
            <v>0</v>
          </cell>
          <cell r="AB77">
            <v>0</v>
          </cell>
        </row>
        <row r="78">
          <cell r="A78" t="str">
            <v>343 Колбаса Докторская оригинальная ТМ Особый рецепт в оболочке полиамид 0,4 кг.  ПОКОМ</v>
          </cell>
          <cell r="B78" t="str">
            <v>шт</v>
          </cell>
          <cell r="E78">
            <v>329</v>
          </cell>
          <cell r="F78">
            <v>550</v>
          </cell>
          <cell r="G78">
            <v>311</v>
          </cell>
          <cell r="H78">
            <v>550</v>
          </cell>
          <cell r="I78">
            <v>550</v>
          </cell>
          <cell r="J78">
            <v>0</v>
          </cell>
          <cell r="K78">
            <v>0</v>
          </cell>
          <cell r="N78">
            <v>1</v>
          </cell>
          <cell r="O78">
            <v>310</v>
          </cell>
          <cell r="R78">
            <v>0.2</v>
          </cell>
          <cell r="X78">
            <v>0</v>
          </cell>
          <cell r="Y78">
            <v>0</v>
          </cell>
          <cell r="Z78">
            <v>0</v>
          </cell>
          <cell r="AA78">
            <v>0.2</v>
          </cell>
          <cell r="AB78">
            <v>0.2</v>
          </cell>
        </row>
        <row r="79">
          <cell r="A79" t="str">
            <v>344 Колбаса Салями Финская ТМ Стародворски колбасы ТС Вязанка в оболочке фиброуз в вак 0,35 кг ПОКОМ</v>
          </cell>
          <cell r="B79" t="str">
            <v>шт</v>
          </cell>
          <cell r="F79">
            <v>64</v>
          </cell>
          <cell r="H79">
            <v>64</v>
          </cell>
          <cell r="I79">
            <v>64</v>
          </cell>
          <cell r="J79">
            <v>0</v>
          </cell>
          <cell r="K79">
            <v>0</v>
          </cell>
          <cell r="N79">
            <v>0</v>
          </cell>
          <cell r="R79">
            <v>0</v>
          </cell>
          <cell r="X79" t="e">
            <v>#DIV/0!</v>
          </cell>
          <cell r="Y79" t="e">
            <v>#DIV/0!</v>
          </cell>
          <cell r="Z79">
            <v>0</v>
          </cell>
          <cell r="AA79">
            <v>0</v>
          </cell>
          <cell r="AB79">
            <v>0</v>
          </cell>
        </row>
        <row r="80">
          <cell r="A80" t="str">
            <v>346 Колбаса Сервелат Филейбургский с копченой грудинкой ТМ Баварушка в оболов/у 0,35 кг срез  ПОКОМ</v>
          </cell>
          <cell r="B80" t="str">
            <v>шт</v>
          </cell>
          <cell r="E80">
            <v>142</v>
          </cell>
          <cell r="F80">
            <v>160</v>
          </cell>
          <cell r="G80">
            <v>152</v>
          </cell>
          <cell r="H80">
            <v>150</v>
          </cell>
          <cell r="I80">
            <v>150</v>
          </cell>
          <cell r="J80">
            <v>0</v>
          </cell>
          <cell r="K80">
            <v>0</v>
          </cell>
          <cell r="N80">
            <v>2</v>
          </cell>
          <cell r="O80">
            <v>150</v>
          </cell>
          <cell r="R80">
            <v>0.4</v>
          </cell>
          <cell r="X80">
            <v>0</v>
          </cell>
          <cell r="Y80">
            <v>0</v>
          </cell>
          <cell r="Z80">
            <v>0</v>
          </cell>
          <cell r="AA80">
            <v>0.6</v>
          </cell>
          <cell r="AB80">
            <v>0.8</v>
          </cell>
        </row>
        <row r="81">
          <cell r="A81" t="str">
            <v>347 Паштет печеночный со сливочным маслом ТМ Стародворье ламистер 0,1 кг. Консервы   ПОКОМ</v>
          </cell>
          <cell r="B81" t="str">
            <v>шт</v>
          </cell>
          <cell r="E81">
            <v>1500</v>
          </cell>
          <cell r="G81">
            <v>1500</v>
          </cell>
          <cell r="J81">
            <v>0</v>
          </cell>
          <cell r="K81">
            <v>0</v>
          </cell>
          <cell r="N81">
            <v>0</v>
          </cell>
          <cell r="O81">
            <v>1500</v>
          </cell>
          <cell r="R81">
            <v>0</v>
          </cell>
          <cell r="X81" t="e">
            <v>#DIV/0!</v>
          </cell>
          <cell r="Y81" t="e">
            <v>#DIV/0!</v>
          </cell>
          <cell r="Z81">
            <v>0</v>
          </cell>
          <cell r="AA81">
            <v>0</v>
          </cell>
          <cell r="AB81">
            <v>0</v>
          </cell>
        </row>
        <row r="82">
          <cell r="A82" t="str">
            <v>348 Сосиски Баварские с сыром ТМ Стародворье в оболочке айпил в мод газовой среде 0,42 кг.  ПОКОМ</v>
          </cell>
          <cell r="B82" t="str">
            <v>шт</v>
          </cell>
          <cell r="E82">
            <v>24</v>
          </cell>
          <cell r="F82">
            <v>7</v>
          </cell>
          <cell r="G82">
            <v>4</v>
          </cell>
          <cell r="H82">
            <v>21</v>
          </cell>
          <cell r="J82">
            <v>21</v>
          </cell>
          <cell r="K82">
            <v>0</v>
          </cell>
          <cell r="N82">
            <v>4</v>
          </cell>
          <cell r="R82">
            <v>0.8</v>
          </cell>
          <cell r="X82">
            <v>26.25</v>
          </cell>
          <cell r="Y82">
            <v>26.25</v>
          </cell>
          <cell r="Z82">
            <v>0</v>
          </cell>
          <cell r="AA82">
            <v>0</v>
          </cell>
          <cell r="AB82">
            <v>1.2</v>
          </cell>
        </row>
        <row r="83">
          <cell r="A83" t="str">
            <v>349 Сосиски Баварские ТМ Стародворье в оболочке айпи в модифицированной газовой среде 0,42 кг  ПОКОМ</v>
          </cell>
          <cell r="B83" t="str">
            <v>шт</v>
          </cell>
          <cell r="F83">
            <v>2004</v>
          </cell>
          <cell r="H83">
            <v>2004</v>
          </cell>
          <cell r="I83">
            <v>2004</v>
          </cell>
          <cell r="J83">
            <v>0</v>
          </cell>
          <cell r="K83">
            <v>0</v>
          </cell>
          <cell r="N83">
            <v>0</v>
          </cell>
          <cell r="R83">
            <v>0</v>
          </cell>
          <cell r="X83" t="e">
            <v>#DIV/0!</v>
          </cell>
          <cell r="Y83" t="e">
            <v>#DIV/0!</v>
          </cell>
          <cell r="Z83">
            <v>0</v>
          </cell>
          <cell r="AA83">
            <v>0</v>
          </cell>
          <cell r="AB83">
            <v>0</v>
          </cell>
        </row>
        <row r="84">
          <cell r="A84" t="str">
            <v>350 Сосиски Молокуши миникушай ТМ Вязанка в оболочке амицел в модифиц газовой среде 0,45 кг  Поком</v>
          </cell>
          <cell r="B84" t="str">
            <v>шт</v>
          </cell>
          <cell r="E84">
            <v>491</v>
          </cell>
          <cell r="F84">
            <v>276</v>
          </cell>
          <cell r="G84">
            <v>322</v>
          </cell>
          <cell r="H84">
            <v>276</v>
          </cell>
          <cell r="I84">
            <v>276</v>
          </cell>
          <cell r="J84">
            <v>0</v>
          </cell>
          <cell r="K84">
            <v>0</v>
          </cell>
          <cell r="N84">
            <v>-2</v>
          </cell>
          <cell r="O84">
            <v>324</v>
          </cell>
          <cell r="R84">
            <v>-0.4</v>
          </cell>
          <cell r="X84">
            <v>0</v>
          </cell>
          <cell r="Y84">
            <v>0</v>
          </cell>
          <cell r="Z84">
            <v>32.4</v>
          </cell>
          <cell r="AA84">
            <v>-1.4</v>
          </cell>
          <cell r="AB84">
            <v>-0.4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B85" t="str">
            <v>шт</v>
          </cell>
          <cell r="E85">
            <v>117</v>
          </cell>
          <cell r="F85">
            <v>201</v>
          </cell>
          <cell r="G85">
            <v>120</v>
          </cell>
          <cell r="H85">
            <v>198</v>
          </cell>
          <cell r="I85">
            <v>198</v>
          </cell>
          <cell r="J85">
            <v>0</v>
          </cell>
          <cell r="K85">
            <v>0</v>
          </cell>
          <cell r="N85">
            <v>0</v>
          </cell>
          <cell r="O85">
            <v>120</v>
          </cell>
          <cell r="R85">
            <v>0</v>
          </cell>
          <cell r="X85" t="e">
            <v>#DIV/0!</v>
          </cell>
          <cell r="Y85" t="e">
            <v>#DIV/0!</v>
          </cell>
          <cell r="Z85">
            <v>0</v>
          </cell>
          <cell r="AA85">
            <v>0</v>
          </cell>
          <cell r="AB85">
            <v>0.6</v>
          </cell>
        </row>
        <row r="86">
          <cell r="A86" t="str">
            <v>352  Сардельки Сочинки с сыром 0,4 кг ТМ Стародворье   ПОКОМ</v>
          </cell>
          <cell r="B86" t="str">
            <v>шт</v>
          </cell>
          <cell r="C86" t="str">
            <v>Окт</v>
          </cell>
          <cell r="D86" t="str">
            <v>Нояб</v>
          </cell>
          <cell r="E86">
            <v>394</v>
          </cell>
          <cell r="F86">
            <v>187</v>
          </cell>
          <cell r="G86">
            <v>314</v>
          </cell>
          <cell r="H86">
            <v>251</v>
          </cell>
          <cell r="I86">
            <v>102</v>
          </cell>
          <cell r="J86">
            <v>149</v>
          </cell>
          <cell r="K86">
            <v>0.4</v>
          </cell>
          <cell r="N86">
            <v>92</v>
          </cell>
          <cell r="O86">
            <v>222</v>
          </cell>
          <cell r="R86">
            <v>18.399999999999999</v>
          </cell>
          <cell r="S86">
            <v>71.799999999999983</v>
          </cell>
          <cell r="T86">
            <v>70</v>
          </cell>
          <cell r="V86">
            <v>50</v>
          </cell>
          <cell r="X86">
            <v>11.902173913043478</v>
          </cell>
          <cell r="Y86">
            <v>8.0978260869565215</v>
          </cell>
          <cell r="Z86">
            <v>0</v>
          </cell>
          <cell r="AA86">
            <v>11.2</v>
          </cell>
          <cell r="AB86">
            <v>22.4</v>
          </cell>
          <cell r="AD86" t="str">
            <v>акция/вывод</v>
          </cell>
        </row>
        <row r="87">
          <cell r="A87" t="str">
            <v>355 Сос Молочные для завтрака ОР полиамид мгс 0,4 кг НД СК  ПОКОМ</v>
          </cell>
          <cell r="B87" t="str">
            <v>шт</v>
          </cell>
          <cell r="E87">
            <v>120</v>
          </cell>
          <cell r="F87">
            <v>282</v>
          </cell>
          <cell r="G87">
            <v>120</v>
          </cell>
          <cell r="H87">
            <v>282</v>
          </cell>
          <cell r="I87">
            <v>282</v>
          </cell>
          <cell r="J87">
            <v>0</v>
          </cell>
          <cell r="K87">
            <v>0</v>
          </cell>
          <cell r="N87">
            <v>0</v>
          </cell>
          <cell r="O87">
            <v>120</v>
          </cell>
          <cell r="R87">
            <v>0</v>
          </cell>
          <cell r="X87" t="e">
            <v>#DIV/0!</v>
          </cell>
          <cell r="Y87" t="e">
            <v>#DIV/0!</v>
          </cell>
          <cell r="Z87">
            <v>0</v>
          </cell>
          <cell r="AA87">
            <v>0</v>
          </cell>
          <cell r="AB87">
            <v>0</v>
          </cell>
        </row>
        <row r="88">
          <cell r="A88" t="str">
            <v>358 Колбаса Сервелат Мясорубский ТМ Стародворье с мелкорубленным окороком в вак упак  ПОКОМ</v>
          </cell>
          <cell r="B88" t="str">
            <v>кг</v>
          </cell>
          <cell r="E88">
            <v>22.207999999999998</v>
          </cell>
          <cell r="G88">
            <v>-0.71299999999999997</v>
          </cell>
          <cell r="J88">
            <v>0</v>
          </cell>
          <cell r="K88">
            <v>1</v>
          </cell>
          <cell r="N88">
            <v>-0.71299999999999997</v>
          </cell>
          <cell r="R88">
            <v>-0.1426</v>
          </cell>
          <cell r="S88">
            <v>10</v>
          </cell>
          <cell r="T88">
            <v>10</v>
          </cell>
          <cell r="V88">
            <v>10</v>
          </cell>
          <cell r="X88">
            <v>-70.126227208976161</v>
          </cell>
          <cell r="Y88">
            <v>0</v>
          </cell>
          <cell r="Z88">
            <v>1.2916000000000001</v>
          </cell>
          <cell r="AA88">
            <v>1.7234000000000003</v>
          </cell>
          <cell r="AB88">
            <v>0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B89" t="str">
            <v>шт</v>
          </cell>
          <cell r="E89">
            <v>8</v>
          </cell>
          <cell r="G89">
            <v>-1</v>
          </cell>
          <cell r="H89">
            <v>6</v>
          </cell>
          <cell r="J89">
            <v>6</v>
          </cell>
          <cell r="K89">
            <v>0.35</v>
          </cell>
          <cell r="N89">
            <v>-1</v>
          </cell>
          <cell r="R89">
            <v>-0.2</v>
          </cell>
          <cell r="X89">
            <v>-30</v>
          </cell>
          <cell r="Y89">
            <v>-30</v>
          </cell>
          <cell r="Z89">
            <v>0</v>
          </cell>
          <cell r="AA89">
            <v>0</v>
          </cell>
          <cell r="AB89">
            <v>1.6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B90" t="str">
            <v>шт</v>
          </cell>
          <cell r="E90">
            <v>49</v>
          </cell>
          <cell r="F90">
            <v>30</v>
          </cell>
          <cell r="G90">
            <v>19</v>
          </cell>
          <cell r="H90">
            <v>18</v>
          </cell>
          <cell r="J90">
            <v>18</v>
          </cell>
          <cell r="K90">
            <v>0.28000000000000003</v>
          </cell>
          <cell r="N90">
            <v>19</v>
          </cell>
          <cell r="R90">
            <v>3.8</v>
          </cell>
          <cell r="S90">
            <v>27.599999999999994</v>
          </cell>
          <cell r="T90">
            <v>35</v>
          </cell>
          <cell r="V90">
            <v>28</v>
          </cell>
          <cell r="X90">
            <v>13.947368421052632</v>
          </cell>
          <cell r="Y90">
            <v>4.7368421052631584</v>
          </cell>
          <cell r="Z90">
            <v>6.4</v>
          </cell>
          <cell r="AA90">
            <v>6.4</v>
          </cell>
          <cell r="AB90">
            <v>5.8</v>
          </cell>
        </row>
        <row r="91">
          <cell r="A91" t="str">
            <v>363 Сардельки Филейские Вязанка ТМ Вязанка в обол NDX  ПОКОМ</v>
          </cell>
          <cell r="B91" t="str">
            <v>кг</v>
          </cell>
          <cell r="E91">
            <v>133.17699999999999</v>
          </cell>
          <cell r="F91">
            <v>152.55500000000001</v>
          </cell>
          <cell r="G91">
            <v>72.100999999999999</v>
          </cell>
          <cell r="H91">
            <v>186.108</v>
          </cell>
          <cell r="J91">
            <v>186.108</v>
          </cell>
          <cell r="K91">
            <v>1</v>
          </cell>
          <cell r="N91">
            <v>72.100999999999999</v>
          </cell>
          <cell r="R91">
            <v>14.420199999999999</v>
          </cell>
          <cell r="X91">
            <v>12.906062329232604</v>
          </cell>
          <cell r="Y91">
            <v>12.906062329232604</v>
          </cell>
          <cell r="Z91">
            <v>2.0175999999999998</v>
          </cell>
          <cell r="AA91">
            <v>31.735599999999998</v>
          </cell>
          <cell r="AB91">
            <v>19.844999999999999</v>
          </cell>
        </row>
        <row r="92">
          <cell r="A92" t="str">
            <v>364 Колбаса Сервелат Филейбургский с копченой грудинкой ТМ Баварушка  в/у 0,28 кг  ПОКОМ</v>
          </cell>
          <cell r="B92" t="str">
            <v>шт</v>
          </cell>
          <cell r="E92">
            <v>63</v>
          </cell>
          <cell r="F92">
            <v>48</v>
          </cell>
          <cell r="G92">
            <v>72</v>
          </cell>
          <cell r="H92">
            <v>26</v>
          </cell>
          <cell r="J92">
            <v>26</v>
          </cell>
          <cell r="K92">
            <v>0.28000000000000003</v>
          </cell>
          <cell r="N92">
            <v>72</v>
          </cell>
          <cell r="R92">
            <v>14.4</v>
          </cell>
          <cell r="S92">
            <v>103.6</v>
          </cell>
          <cell r="T92">
            <v>120</v>
          </cell>
          <cell r="V92">
            <v>104</v>
          </cell>
          <cell r="X92">
            <v>10.138888888888889</v>
          </cell>
          <cell r="Y92">
            <v>1.8055555555555556</v>
          </cell>
          <cell r="Z92">
            <v>6.8</v>
          </cell>
          <cell r="AA92">
            <v>15.2</v>
          </cell>
          <cell r="AB92">
            <v>6.2</v>
          </cell>
        </row>
        <row r="93">
          <cell r="A93" t="str">
            <v>369 Колбаса Сливушка ТМ Вязанка в оболочке полиамид вес.  ПОКОМ</v>
          </cell>
          <cell r="B93" t="str">
            <v>кг</v>
          </cell>
          <cell r="C93" t="str">
            <v>Окт</v>
          </cell>
          <cell r="D93" t="str">
            <v>Нояб</v>
          </cell>
          <cell r="J93">
            <v>0</v>
          </cell>
          <cell r="K93">
            <v>1</v>
          </cell>
          <cell r="N93">
            <v>0</v>
          </cell>
          <cell r="R93">
            <v>0</v>
          </cell>
          <cell r="S93">
            <v>50</v>
          </cell>
          <cell r="T93">
            <v>50</v>
          </cell>
          <cell r="V93">
            <v>50</v>
          </cell>
          <cell r="X93" t="e">
            <v>#DIV/0!</v>
          </cell>
          <cell r="Y93" t="e">
            <v>#DIV/0!</v>
          </cell>
          <cell r="Z93">
            <v>19.520199999999999</v>
          </cell>
          <cell r="AA93">
            <v>9.117799999999999</v>
          </cell>
          <cell r="AB93">
            <v>0</v>
          </cell>
          <cell r="AD93" t="str">
            <v>акция/вывод</v>
          </cell>
        </row>
        <row r="94">
          <cell r="A94" t="str">
            <v>370 Ветчина Сливушка с индейкой ТМ Вязанка в оболочке полиамид.</v>
          </cell>
          <cell r="B94" t="str">
            <v>кг</v>
          </cell>
          <cell r="C94" t="str">
            <v>Окт</v>
          </cell>
          <cell r="D94" t="str">
            <v>Нояб</v>
          </cell>
          <cell r="J94">
            <v>0</v>
          </cell>
          <cell r="K94">
            <v>1</v>
          </cell>
          <cell r="N94">
            <v>0</v>
          </cell>
          <cell r="R94">
            <v>0</v>
          </cell>
          <cell r="X94" t="e">
            <v>#DIV/0!</v>
          </cell>
          <cell r="Y94" t="e">
            <v>#DIV/0!</v>
          </cell>
          <cell r="Z94">
            <v>2.7481999999999998</v>
          </cell>
          <cell r="AA94">
            <v>1.9170000000000003</v>
          </cell>
          <cell r="AB94">
            <v>0</v>
          </cell>
          <cell r="AC94">
            <v>418</v>
          </cell>
          <cell r="AD94" t="str">
            <v>акция/вывод</v>
          </cell>
        </row>
        <row r="95">
          <cell r="A95" t="str">
            <v>371  Сосиски Сочинки Молочные 0,4 кг ТМ Стародворье  ПОКОМ</v>
          </cell>
          <cell r="B95" t="str">
            <v>шт</v>
          </cell>
          <cell r="C95" t="str">
            <v>Окт</v>
          </cell>
          <cell r="D95" t="str">
            <v>Нояб</v>
          </cell>
          <cell r="E95">
            <v>150</v>
          </cell>
          <cell r="F95">
            <v>182</v>
          </cell>
          <cell r="G95">
            <v>256</v>
          </cell>
          <cell r="H95">
            <v>-2</v>
          </cell>
          <cell r="J95">
            <v>-2</v>
          </cell>
          <cell r="K95">
            <v>0.4</v>
          </cell>
          <cell r="N95">
            <v>256</v>
          </cell>
          <cell r="R95">
            <v>51.2</v>
          </cell>
          <cell r="S95">
            <v>360.40000000000003</v>
          </cell>
          <cell r="T95">
            <v>400</v>
          </cell>
          <cell r="V95">
            <v>360</v>
          </cell>
          <cell r="X95">
            <v>7.7734375</v>
          </cell>
          <cell r="Y95">
            <v>-3.90625E-2</v>
          </cell>
          <cell r="Z95">
            <v>81.599999999999994</v>
          </cell>
          <cell r="AA95">
            <v>11</v>
          </cell>
          <cell r="AB95">
            <v>-0.2</v>
          </cell>
          <cell r="AD95" t="str">
            <v>акция/вывод</v>
          </cell>
        </row>
        <row r="96">
          <cell r="A96" t="str">
            <v>372  Сосиски Сочинки Сливочные 0,4 кг ТМ Стародворье  ПОКОМ</v>
          </cell>
          <cell r="B96" t="str">
            <v>шт</v>
          </cell>
          <cell r="C96" t="str">
            <v>Окт</v>
          </cell>
          <cell r="D96" t="str">
            <v>Нояб</v>
          </cell>
          <cell r="E96">
            <v>81</v>
          </cell>
          <cell r="F96">
            <v>92</v>
          </cell>
          <cell r="G96">
            <v>111</v>
          </cell>
          <cell r="H96">
            <v>-3</v>
          </cell>
          <cell r="J96">
            <v>-3</v>
          </cell>
          <cell r="K96">
            <v>0.4</v>
          </cell>
          <cell r="N96">
            <v>111</v>
          </cell>
          <cell r="R96">
            <v>22.2</v>
          </cell>
          <cell r="S96">
            <v>158.4</v>
          </cell>
          <cell r="T96">
            <v>350</v>
          </cell>
          <cell r="V96">
            <v>360</v>
          </cell>
          <cell r="W96" t="str">
            <v>небыло 5 дней</v>
          </cell>
          <cell r="X96">
            <v>15.63063063063063</v>
          </cell>
          <cell r="Y96">
            <v>-0.13513513513513514</v>
          </cell>
          <cell r="Z96">
            <v>70.599999999999994</v>
          </cell>
          <cell r="AA96">
            <v>18.399999999999999</v>
          </cell>
          <cell r="AB96">
            <v>5.4</v>
          </cell>
          <cell r="AD96" t="str">
            <v>акция/вывод</v>
          </cell>
        </row>
        <row r="97">
          <cell r="A97" t="str">
            <v>373 Ветчины «Филейская» Фикс.вес 0,45 Вектор ТМ «Вязанка»  Поком</v>
          </cell>
          <cell r="B97" t="str">
            <v>шт</v>
          </cell>
          <cell r="E97">
            <v>72</v>
          </cell>
          <cell r="F97">
            <v>120</v>
          </cell>
          <cell r="G97">
            <v>72</v>
          </cell>
          <cell r="H97">
            <v>120</v>
          </cell>
          <cell r="I97">
            <v>120</v>
          </cell>
          <cell r="J97">
            <v>0</v>
          </cell>
          <cell r="K97">
            <v>0</v>
          </cell>
          <cell r="N97">
            <v>0</v>
          </cell>
          <cell r="O97">
            <v>72</v>
          </cell>
          <cell r="R97">
            <v>0</v>
          </cell>
          <cell r="X97" t="e">
            <v>#DIV/0!</v>
          </cell>
          <cell r="Y97" t="e">
            <v>#DIV/0!</v>
          </cell>
          <cell r="Z97">
            <v>0</v>
          </cell>
          <cell r="AA97">
            <v>0</v>
          </cell>
          <cell r="AB97">
            <v>0</v>
          </cell>
        </row>
        <row r="98">
          <cell r="A98" t="str">
            <v>374  Сосиски Сочинки с сыром ф/в 0,3 кг п/а ТМ "Стародворье"  Поком</v>
          </cell>
          <cell r="B98" t="str">
            <v>шт</v>
          </cell>
          <cell r="E98">
            <v>102</v>
          </cell>
          <cell r="F98">
            <v>126</v>
          </cell>
          <cell r="G98">
            <v>102</v>
          </cell>
          <cell r="H98">
            <v>126</v>
          </cell>
          <cell r="I98">
            <v>126</v>
          </cell>
          <cell r="J98">
            <v>0</v>
          </cell>
          <cell r="K98">
            <v>0</v>
          </cell>
          <cell r="N98">
            <v>0</v>
          </cell>
          <cell r="O98">
            <v>102</v>
          </cell>
          <cell r="R98">
            <v>0</v>
          </cell>
          <cell r="X98" t="e">
            <v>#DIV/0!</v>
          </cell>
          <cell r="Y98" t="e">
            <v>#DIV/0!</v>
          </cell>
          <cell r="Z98">
            <v>0</v>
          </cell>
          <cell r="AA98">
            <v>0</v>
          </cell>
          <cell r="AB98">
            <v>0</v>
          </cell>
        </row>
        <row r="99">
          <cell r="A99" t="str">
            <v>375  Сосиски Сочинки по-баварски Бавария Фикс.вес 0,84 П/а мгс Стародворье</v>
          </cell>
          <cell r="B99" t="str">
            <v>шт</v>
          </cell>
          <cell r="E99">
            <v>100</v>
          </cell>
          <cell r="F99">
            <v>136</v>
          </cell>
          <cell r="G99">
            <v>100</v>
          </cell>
          <cell r="H99">
            <v>136</v>
          </cell>
          <cell r="I99">
            <v>136</v>
          </cell>
          <cell r="J99">
            <v>0</v>
          </cell>
          <cell r="K99">
            <v>0</v>
          </cell>
          <cell r="N99">
            <v>0</v>
          </cell>
          <cell r="O99">
            <v>100</v>
          </cell>
          <cell r="R99">
            <v>0</v>
          </cell>
          <cell r="X99" t="e">
            <v>#DIV/0!</v>
          </cell>
          <cell r="Y99" t="e">
            <v>#DIV/0!</v>
          </cell>
          <cell r="Z99">
            <v>0</v>
          </cell>
          <cell r="AA99">
            <v>0</v>
          </cell>
          <cell r="AB99">
            <v>0</v>
          </cell>
        </row>
        <row r="100">
          <cell r="A100" t="str">
            <v>376  Сардельки Сочинки с сочным окороком ТМ Стародворье полиамид мгс ф/в 0,4 кг СК3</v>
          </cell>
          <cell r="B100" t="str">
            <v>шт</v>
          </cell>
          <cell r="E100">
            <v>179</v>
          </cell>
          <cell r="F100">
            <v>5</v>
          </cell>
          <cell r="G100">
            <v>184</v>
          </cell>
          <cell r="J100">
            <v>0</v>
          </cell>
          <cell r="K100">
            <v>0</v>
          </cell>
          <cell r="N100">
            <v>4</v>
          </cell>
          <cell r="O100">
            <v>180</v>
          </cell>
          <cell r="R100">
            <v>0.8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0.2</v>
          </cell>
        </row>
        <row r="101">
          <cell r="A101" t="str">
            <v>377  Сосиски Сочинки по-баварски с сыром ТМ Стародворье полиамид мгс ф/в 0,84 кг СК3</v>
          </cell>
          <cell r="B101" t="str">
            <v>шт</v>
          </cell>
          <cell r="E101">
            <v>80</v>
          </cell>
          <cell r="F101">
            <v>124</v>
          </cell>
          <cell r="G101">
            <v>80</v>
          </cell>
          <cell r="H101">
            <v>124</v>
          </cell>
          <cell r="I101">
            <v>124</v>
          </cell>
          <cell r="J101">
            <v>0</v>
          </cell>
          <cell r="K101">
            <v>0</v>
          </cell>
          <cell r="N101">
            <v>0</v>
          </cell>
          <cell r="O101">
            <v>80</v>
          </cell>
          <cell r="R101">
            <v>0</v>
          </cell>
          <cell r="X101" t="e">
            <v>#DIV/0!</v>
          </cell>
          <cell r="Y101" t="e">
            <v>#DIV/0!</v>
          </cell>
          <cell r="Z101">
            <v>0</v>
          </cell>
          <cell r="AA101">
            <v>0</v>
          </cell>
          <cell r="AB101">
            <v>0</v>
          </cell>
        </row>
        <row r="102">
          <cell r="A102" t="str">
            <v>381  Сардельки Сочинки 0,4кг ТМ Стародворье  ПОКОМ</v>
          </cell>
          <cell r="B102" t="str">
            <v>шт</v>
          </cell>
          <cell r="C102" t="str">
            <v>Окт</v>
          </cell>
          <cell r="D102" t="str">
            <v>Нояб</v>
          </cell>
          <cell r="F102">
            <v>102</v>
          </cell>
          <cell r="H102">
            <v>102</v>
          </cell>
          <cell r="I102">
            <v>102</v>
          </cell>
          <cell r="J102">
            <v>0</v>
          </cell>
          <cell r="K102">
            <v>0.4</v>
          </cell>
          <cell r="N102">
            <v>0</v>
          </cell>
          <cell r="R102">
            <v>0</v>
          </cell>
          <cell r="S102">
            <v>100</v>
          </cell>
          <cell r="T102">
            <v>100</v>
          </cell>
          <cell r="X102" t="e">
            <v>#DIV/0!</v>
          </cell>
          <cell r="Y102" t="e">
            <v>#DIV/0!</v>
          </cell>
          <cell r="Z102">
            <v>0</v>
          </cell>
          <cell r="AA102">
            <v>0</v>
          </cell>
          <cell r="AB102">
            <v>0</v>
          </cell>
          <cell r="AD102" t="str">
            <v>акция/вывод</v>
          </cell>
        </row>
        <row r="103">
          <cell r="A103" t="str">
            <v>383 Колбаса Сочинка по-европейски с сочной грудиной ТМ Стародворье в оболочке фиброуз в ва  Поком</v>
          </cell>
          <cell r="B103" t="str">
            <v>кг</v>
          </cell>
          <cell r="E103">
            <v>74.561000000000007</v>
          </cell>
          <cell r="F103">
            <v>111.652</v>
          </cell>
          <cell r="G103">
            <v>96.515000000000001</v>
          </cell>
          <cell r="H103">
            <v>89.697999999999993</v>
          </cell>
          <cell r="J103">
            <v>89.697999999999993</v>
          </cell>
          <cell r="K103">
            <v>1</v>
          </cell>
          <cell r="N103">
            <v>96.515000000000001</v>
          </cell>
          <cell r="R103">
            <v>19.303000000000001</v>
          </cell>
          <cell r="S103">
            <v>141.93800000000005</v>
          </cell>
          <cell r="T103">
            <v>160</v>
          </cell>
          <cell r="V103">
            <v>142</v>
          </cell>
          <cell r="X103">
            <v>12.935709475211105</v>
          </cell>
          <cell r="Y103">
            <v>4.6468424597212863</v>
          </cell>
          <cell r="Z103">
            <v>13.700200000000001</v>
          </cell>
          <cell r="AA103">
            <v>22.110400000000002</v>
          </cell>
          <cell r="AB103">
            <v>13.4078</v>
          </cell>
        </row>
        <row r="104">
          <cell r="A104" t="str">
            <v>384  Колбаса Сочинка по-фински с сочным окороком ТМ Стародворье в оболочке фиброуз в ва  Поком</v>
          </cell>
          <cell r="B104" t="str">
            <v>кг</v>
          </cell>
          <cell r="E104">
            <v>49.688000000000002</v>
          </cell>
          <cell r="F104">
            <v>78.39</v>
          </cell>
          <cell r="G104">
            <v>48.478000000000002</v>
          </cell>
          <cell r="H104">
            <v>69.489999999999995</v>
          </cell>
          <cell r="J104">
            <v>69.489999999999995</v>
          </cell>
          <cell r="K104">
            <v>1</v>
          </cell>
          <cell r="N104">
            <v>48.478000000000002</v>
          </cell>
          <cell r="R104">
            <v>9.6956000000000007</v>
          </cell>
          <cell r="S104">
            <v>46.85720000000002</v>
          </cell>
          <cell r="T104">
            <v>60</v>
          </cell>
          <cell r="V104">
            <v>47</v>
          </cell>
          <cell r="X104">
            <v>13.355542720409257</v>
          </cell>
          <cell r="Y104">
            <v>7.1671686125665239</v>
          </cell>
          <cell r="Z104">
            <v>8.9931999999999999</v>
          </cell>
          <cell r="AA104">
            <v>15.9498</v>
          </cell>
          <cell r="AB104">
            <v>10.054399999999999</v>
          </cell>
        </row>
        <row r="105">
          <cell r="A105" t="str">
            <v>388 Колбаски Филейбургские ТМ Баварушка с филе сочного окорока копченые в оболоч 0,28 кг ПОКОМ</v>
          </cell>
          <cell r="B105" t="str">
            <v>шт</v>
          </cell>
          <cell r="E105">
            <v>34</v>
          </cell>
          <cell r="G105">
            <v>23</v>
          </cell>
          <cell r="H105">
            <v>-1</v>
          </cell>
          <cell r="J105">
            <v>-1</v>
          </cell>
          <cell r="K105">
            <v>0</v>
          </cell>
          <cell r="N105">
            <v>23</v>
          </cell>
          <cell r="R105">
            <v>4.5999999999999996</v>
          </cell>
          <cell r="X105">
            <v>-0.21739130434782611</v>
          </cell>
          <cell r="Y105">
            <v>-0.21739130434782611</v>
          </cell>
          <cell r="Z105">
            <v>0</v>
          </cell>
          <cell r="AA105">
            <v>1.4</v>
          </cell>
          <cell r="AB105">
            <v>5.6</v>
          </cell>
        </row>
        <row r="106">
          <cell r="A106" t="str">
            <v>389 Колбаса вареная Мусульманская Халяль ТМ Вязанка Халяль оболочка вектор 0,4 кг АК.  Поком</v>
          </cell>
          <cell r="B106" t="str">
            <v>шт</v>
          </cell>
          <cell r="E106">
            <v>97</v>
          </cell>
          <cell r="F106">
            <v>160</v>
          </cell>
          <cell r="G106">
            <v>48</v>
          </cell>
          <cell r="H106">
            <v>161</v>
          </cell>
          <cell r="J106">
            <v>161</v>
          </cell>
          <cell r="K106">
            <v>0.4</v>
          </cell>
          <cell r="N106">
            <v>48</v>
          </cell>
          <cell r="R106">
            <v>9.6</v>
          </cell>
          <cell r="X106">
            <v>16.770833333333336</v>
          </cell>
          <cell r="Y106">
            <v>16.770833333333336</v>
          </cell>
          <cell r="Z106">
            <v>0</v>
          </cell>
          <cell r="AA106">
            <v>0</v>
          </cell>
          <cell r="AB106">
            <v>20.6</v>
          </cell>
        </row>
        <row r="107">
          <cell r="A107" t="str">
            <v>390 Сосиски Восточные Халяль ТМ Вязанка в оболочке полиамид в вакуумной упаковке 0,33 кг  Поком</v>
          </cell>
          <cell r="B107" t="str">
            <v>шт</v>
          </cell>
          <cell r="E107">
            <v>29</v>
          </cell>
          <cell r="F107">
            <v>232</v>
          </cell>
          <cell r="H107">
            <v>232</v>
          </cell>
          <cell r="J107">
            <v>232</v>
          </cell>
          <cell r="K107">
            <v>0.33</v>
          </cell>
          <cell r="N107">
            <v>0</v>
          </cell>
          <cell r="R107">
            <v>0</v>
          </cell>
          <cell r="X107" t="e">
            <v>#DIV/0!</v>
          </cell>
          <cell r="Y107" t="e">
            <v>#DIV/0!</v>
          </cell>
          <cell r="Z107">
            <v>0</v>
          </cell>
          <cell r="AA107">
            <v>0</v>
          </cell>
          <cell r="AB107">
            <v>30.2</v>
          </cell>
        </row>
        <row r="108">
          <cell r="A108" t="str">
            <v>БОНУС_096  Сосиски Баварские,  0.42кг,ПОКОМ</v>
          </cell>
          <cell r="B108" t="str">
            <v>шт</v>
          </cell>
          <cell r="E108">
            <v>-8</v>
          </cell>
          <cell r="F108">
            <v>8</v>
          </cell>
          <cell r="J108">
            <v>0</v>
          </cell>
          <cell r="K108">
            <v>0</v>
          </cell>
          <cell r="N108">
            <v>0</v>
          </cell>
          <cell r="R108">
            <v>0</v>
          </cell>
          <cell r="X108" t="e">
            <v>#DIV/0!</v>
          </cell>
          <cell r="Y108" t="e">
            <v>#DIV/0!</v>
          </cell>
          <cell r="Z108">
            <v>15.4</v>
          </cell>
          <cell r="AA108">
            <v>34</v>
          </cell>
          <cell r="AB108">
            <v>17.399999999999999</v>
          </cell>
        </row>
        <row r="109">
          <cell r="A109" t="str">
            <v>БОНУС_229  Колбаса Молочная Дугушка, в/у, ВЕС, ТМ Стародворье   ПОКОМ</v>
          </cell>
          <cell r="B109" t="str">
            <v>кг</v>
          </cell>
          <cell r="E109">
            <v>-147.47300000000001</v>
          </cell>
          <cell r="F109">
            <v>459.517</v>
          </cell>
          <cell r="G109">
            <v>308.52699999999999</v>
          </cell>
          <cell r="J109">
            <v>0</v>
          </cell>
          <cell r="K109">
            <v>0</v>
          </cell>
          <cell r="N109">
            <v>308.52699999999999</v>
          </cell>
          <cell r="R109">
            <v>61.705399999999997</v>
          </cell>
          <cell r="X109">
            <v>0</v>
          </cell>
          <cell r="Y109">
            <v>0</v>
          </cell>
          <cell r="Z109">
            <v>0</v>
          </cell>
          <cell r="AA109">
            <v>60.080399999999997</v>
          </cell>
          <cell r="AB109">
            <v>67.231799999999993</v>
          </cell>
        </row>
        <row r="110">
          <cell r="A110" t="str">
            <v>БОНУС_314 Колбаса вареная Филейская ТМ Вязанка ТС Классическая в оболочке полиамид.  ПОКОМ</v>
          </cell>
          <cell r="B110" t="str">
            <v>кг</v>
          </cell>
          <cell r="E110">
            <v>-12.164</v>
          </cell>
          <cell r="F110">
            <v>44.572000000000003</v>
          </cell>
          <cell r="G110">
            <v>27.007000000000001</v>
          </cell>
          <cell r="J110">
            <v>0</v>
          </cell>
          <cell r="K110">
            <v>0</v>
          </cell>
          <cell r="N110">
            <v>27.007000000000001</v>
          </cell>
          <cell r="R110">
            <v>5.4014000000000006</v>
          </cell>
          <cell r="X110">
            <v>0</v>
          </cell>
          <cell r="Y110">
            <v>0</v>
          </cell>
          <cell r="Z110">
            <v>3.9752000000000001</v>
          </cell>
          <cell r="AA110">
            <v>3.2932000000000001</v>
          </cell>
          <cell r="AB110">
            <v>6.2380000000000004</v>
          </cell>
        </row>
        <row r="111">
          <cell r="A111" t="str">
            <v>У_003   Колбаса Вязанка с индейкой, вектор ВЕС, ПОКОМ</v>
          </cell>
          <cell r="B111" t="str">
            <v>кг</v>
          </cell>
          <cell r="E111">
            <v>606.875</v>
          </cell>
          <cell r="F111">
            <v>19.402999999999999</v>
          </cell>
          <cell r="G111">
            <v>-12.117000000000001</v>
          </cell>
          <cell r="H111">
            <v>616.87300000000005</v>
          </cell>
          <cell r="J111">
            <v>616.87300000000005</v>
          </cell>
          <cell r="K111">
            <v>0</v>
          </cell>
          <cell r="N111">
            <v>-12.117000000000001</v>
          </cell>
          <cell r="R111">
            <v>-2.4234</v>
          </cell>
          <cell r="X111">
            <v>-254.54856812742429</v>
          </cell>
          <cell r="Y111">
            <v>-254.54856812742429</v>
          </cell>
          <cell r="Z111">
            <v>0</v>
          </cell>
          <cell r="AA111">
            <v>4.8310000000000004</v>
          </cell>
          <cell r="AB111">
            <v>7.7919999999999998</v>
          </cell>
        </row>
        <row r="112">
          <cell r="A112" t="str">
            <v>У_020  Ветчина Столичная Вязанка, вектор 0.5кг, ПОКОМ</v>
          </cell>
          <cell r="B112" t="str">
            <v>шт</v>
          </cell>
          <cell r="E112">
            <v>22</v>
          </cell>
          <cell r="F112">
            <v>2</v>
          </cell>
          <cell r="G112">
            <v>2</v>
          </cell>
          <cell r="J112">
            <v>0</v>
          </cell>
          <cell r="K112">
            <v>0</v>
          </cell>
          <cell r="N112">
            <v>2</v>
          </cell>
          <cell r="R112">
            <v>0.4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0.2</v>
          </cell>
        </row>
        <row r="113">
          <cell r="A113" t="str">
            <v>У_022  Колбаса Вязанка со шпиком, вектор 0,5кг, ПОКОМ</v>
          </cell>
          <cell r="B113" t="str">
            <v>шт</v>
          </cell>
          <cell r="E113">
            <v>17</v>
          </cell>
          <cell r="G113">
            <v>5</v>
          </cell>
          <cell r="H113">
            <v>12</v>
          </cell>
          <cell r="J113">
            <v>12</v>
          </cell>
          <cell r="K113">
            <v>0</v>
          </cell>
          <cell r="N113">
            <v>5</v>
          </cell>
          <cell r="R113">
            <v>1</v>
          </cell>
          <cell r="X113">
            <v>12</v>
          </cell>
          <cell r="Y113">
            <v>12</v>
          </cell>
          <cell r="Z113">
            <v>0</v>
          </cell>
          <cell r="AA113">
            <v>0</v>
          </cell>
          <cell r="AB113">
            <v>0.4</v>
          </cell>
        </row>
        <row r="114">
          <cell r="A114" t="str">
            <v>У_096  Сосиски Баварские,  0.42кг,ПОКОМ</v>
          </cell>
          <cell r="B114" t="str">
            <v>шт</v>
          </cell>
          <cell r="E114">
            <v>650</v>
          </cell>
          <cell r="J114">
            <v>0</v>
          </cell>
          <cell r="K114">
            <v>0</v>
          </cell>
          <cell r="N114">
            <v>0</v>
          </cell>
          <cell r="R114">
            <v>0</v>
          </cell>
          <cell r="X114" t="e">
            <v>#DIV/0!</v>
          </cell>
          <cell r="Y114" t="e">
            <v>#DIV/0!</v>
          </cell>
          <cell r="Z114">
            <v>0</v>
          </cell>
          <cell r="AA114">
            <v>4.4000000000000004</v>
          </cell>
          <cell r="AB114">
            <v>0</v>
          </cell>
        </row>
        <row r="115">
          <cell r="A115" t="str">
            <v>У_255  Сосиски Молочные для завтрака ТМ Особый рецепт, п/а МГС, ВЕС, ТМ Стародворье  ПОКОМ</v>
          </cell>
          <cell r="B115" t="str">
            <v>кг</v>
          </cell>
          <cell r="E115">
            <v>649.83500000000004</v>
          </cell>
          <cell r="F115">
            <v>1.3640000000000001</v>
          </cell>
          <cell r="G115">
            <v>10.912000000000001</v>
          </cell>
          <cell r="J115">
            <v>0</v>
          </cell>
          <cell r="K115">
            <v>0</v>
          </cell>
          <cell r="N115">
            <v>10.912000000000001</v>
          </cell>
          <cell r="R115">
            <v>2.1824000000000003</v>
          </cell>
          <cell r="X115">
            <v>0</v>
          </cell>
          <cell r="Y115">
            <v>0</v>
          </cell>
          <cell r="Z115">
            <v>0</v>
          </cell>
          <cell r="AA115">
            <v>51.125799999999998</v>
          </cell>
          <cell r="AB115">
            <v>4.0991999999999997</v>
          </cell>
        </row>
        <row r="116">
          <cell r="A116" t="str">
            <v>У_266  Колбаса Филейбургская с сочным окороком, ВЕС, ТМ Баварушка  ПОКОМ</v>
          </cell>
          <cell r="B116" t="str">
            <v>кг</v>
          </cell>
          <cell r="E116">
            <v>164.49700000000001</v>
          </cell>
          <cell r="F116">
            <v>8.6479999999999997</v>
          </cell>
          <cell r="G116">
            <v>10.763999999999999</v>
          </cell>
          <cell r="J116">
            <v>0</v>
          </cell>
          <cell r="K116">
            <v>0</v>
          </cell>
          <cell r="N116">
            <v>10.763999999999999</v>
          </cell>
          <cell r="R116">
            <v>2.1528</v>
          </cell>
          <cell r="X116">
            <v>0</v>
          </cell>
          <cell r="Y116">
            <v>0</v>
          </cell>
          <cell r="Z116">
            <v>0</v>
          </cell>
          <cell r="AA116">
            <v>1.5728</v>
          </cell>
          <cell r="AB116">
            <v>15.5822</v>
          </cell>
        </row>
        <row r="117">
          <cell r="A117" t="str">
            <v>У_312  Ветчина Филейская ТМ Вязанка ТС Столичная ВЕС  ПОКОМ</v>
          </cell>
          <cell r="B117" t="str">
            <v>кг</v>
          </cell>
          <cell r="E117">
            <v>105.47199999999999</v>
          </cell>
          <cell r="F117">
            <v>5.4390000000000001</v>
          </cell>
          <cell r="G117">
            <v>27.25</v>
          </cell>
          <cell r="H117">
            <v>70.745999999999995</v>
          </cell>
          <cell r="J117">
            <v>70.745999999999995</v>
          </cell>
          <cell r="K117">
            <v>0</v>
          </cell>
          <cell r="N117">
            <v>27.25</v>
          </cell>
          <cell r="R117">
            <v>5.45</v>
          </cell>
          <cell r="X117">
            <v>12.98091743119266</v>
          </cell>
          <cell r="Y117">
            <v>12.98091743119266</v>
          </cell>
          <cell r="Z117">
            <v>0</v>
          </cell>
          <cell r="AA117">
            <v>18.8444</v>
          </cell>
          <cell r="AB117">
            <v>30.363600000000002</v>
          </cell>
        </row>
        <row r="118">
          <cell r="A118" t="str">
            <v>У_314 Колбаса вареная Филейская ТМ Вязанка ТС Классическая в оболочке полиамид.  ПОКОМ</v>
          </cell>
          <cell r="B118" t="str">
            <v>кг</v>
          </cell>
          <cell r="E118">
            <v>383.34899999999999</v>
          </cell>
          <cell r="F118">
            <v>41.192999999999998</v>
          </cell>
          <cell r="G118">
            <v>25.632000000000001</v>
          </cell>
          <cell r="H118">
            <v>244.364</v>
          </cell>
          <cell r="J118">
            <v>244.364</v>
          </cell>
          <cell r="K118">
            <v>0</v>
          </cell>
          <cell r="N118">
            <v>25.632000000000001</v>
          </cell>
          <cell r="R118">
            <v>5.1264000000000003</v>
          </cell>
          <cell r="X118">
            <v>47.667759051186017</v>
          </cell>
          <cell r="Y118">
            <v>47.667759051186017</v>
          </cell>
          <cell r="Z118">
            <v>0</v>
          </cell>
          <cell r="AA118">
            <v>27.201799999999999</v>
          </cell>
          <cell r="AB118">
            <v>10.997400000000001</v>
          </cell>
        </row>
        <row r="119">
          <cell r="A119" t="str">
            <v>У_315 Колбаса Нежная ТМ Зареченские ТС Зареченские продукты в оболочкНТУ.  изделие вар  ПОКОМ</v>
          </cell>
          <cell r="B119" t="str">
            <v>кг</v>
          </cell>
          <cell r="E119">
            <v>1188.8209999999999</v>
          </cell>
          <cell r="F119">
            <v>3.7040000000000002</v>
          </cell>
          <cell r="G119">
            <v>13.513</v>
          </cell>
          <cell r="H119">
            <v>1179.0119999999999</v>
          </cell>
          <cell r="J119">
            <v>1179.0119999999999</v>
          </cell>
          <cell r="K119">
            <v>0</v>
          </cell>
          <cell r="N119">
            <v>13.513</v>
          </cell>
          <cell r="R119">
            <v>2.7025999999999999</v>
          </cell>
          <cell r="X119">
            <v>436.25101753866647</v>
          </cell>
          <cell r="Y119">
            <v>436.25101753866647</v>
          </cell>
          <cell r="Z119">
            <v>0</v>
          </cell>
          <cell r="AA119">
            <v>10.4954</v>
          </cell>
          <cell r="AB119">
            <v>5.7134</v>
          </cell>
        </row>
        <row r="120">
          <cell r="A120" t="str">
            <v>У_369 Колбаса Сливушка ТМ Вязанка в оболочке полиамид вес.  ПОКОМ</v>
          </cell>
          <cell r="B120" t="str">
            <v>кг</v>
          </cell>
          <cell r="E120">
            <v>23.87</v>
          </cell>
          <cell r="G120">
            <v>2.67</v>
          </cell>
          <cell r="J120">
            <v>0</v>
          </cell>
          <cell r="K120">
            <v>0</v>
          </cell>
          <cell r="N120">
            <v>2.67</v>
          </cell>
          <cell r="R120">
            <v>0.53400000000000003</v>
          </cell>
          <cell r="X120">
            <v>0</v>
          </cell>
          <cell r="Y120">
            <v>0</v>
          </cell>
          <cell r="Z120">
            <v>0</v>
          </cell>
          <cell r="AA120">
            <v>9.6096000000000004</v>
          </cell>
          <cell r="AB120">
            <v>32.177199999999999</v>
          </cell>
        </row>
        <row r="121">
          <cell r="A121" t="str">
            <v>У_370 Ветчина Сливушка с индейкой ТМ Вязанка в оболочке полиамид.</v>
          </cell>
          <cell r="B121" t="str">
            <v>кг</v>
          </cell>
          <cell r="E121">
            <v>424.43</v>
          </cell>
          <cell r="G121">
            <v>1.3680000000000001</v>
          </cell>
          <cell r="H121">
            <v>417.99099999999999</v>
          </cell>
          <cell r="J121">
            <v>417.99099999999999</v>
          </cell>
          <cell r="K121">
            <v>0</v>
          </cell>
          <cell r="N121">
            <v>1.3680000000000001</v>
          </cell>
          <cell r="R121">
            <v>0.27360000000000001</v>
          </cell>
          <cell r="X121">
            <v>1527.7448830409355</v>
          </cell>
          <cell r="Y121">
            <v>1527.7448830409355</v>
          </cell>
          <cell r="Z121">
            <v>0</v>
          </cell>
          <cell r="AA121">
            <v>4.9185999999999996</v>
          </cell>
          <cell r="AB121">
            <v>20.029199999999999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26.10.2023 - 01.11.2023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043  Ветчина Нежная ТМ Особый рецепт, п/а, 0,4кг    ПОКОМ</v>
          </cell>
          <cell r="D7">
            <v>72</v>
          </cell>
          <cell r="F7">
            <v>180</v>
          </cell>
        </row>
        <row r="8">
          <cell r="A8" t="str">
            <v>047  Кол Баварская, белков.обол. в термоусад. пакете 0.17 кг, ТМ Стародворье  ПОКОМ</v>
          </cell>
          <cell r="D8">
            <v>25.5</v>
          </cell>
          <cell r="F8">
            <v>150</v>
          </cell>
        </row>
        <row r="9">
          <cell r="A9" t="str">
            <v>054  Колбаса вареная Филейбургская с филе сочного окорока, 0,45 кг, БАВАРУШКА ПОКОМ</v>
          </cell>
          <cell r="D9">
            <v>45.9</v>
          </cell>
          <cell r="F9">
            <v>102</v>
          </cell>
        </row>
        <row r="10">
          <cell r="A10" t="str">
            <v>055  Колбаса вареная Филейбургская, 0,45 кг, БАВАРУШКА ПОКОМ</v>
          </cell>
          <cell r="D10">
            <v>45.9</v>
          </cell>
          <cell r="F10">
            <v>102</v>
          </cell>
        </row>
        <row r="11">
          <cell r="A11" t="str">
            <v>059  Колбаса Докторская по-стародворски  0.5 кг, ПОКОМ</v>
          </cell>
          <cell r="D11">
            <v>130</v>
          </cell>
          <cell r="F11">
            <v>260</v>
          </cell>
        </row>
        <row r="12">
          <cell r="A12" t="str">
            <v>060  Колбаса Докторская стародворская  0,5 кг,ПОКОМ</v>
          </cell>
          <cell r="D12">
            <v>75</v>
          </cell>
          <cell r="F12">
            <v>150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50.4</v>
          </cell>
          <cell r="F13">
            <v>168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122.4</v>
          </cell>
          <cell r="F14">
            <v>306</v>
          </cell>
        </row>
        <row r="15">
          <cell r="A15" t="str">
            <v>091  Сардельки Баварские, МГС 0.38кг, ТМ Стародворье  ПОКОМ</v>
          </cell>
          <cell r="D15">
            <v>63.84</v>
          </cell>
          <cell r="F15">
            <v>168</v>
          </cell>
        </row>
        <row r="16">
          <cell r="A16" t="str">
            <v>092  Сосиски Баварские с сыром,  0.42кг,ПОКОМ</v>
          </cell>
          <cell r="D16">
            <v>252</v>
          </cell>
          <cell r="F16">
            <v>600</v>
          </cell>
        </row>
        <row r="17">
          <cell r="A17" t="str">
            <v>096  Сосиски Баварские,  0.42кг,ПОКОМ</v>
          </cell>
          <cell r="D17">
            <v>841.68</v>
          </cell>
          <cell r="F17">
            <v>2004</v>
          </cell>
        </row>
        <row r="18">
          <cell r="A18" t="str">
            <v>100  Сосиски Баварушки, 0.6кг, БАВАРУШКА ПОКОМ</v>
          </cell>
          <cell r="D18">
            <v>136.80000000000001</v>
          </cell>
          <cell r="F18">
            <v>228</v>
          </cell>
        </row>
        <row r="19">
          <cell r="A19" t="str">
            <v>108  Сосиски С сыром,  0.42кг,ядрена копоть ПОКОМ</v>
          </cell>
          <cell r="D19">
            <v>105.84</v>
          </cell>
          <cell r="F19">
            <v>252</v>
          </cell>
        </row>
        <row r="20">
          <cell r="A20" t="str">
            <v>114  Сосиски Филейбургские с филе сочного окорока, 0,55 кг, БАВАРУШКА ПОКОМ</v>
          </cell>
          <cell r="D20">
            <v>55</v>
          </cell>
          <cell r="F20">
            <v>100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16.8</v>
          </cell>
          <cell r="F21">
            <v>48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50.4</v>
          </cell>
          <cell r="F22">
            <v>144</v>
          </cell>
        </row>
        <row r="23">
          <cell r="A23" t="str">
            <v>248  Сардельки Сочные ТМ Особый рецепт,   ПОКОМ</v>
          </cell>
          <cell r="D23">
            <v>392.60700000000003</v>
          </cell>
          <cell r="F23">
            <v>392.60700000000003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84</v>
          </cell>
          <cell r="F24">
            <v>210</v>
          </cell>
        </row>
        <row r="25">
          <cell r="A25" t="str">
            <v>302  Сосиски Сочинки по-баварски,  0.4кг, ТМ Стародворье  ПОКОМ</v>
          </cell>
          <cell r="D25">
            <v>105.6</v>
          </cell>
          <cell r="F25">
            <v>264</v>
          </cell>
        </row>
        <row r="26">
          <cell r="A26" t="str">
            <v>309  Сосиски Сочинки с сыром 0,4 кг ТМ Стародворье  ПОКОМ</v>
          </cell>
          <cell r="D26">
            <v>93.6</v>
          </cell>
          <cell r="F26">
            <v>234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50.4</v>
          </cell>
          <cell r="F27">
            <v>120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220</v>
          </cell>
          <cell r="F28">
            <v>550</v>
          </cell>
        </row>
        <row r="29">
          <cell r="A29" t="str">
            <v>344 Колбаса Салями Финская ТМ Стародворски колбасы ТС Вязанка в оболочке фиброуз в вак 0,35 кг ПОКОМ</v>
          </cell>
          <cell r="D29">
            <v>22.4</v>
          </cell>
          <cell r="F29">
            <v>64</v>
          </cell>
        </row>
        <row r="30">
          <cell r="A30" t="str">
            <v>346 Колбаса Сервелат Филейбургский с копченой грудинкой ТМ Баварушка в оболов/у 0,35 кг срез  ПОКОМ</v>
          </cell>
          <cell r="D30">
            <v>52.5</v>
          </cell>
          <cell r="F30">
            <v>150</v>
          </cell>
        </row>
        <row r="31">
          <cell r="A31" t="str">
            <v>350 Сосиски Молокуши миникушай ТМ Вязанка в оболочке амицел в модифиц газовой среде 0,45 кг  Поком</v>
          </cell>
          <cell r="D31">
            <v>124.2</v>
          </cell>
          <cell r="F31">
            <v>276</v>
          </cell>
        </row>
        <row r="32">
          <cell r="A32" t="str">
            <v>351 Сосиски Филейбургские с грудкой ТМ Баварушка в оболо амицел в моди газовой среде 0,33 кг  Поком</v>
          </cell>
          <cell r="D32">
            <v>65.34</v>
          </cell>
          <cell r="F32">
            <v>198</v>
          </cell>
        </row>
        <row r="33">
          <cell r="A33" t="str">
            <v>352  Сардельки Сочинки с сыром 0,4 кг ТМ Стародворье   ПОКОМ</v>
          </cell>
          <cell r="D33">
            <v>40.799999999999997</v>
          </cell>
          <cell r="F33">
            <v>102</v>
          </cell>
        </row>
        <row r="34">
          <cell r="A34" t="str">
            <v>355 Сос Молочные для завтрака ОР полиамид мгс 0,4 кг НД СК  ПОКОМ</v>
          </cell>
          <cell r="D34">
            <v>112.8</v>
          </cell>
          <cell r="F34">
            <v>282</v>
          </cell>
        </row>
        <row r="35">
          <cell r="A35" t="str">
            <v>373 Ветчины «Филейская» Фикс.вес 0,45 Вектор ТМ «Вязанка»  Поком</v>
          </cell>
          <cell r="D35">
            <v>54</v>
          </cell>
          <cell r="F35">
            <v>120</v>
          </cell>
        </row>
        <row r="36">
          <cell r="A36" t="str">
            <v>374  Сосиски Сочинки с сыром ф/в 0,3 кг п/а ТМ "Стародворье"  Поком</v>
          </cell>
          <cell r="D36">
            <v>37.799999999999997</v>
          </cell>
          <cell r="F36">
            <v>126</v>
          </cell>
        </row>
        <row r="37">
          <cell r="A37" t="str">
            <v>375  Сосиски Сочинки по-баварски Бавария Фикс.вес 0,84 П/а мгс Стародворье</v>
          </cell>
          <cell r="D37">
            <v>114.24</v>
          </cell>
          <cell r="F37">
            <v>136</v>
          </cell>
        </row>
        <row r="38">
          <cell r="A38" t="str">
            <v>376  Сардельки Сочинки с сочным окороком ТМ Стародворье полиамид мгс ф/в 0,4 кг СК3</v>
          </cell>
          <cell r="D38">
            <v>40.799999999999997</v>
          </cell>
          <cell r="F38">
            <v>102</v>
          </cell>
        </row>
        <row r="39">
          <cell r="A39" t="str">
            <v>377  Сосиски Сочинки по-баварски с сыром ТМ Стародворье полиамид мгс ф/в 0,84 кг СК3</v>
          </cell>
          <cell r="D39">
            <v>104.16</v>
          </cell>
          <cell r="F39">
            <v>124</v>
          </cell>
        </row>
        <row r="40">
          <cell r="A40" t="str">
            <v>Итого</v>
          </cell>
          <cell r="D40">
            <v>3804.7069999999999</v>
          </cell>
          <cell r="F40">
            <v>8412.607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111"/>
  <sheetViews>
    <sheetView tabSelected="1" workbookViewId="0">
      <pane ySplit="5" topLeftCell="A6" activePane="bottomLeft" state="frozen"/>
      <selection pane="bottomLeft" activeCell="AA11" sqref="AA11"/>
    </sheetView>
  </sheetViews>
  <sheetFormatPr defaultColWidth="10.5" defaultRowHeight="11.45" customHeight="1" outlineLevelRow="2" x14ac:dyDescent="0.2"/>
  <cols>
    <col min="1" max="1" width="64.6640625" style="1" customWidth="1"/>
    <col min="2" max="2" width="4.1640625" style="1" customWidth="1"/>
    <col min="3" max="3" width="9.6640625" style="1" customWidth="1"/>
    <col min="4" max="7" width="7" style="1" customWidth="1"/>
    <col min="8" max="8" width="4.5" style="21" customWidth="1"/>
    <col min="9" max="9" width="0.83203125" style="2" customWidth="1"/>
    <col min="10" max="10" width="1.1640625" style="2" customWidth="1"/>
    <col min="11" max="12" width="8.5" style="2" customWidth="1"/>
    <col min="13" max="13" width="0.83203125" style="2" customWidth="1"/>
    <col min="14" max="17" width="10.5" style="2"/>
    <col min="18" max="18" width="20.1640625" style="2" customWidth="1"/>
    <col min="19" max="20" width="6.6640625" style="2" customWidth="1"/>
    <col min="21" max="23" width="7.6640625" style="2" customWidth="1"/>
    <col min="24" max="24" width="19.1640625" style="2" customWidth="1"/>
    <col min="25" max="16384" width="10.5" style="2"/>
  </cols>
  <sheetData>
    <row r="1" spans="1:25" ht="12.95" customHeight="1" outlineLevel="1" x14ac:dyDescent="0.2">
      <c r="A1" s="3" t="s">
        <v>0</v>
      </c>
    </row>
    <row r="2" spans="1:25" ht="12.95" customHeight="1" outlineLevel="1" x14ac:dyDescent="0.2">
      <c r="A2" s="3"/>
    </row>
    <row r="3" spans="1:25" ht="26.1" customHeight="1" x14ac:dyDescent="0.2">
      <c r="A3" s="4" t="s">
        <v>1</v>
      </c>
      <c r="B3" s="4" t="s">
        <v>2</v>
      </c>
      <c r="C3" s="9" t="s">
        <v>113</v>
      </c>
      <c r="D3" s="4" t="s">
        <v>3</v>
      </c>
      <c r="E3" s="4"/>
      <c r="F3" s="4"/>
      <c r="G3" s="4"/>
      <c r="H3" s="10" t="s">
        <v>114</v>
      </c>
      <c r="I3" s="11" t="s">
        <v>115</v>
      </c>
      <c r="J3" s="11" t="s">
        <v>116</v>
      </c>
      <c r="K3" s="11" t="s">
        <v>117</v>
      </c>
      <c r="L3" s="11" t="s">
        <v>118</v>
      </c>
      <c r="M3" s="11" t="s">
        <v>119</v>
      </c>
      <c r="N3" s="11" t="s">
        <v>119</v>
      </c>
      <c r="O3" s="11" t="s">
        <v>120</v>
      </c>
      <c r="P3" s="12" t="s">
        <v>119</v>
      </c>
      <c r="Q3" s="13" t="s">
        <v>121</v>
      </c>
      <c r="R3" s="14"/>
      <c r="S3" s="11" t="s">
        <v>122</v>
      </c>
      <c r="T3" s="11" t="s">
        <v>123</v>
      </c>
      <c r="U3" s="12" t="s">
        <v>124</v>
      </c>
      <c r="V3" s="12" t="s">
        <v>125</v>
      </c>
      <c r="W3" s="12" t="s">
        <v>131</v>
      </c>
      <c r="X3" s="11" t="s">
        <v>126</v>
      </c>
      <c r="Y3" s="11" t="s">
        <v>127</v>
      </c>
    </row>
    <row r="4" spans="1:25" ht="26.1" customHeight="1" x14ac:dyDescent="0.2">
      <c r="A4" s="4" t="s">
        <v>1</v>
      </c>
      <c r="B4" s="4" t="s">
        <v>2</v>
      </c>
      <c r="C4" s="9" t="s">
        <v>113</v>
      </c>
      <c r="D4" s="4" t="s">
        <v>4</v>
      </c>
      <c r="E4" s="4" t="s">
        <v>5</v>
      </c>
      <c r="F4" s="4" t="s">
        <v>6</v>
      </c>
      <c r="G4" s="4" t="s">
        <v>7</v>
      </c>
      <c r="H4" s="10"/>
      <c r="I4" s="11"/>
      <c r="J4" s="11"/>
      <c r="K4" s="11"/>
      <c r="L4" s="15" t="s">
        <v>128</v>
      </c>
      <c r="M4" s="16"/>
      <c r="N4" s="16" t="s">
        <v>135</v>
      </c>
      <c r="O4" s="11"/>
      <c r="P4" s="17"/>
      <c r="Q4" s="13" t="s">
        <v>129</v>
      </c>
      <c r="R4" s="14" t="s">
        <v>130</v>
      </c>
      <c r="S4" s="11"/>
      <c r="T4" s="11"/>
      <c r="U4" s="11"/>
      <c r="V4" s="11"/>
      <c r="W4" s="11"/>
      <c r="X4" s="11"/>
      <c r="Y4" s="18"/>
    </row>
    <row r="5" spans="1:25" ht="11.1" customHeight="1" x14ac:dyDescent="0.2">
      <c r="A5" s="5"/>
      <c r="B5" s="5"/>
      <c r="C5" s="5"/>
      <c r="D5" s="6"/>
      <c r="E5" s="6"/>
      <c r="F5" s="19">
        <f>SUM(F6:F263)</f>
        <v>27976.825999999997</v>
      </c>
      <c r="G5" s="19">
        <f>SUM(G6:G263)</f>
        <v>27276.948000000004</v>
      </c>
      <c r="H5" s="10"/>
      <c r="I5" s="19">
        <f t="shared" ref="I5:P5" si="0">SUM(I6:I263)</f>
        <v>0</v>
      </c>
      <c r="J5" s="19">
        <f t="shared" si="0"/>
        <v>0</v>
      </c>
      <c r="K5" s="19">
        <f t="shared" si="0"/>
        <v>19564.219000000001</v>
      </c>
      <c r="L5" s="19">
        <f t="shared" si="0"/>
        <v>8412.607</v>
      </c>
      <c r="M5" s="19">
        <f t="shared" si="0"/>
        <v>0</v>
      </c>
      <c r="N5" s="19">
        <f t="shared" si="0"/>
        <v>13850</v>
      </c>
      <c r="O5" s="19">
        <f t="shared" si="0"/>
        <v>3912.8437999999987</v>
      </c>
      <c r="P5" s="19">
        <f t="shared" si="0"/>
        <v>13013.957000000006</v>
      </c>
      <c r="Q5" s="19">
        <f t="shared" ref="Q5" si="1">SUM(Q6:Q77)</f>
        <v>0</v>
      </c>
      <c r="R5" s="20"/>
      <c r="S5" s="11"/>
      <c r="T5" s="11"/>
      <c r="U5" s="19">
        <f>SUM(U6:U263)</f>
        <v>5054.7607999999991</v>
      </c>
      <c r="V5" s="19">
        <f>SUM(V6:V263)</f>
        <v>3845.7851999999993</v>
      </c>
      <c r="W5" s="19">
        <f>SUM(W6:W263)</f>
        <v>4721.8699999999981</v>
      </c>
      <c r="X5" s="11"/>
      <c r="Y5" s="19">
        <f>SUM(Y6:Y263)</f>
        <v>12090.365000000002</v>
      </c>
    </row>
    <row r="6" spans="1:25" ht="11.1" customHeight="1" outlineLevel="2" x14ac:dyDescent="0.2">
      <c r="A6" s="7" t="s">
        <v>8</v>
      </c>
      <c r="B6" s="7" t="s">
        <v>9</v>
      </c>
      <c r="C6" s="22" t="str">
        <f>VLOOKUP(A6,[1]TDSheet!$A:$D,4,0)</f>
        <v>Нояб</v>
      </c>
      <c r="D6" s="8">
        <v>262.678</v>
      </c>
      <c r="E6" s="8"/>
      <c r="F6" s="8">
        <v>217.965</v>
      </c>
      <c r="G6" s="8">
        <v>43.119</v>
      </c>
      <c r="H6" s="21">
        <f>VLOOKUP(A6,[1]TDSheet!$A:$K,11,0)</f>
        <v>1</v>
      </c>
      <c r="K6" s="2">
        <f>F6-L6</f>
        <v>217.965</v>
      </c>
      <c r="N6" s="2">
        <f>VLOOKUP(A6,[1]TDSheet!$A:$U,21,0)</f>
        <v>0</v>
      </c>
      <c r="O6" s="2">
        <f>K6/5</f>
        <v>43.593000000000004</v>
      </c>
      <c r="P6" s="23">
        <f>8*O6-N6-G6</f>
        <v>305.625</v>
      </c>
      <c r="Q6" s="23"/>
      <c r="S6" s="2">
        <f>(G6+N6+P6)/O6</f>
        <v>8</v>
      </c>
      <c r="T6" s="2">
        <f>(G6+N6)/O6</f>
        <v>0.98912669465281111</v>
      </c>
      <c r="U6" s="2">
        <f>VLOOKUP(A6,[1]TDSheet!$A:$AA,27,0)</f>
        <v>56.745799999999996</v>
      </c>
      <c r="V6" s="2">
        <f>VLOOKUP(A6,[1]TDSheet!$A:$AB,28,0)</f>
        <v>37.737400000000001</v>
      </c>
      <c r="W6" s="2">
        <f>VLOOKUP(A6,[1]TDSheet!$A:$R,18,0)</f>
        <v>7.5073999999999996</v>
      </c>
      <c r="Y6" s="2">
        <f>P6*H6</f>
        <v>305.625</v>
      </c>
    </row>
    <row r="7" spans="1:25" ht="11.1" customHeight="1" outlineLevel="2" x14ac:dyDescent="0.2">
      <c r="A7" s="7" t="s">
        <v>10</v>
      </c>
      <c r="B7" s="7" t="s">
        <v>9</v>
      </c>
      <c r="C7" s="7"/>
      <c r="D7" s="8">
        <v>609.08600000000001</v>
      </c>
      <c r="E7" s="8">
        <v>209.738</v>
      </c>
      <c r="F7" s="8">
        <v>216.86500000000001</v>
      </c>
      <c r="G7" s="8">
        <v>596.91899999999998</v>
      </c>
      <c r="H7" s="21">
        <f>VLOOKUP(A7,[1]TDSheet!$A:$K,11,0)</f>
        <v>1</v>
      </c>
      <c r="K7" s="2">
        <f t="shared" ref="K7:K70" si="2">F7-L7</f>
        <v>216.86500000000001</v>
      </c>
      <c r="N7" s="2">
        <f>VLOOKUP(A7,[1]TDSheet!$A:$U,21,0)</f>
        <v>200</v>
      </c>
      <c r="O7" s="2">
        <f t="shared" ref="O7:O70" si="3">K7/5</f>
        <v>43.373000000000005</v>
      </c>
      <c r="P7" s="23"/>
      <c r="Q7" s="23"/>
      <c r="S7" s="2">
        <f t="shared" ref="S7:S70" si="4">(G7+N7+P7)/O7</f>
        <v>18.373619532889123</v>
      </c>
      <c r="T7" s="2">
        <f t="shared" ref="T7:T70" si="5">(G7+N7)/O7</f>
        <v>18.373619532889123</v>
      </c>
      <c r="U7" s="2">
        <f>VLOOKUP(A7,[1]TDSheet!$A:$AA,27,0)</f>
        <v>20.05</v>
      </c>
      <c r="V7" s="2">
        <f>VLOOKUP(A7,[1]TDSheet!$A:$AB,28,0)</f>
        <v>53.6554</v>
      </c>
      <c r="W7" s="2">
        <f>VLOOKUP(A7,[1]TDSheet!$A:$R,18,0)</f>
        <v>6.2094000000000005</v>
      </c>
      <c r="Y7" s="2">
        <f t="shared" ref="Y7:Y70" si="6">P7*H7</f>
        <v>0</v>
      </c>
    </row>
    <row r="8" spans="1:25" ht="11.1" customHeight="1" outlineLevel="2" x14ac:dyDescent="0.2">
      <c r="A8" s="7" t="s">
        <v>11</v>
      </c>
      <c r="B8" s="7" t="s">
        <v>9</v>
      </c>
      <c r="C8" s="7"/>
      <c r="D8" s="8">
        <v>603.08199999999999</v>
      </c>
      <c r="E8" s="8">
        <v>315.32400000000001</v>
      </c>
      <c r="F8" s="8">
        <v>323.56799999999998</v>
      </c>
      <c r="G8" s="8">
        <v>472.68700000000001</v>
      </c>
      <c r="H8" s="21">
        <f>VLOOKUP(A8,[1]TDSheet!$A:$K,11,0)</f>
        <v>1</v>
      </c>
      <c r="K8" s="2">
        <f t="shared" si="2"/>
        <v>323.56799999999998</v>
      </c>
      <c r="N8" s="2">
        <f>VLOOKUP(A8,[1]TDSheet!$A:$U,21,0)</f>
        <v>300</v>
      </c>
      <c r="O8" s="2">
        <f t="shared" si="3"/>
        <v>64.7136</v>
      </c>
      <c r="P8" s="23"/>
      <c r="Q8" s="23"/>
      <c r="S8" s="2">
        <f t="shared" si="4"/>
        <v>11.940102235078871</v>
      </c>
      <c r="T8" s="2">
        <f t="shared" si="5"/>
        <v>11.940102235078871</v>
      </c>
      <c r="U8" s="2">
        <f>VLOOKUP(A8,[1]TDSheet!$A:$AA,27,0)</f>
        <v>82.043599999999998</v>
      </c>
      <c r="V8" s="2">
        <f>VLOOKUP(A8,[1]TDSheet!$A:$AB,28,0)</f>
        <v>77.176599999999993</v>
      </c>
      <c r="W8" s="2">
        <f>VLOOKUP(A8,[1]TDSheet!$A:$R,18,0)</f>
        <v>88.177199999999999</v>
      </c>
      <c r="Y8" s="2">
        <f t="shared" si="6"/>
        <v>0</v>
      </c>
    </row>
    <row r="9" spans="1:25" ht="11.1" customHeight="1" outlineLevel="2" x14ac:dyDescent="0.2">
      <c r="A9" s="7" t="s">
        <v>22</v>
      </c>
      <c r="B9" s="7" t="s">
        <v>23</v>
      </c>
      <c r="C9" s="7"/>
      <c r="D9" s="8">
        <v>15</v>
      </c>
      <c r="E9" s="8"/>
      <c r="F9" s="8">
        <v>4</v>
      </c>
      <c r="G9" s="8">
        <v>1</v>
      </c>
      <c r="H9" s="21">
        <f>VLOOKUP(A9,[1]TDSheet!$A:$K,11,0)</f>
        <v>0</v>
      </c>
      <c r="K9" s="2">
        <f t="shared" si="2"/>
        <v>4</v>
      </c>
      <c r="N9" s="2">
        <f>VLOOKUP(A9,[1]TDSheet!$A:$U,21,0)</f>
        <v>0</v>
      </c>
      <c r="O9" s="2">
        <f t="shared" si="3"/>
        <v>0.8</v>
      </c>
      <c r="P9" s="23"/>
      <c r="Q9" s="23"/>
      <c r="S9" s="2">
        <f t="shared" si="4"/>
        <v>1.25</v>
      </c>
      <c r="T9" s="2">
        <f t="shared" si="5"/>
        <v>1.25</v>
      </c>
      <c r="U9" s="2">
        <f>VLOOKUP(A9,[1]TDSheet!$A:$AA,27,0)</f>
        <v>1.4</v>
      </c>
      <c r="V9" s="2">
        <f>VLOOKUP(A9,[1]TDSheet!$A:$AB,28,0)</f>
        <v>0.2</v>
      </c>
      <c r="W9" s="2">
        <f>VLOOKUP(A9,[1]TDSheet!$A:$R,18,0)</f>
        <v>3.2</v>
      </c>
      <c r="Y9" s="2">
        <f t="shared" si="6"/>
        <v>0</v>
      </c>
    </row>
    <row r="10" spans="1:25" ht="11.1" customHeight="1" outlineLevel="2" x14ac:dyDescent="0.2">
      <c r="A10" s="7" t="s">
        <v>24</v>
      </c>
      <c r="B10" s="7" t="s">
        <v>23</v>
      </c>
      <c r="C10" s="7"/>
      <c r="D10" s="8">
        <v>34</v>
      </c>
      <c r="E10" s="8">
        <v>81</v>
      </c>
      <c r="F10" s="8">
        <v>40</v>
      </c>
      <c r="G10" s="8">
        <v>74</v>
      </c>
      <c r="H10" s="21">
        <f>VLOOKUP(A10,[1]TDSheet!$A:$K,11,0)</f>
        <v>0.4</v>
      </c>
      <c r="K10" s="2">
        <f t="shared" si="2"/>
        <v>40</v>
      </c>
      <c r="N10" s="2">
        <f>VLOOKUP(A10,[1]TDSheet!$A:$U,21,0)</f>
        <v>0</v>
      </c>
      <c r="O10" s="2">
        <f t="shared" si="3"/>
        <v>8</v>
      </c>
      <c r="P10" s="23">
        <f>12*O10-N10-G10</f>
        <v>22</v>
      </c>
      <c r="Q10" s="23"/>
      <c r="S10" s="2">
        <f t="shared" si="4"/>
        <v>12</v>
      </c>
      <c r="T10" s="2">
        <f t="shared" si="5"/>
        <v>9.25</v>
      </c>
      <c r="U10" s="2">
        <f>VLOOKUP(A10,[1]TDSheet!$A:$AA,27,0)</f>
        <v>8.8000000000000007</v>
      </c>
      <c r="V10" s="2">
        <f>VLOOKUP(A10,[1]TDSheet!$A:$AB,28,0)</f>
        <v>7.6</v>
      </c>
      <c r="W10" s="2">
        <f>VLOOKUP(A10,[1]TDSheet!$A:$R,18,0)</f>
        <v>9.1999999999999993</v>
      </c>
      <c r="Y10" s="2">
        <f t="shared" si="6"/>
        <v>8.8000000000000007</v>
      </c>
    </row>
    <row r="11" spans="1:25" ht="21.95" customHeight="1" outlineLevel="2" x14ac:dyDescent="0.2">
      <c r="A11" s="7" t="s">
        <v>25</v>
      </c>
      <c r="B11" s="7" t="s">
        <v>23</v>
      </c>
      <c r="C11" s="7"/>
      <c r="D11" s="8">
        <v>17</v>
      </c>
      <c r="E11" s="8"/>
      <c r="F11" s="8">
        <v>-8</v>
      </c>
      <c r="G11" s="8">
        <v>14</v>
      </c>
      <c r="H11" s="21">
        <f>VLOOKUP(A11,[1]TDSheet!$A:$K,11,0)</f>
        <v>0</v>
      </c>
      <c r="K11" s="2">
        <f t="shared" si="2"/>
        <v>-8</v>
      </c>
      <c r="N11" s="2">
        <f>VLOOKUP(A11,[1]TDSheet!$A:$U,21,0)</f>
        <v>0</v>
      </c>
      <c r="O11" s="2">
        <f t="shared" si="3"/>
        <v>-1.6</v>
      </c>
      <c r="P11" s="23"/>
      <c r="Q11" s="23"/>
      <c r="S11" s="2">
        <f t="shared" si="4"/>
        <v>-8.75</v>
      </c>
      <c r="T11" s="2">
        <f t="shared" si="5"/>
        <v>-8.75</v>
      </c>
      <c r="U11" s="2">
        <f>VLOOKUP(A11,[1]TDSheet!$A:$AA,27,0)</f>
        <v>0.6</v>
      </c>
      <c r="V11" s="2">
        <f>VLOOKUP(A11,[1]TDSheet!$A:$AB,28,0)</f>
        <v>0.6</v>
      </c>
      <c r="W11" s="2">
        <f>VLOOKUP(A11,[1]TDSheet!$A:$R,18,0)</f>
        <v>1</v>
      </c>
      <c r="Y11" s="2">
        <f t="shared" si="6"/>
        <v>0</v>
      </c>
    </row>
    <row r="12" spans="1:25" ht="11.1" customHeight="1" outlineLevel="2" x14ac:dyDescent="0.2">
      <c r="A12" s="7" t="s">
        <v>26</v>
      </c>
      <c r="B12" s="7" t="s">
        <v>23</v>
      </c>
      <c r="C12" s="7"/>
      <c r="D12" s="8"/>
      <c r="E12" s="8">
        <v>48</v>
      </c>
      <c r="F12" s="8"/>
      <c r="G12" s="8"/>
      <c r="H12" s="21">
        <f>VLOOKUP(A12,[1]TDSheet!$A:$K,11,0)</f>
        <v>0</v>
      </c>
      <c r="K12" s="2">
        <f t="shared" si="2"/>
        <v>0</v>
      </c>
      <c r="N12" s="2">
        <f>VLOOKUP(A12,[1]TDSheet!$A:$U,21,0)</f>
        <v>0</v>
      </c>
      <c r="O12" s="2">
        <f t="shared" si="3"/>
        <v>0</v>
      </c>
      <c r="P12" s="23"/>
      <c r="Q12" s="23"/>
      <c r="S12" s="2" t="e">
        <f t="shared" si="4"/>
        <v>#DIV/0!</v>
      </c>
      <c r="T12" s="2" t="e">
        <f t="shared" si="5"/>
        <v>#DIV/0!</v>
      </c>
      <c r="U12" s="2">
        <f>VLOOKUP(A12,[1]TDSheet!$A:$AA,27,0)</f>
        <v>0</v>
      </c>
      <c r="V12" s="2">
        <f>VLOOKUP(A12,[1]TDSheet!$A:$AB,28,0)</f>
        <v>0</v>
      </c>
      <c r="W12" s="2">
        <f>VLOOKUP(A12,[1]TDSheet!$A:$R,18,0)</f>
        <v>0</v>
      </c>
      <c r="Y12" s="2">
        <f t="shared" si="6"/>
        <v>0</v>
      </c>
    </row>
    <row r="13" spans="1:25" ht="11.1" customHeight="1" outlineLevel="2" x14ac:dyDescent="0.2">
      <c r="A13" s="7" t="s">
        <v>27</v>
      </c>
      <c r="B13" s="7" t="s">
        <v>23</v>
      </c>
      <c r="C13" s="7"/>
      <c r="D13" s="8">
        <v>123</v>
      </c>
      <c r="E13" s="8">
        <v>300</v>
      </c>
      <c r="F13" s="8">
        <v>136</v>
      </c>
      <c r="G13" s="8">
        <v>194</v>
      </c>
      <c r="H13" s="21">
        <f>VLOOKUP(A13,[1]TDSheet!$A:$K,11,0)</f>
        <v>0.45</v>
      </c>
      <c r="K13" s="2">
        <f t="shared" si="2"/>
        <v>136</v>
      </c>
      <c r="N13" s="2">
        <f>VLOOKUP(A13,[1]TDSheet!$A:$U,21,0)</f>
        <v>350</v>
      </c>
      <c r="O13" s="2">
        <f t="shared" si="3"/>
        <v>27.2</v>
      </c>
      <c r="P13" s="23"/>
      <c r="Q13" s="23"/>
      <c r="S13" s="2">
        <f t="shared" si="4"/>
        <v>20</v>
      </c>
      <c r="T13" s="2">
        <f t="shared" si="5"/>
        <v>20</v>
      </c>
      <c r="U13" s="2">
        <f>VLOOKUP(A13,[1]TDSheet!$A:$AA,27,0)</f>
        <v>72.599999999999994</v>
      </c>
      <c r="V13" s="2">
        <f>VLOOKUP(A13,[1]TDSheet!$A:$AB,28,0)</f>
        <v>2.8</v>
      </c>
      <c r="W13" s="2">
        <f>VLOOKUP(A13,[1]TDSheet!$A:$R,18,0)</f>
        <v>82.2</v>
      </c>
      <c r="Y13" s="2">
        <f t="shared" si="6"/>
        <v>0</v>
      </c>
    </row>
    <row r="14" spans="1:25" ht="21.95" customHeight="1" outlineLevel="2" x14ac:dyDescent="0.2">
      <c r="A14" s="7" t="s">
        <v>28</v>
      </c>
      <c r="B14" s="7" t="s">
        <v>23</v>
      </c>
      <c r="C14" s="7"/>
      <c r="D14" s="8">
        <v>858</v>
      </c>
      <c r="E14" s="8">
        <v>306</v>
      </c>
      <c r="F14" s="8">
        <v>600</v>
      </c>
      <c r="G14" s="8">
        <v>500</v>
      </c>
      <c r="H14" s="21">
        <f>VLOOKUP(A14,[1]TDSheet!$A:$K,11,0)</f>
        <v>0.45</v>
      </c>
      <c r="K14" s="2">
        <f t="shared" si="2"/>
        <v>600</v>
      </c>
      <c r="N14" s="2">
        <f>VLOOKUP(A14,[1]TDSheet!$A:$U,21,0)</f>
        <v>300</v>
      </c>
      <c r="O14" s="2">
        <f t="shared" si="3"/>
        <v>120</v>
      </c>
      <c r="P14" s="23">
        <f t="shared" ref="P14" si="7">12*O14-N14-G14</f>
        <v>640</v>
      </c>
      <c r="Q14" s="23"/>
      <c r="S14" s="2">
        <f t="shared" si="4"/>
        <v>12</v>
      </c>
      <c r="T14" s="2">
        <f t="shared" si="5"/>
        <v>6.666666666666667</v>
      </c>
      <c r="U14" s="2">
        <f>VLOOKUP(A14,[1]TDSheet!$A:$AA,27,0)</f>
        <v>75.400000000000006</v>
      </c>
      <c r="V14" s="2">
        <f>VLOOKUP(A14,[1]TDSheet!$A:$AB,28,0)</f>
        <v>107.8</v>
      </c>
      <c r="W14" s="2">
        <f>VLOOKUP(A14,[1]TDSheet!$A:$R,18,0)</f>
        <v>93</v>
      </c>
      <c r="Y14" s="2">
        <f t="shared" si="6"/>
        <v>288</v>
      </c>
    </row>
    <row r="15" spans="1:25" ht="11.1" customHeight="1" outlineLevel="2" x14ac:dyDescent="0.2">
      <c r="A15" s="7" t="s">
        <v>29</v>
      </c>
      <c r="B15" s="7" t="s">
        <v>23</v>
      </c>
      <c r="C15" s="7"/>
      <c r="D15" s="8">
        <v>93</v>
      </c>
      <c r="E15" s="8">
        <v>6</v>
      </c>
      <c r="F15" s="8">
        <v>-3</v>
      </c>
      <c r="G15" s="8">
        <v>92</v>
      </c>
      <c r="H15" s="21">
        <f>VLOOKUP(A15,[1]TDSheet!$A:$K,11,0)</f>
        <v>0.35</v>
      </c>
      <c r="K15" s="2">
        <f t="shared" si="2"/>
        <v>-3</v>
      </c>
      <c r="N15" s="2">
        <f>VLOOKUP(A15,[1]TDSheet!$A:$U,21,0)</f>
        <v>0</v>
      </c>
      <c r="O15" s="2">
        <f t="shared" si="3"/>
        <v>-0.6</v>
      </c>
      <c r="P15" s="23"/>
      <c r="Q15" s="23"/>
      <c r="S15" s="2">
        <f t="shared" si="4"/>
        <v>-153.33333333333334</v>
      </c>
      <c r="T15" s="2">
        <f t="shared" si="5"/>
        <v>-153.33333333333334</v>
      </c>
      <c r="U15" s="2">
        <f>VLOOKUP(A15,[1]TDSheet!$A:$AA,27,0)</f>
        <v>1.2</v>
      </c>
      <c r="V15" s="2">
        <f>VLOOKUP(A15,[1]TDSheet!$A:$AB,28,0)</f>
        <v>2.2000000000000002</v>
      </c>
      <c r="W15" s="2">
        <f>VLOOKUP(A15,[1]TDSheet!$A:$R,18,0)</f>
        <v>1.8</v>
      </c>
      <c r="Y15" s="2">
        <f t="shared" si="6"/>
        <v>0</v>
      </c>
    </row>
    <row r="16" spans="1:25" ht="11.1" customHeight="1" outlineLevel="2" x14ac:dyDescent="0.2">
      <c r="A16" s="7" t="s">
        <v>70</v>
      </c>
      <c r="B16" s="7" t="s">
        <v>23</v>
      </c>
      <c r="C16" s="7"/>
      <c r="D16" s="8">
        <v>417</v>
      </c>
      <c r="E16" s="8">
        <v>30</v>
      </c>
      <c r="F16" s="8">
        <v>191</v>
      </c>
      <c r="G16" s="8">
        <v>225</v>
      </c>
      <c r="H16" s="21">
        <f>VLOOKUP(A16,[1]TDSheet!$A:$K,11,0)</f>
        <v>0</v>
      </c>
      <c r="K16" s="2">
        <f t="shared" si="2"/>
        <v>11</v>
      </c>
      <c r="L16" s="2">
        <f>VLOOKUP(A16,[2]TDSheet!$A:$F,6,0)</f>
        <v>180</v>
      </c>
      <c r="N16" s="2">
        <f>VLOOKUP(A16,[1]TDSheet!$A:$U,21,0)</f>
        <v>0</v>
      </c>
      <c r="O16" s="2">
        <f t="shared" si="3"/>
        <v>2.2000000000000002</v>
      </c>
      <c r="P16" s="23"/>
      <c r="Q16" s="23"/>
      <c r="S16" s="2">
        <f t="shared" si="4"/>
        <v>102.27272727272727</v>
      </c>
      <c r="T16" s="2">
        <f t="shared" si="5"/>
        <v>102.27272727272727</v>
      </c>
      <c r="U16" s="2">
        <f>VLOOKUP(A16,[1]TDSheet!$A:$AA,27,0)</f>
        <v>2.2000000000000002</v>
      </c>
      <c r="V16" s="2">
        <f>VLOOKUP(A16,[1]TDSheet!$A:$AB,28,0)</f>
        <v>4.8</v>
      </c>
      <c r="W16" s="2">
        <f>VLOOKUP(A16,[1]TDSheet!$A:$R,18,0)</f>
        <v>2.2000000000000002</v>
      </c>
      <c r="Y16" s="2">
        <f t="shared" si="6"/>
        <v>0</v>
      </c>
    </row>
    <row r="17" spans="1:25" ht="21.95" customHeight="1" outlineLevel="2" x14ac:dyDescent="0.2">
      <c r="A17" s="7" t="s">
        <v>71</v>
      </c>
      <c r="B17" s="7" t="s">
        <v>23</v>
      </c>
      <c r="C17" s="7"/>
      <c r="D17" s="8">
        <v>150</v>
      </c>
      <c r="E17" s="8">
        <v>45</v>
      </c>
      <c r="F17" s="8">
        <v>150</v>
      </c>
      <c r="G17" s="8"/>
      <c r="H17" s="21">
        <f>VLOOKUP(A17,[1]TDSheet!$A:$K,11,0)</f>
        <v>0</v>
      </c>
      <c r="K17" s="2">
        <f t="shared" si="2"/>
        <v>0</v>
      </c>
      <c r="L17" s="2">
        <f>VLOOKUP(A17,[2]TDSheet!$A:$F,6,0)</f>
        <v>150</v>
      </c>
      <c r="N17" s="2">
        <f>VLOOKUP(A17,[1]TDSheet!$A:$U,21,0)</f>
        <v>0</v>
      </c>
      <c r="O17" s="2">
        <f t="shared" si="3"/>
        <v>0</v>
      </c>
      <c r="P17" s="23"/>
      <c r="Q17" s="23"/>
      <c r="S17" s="2" t="e">
        <f t="shared" si="4"/>
        <v>#DIV/0!</v>
      </c>
      <c r="T17" s="2" t="e">
        <f t="shared" si="5"/>
        <v>#DIV/0!</v>
      </c>
      <c r="U17" s="2">
        <f>VLOOKUP(A17,[1]TDSheet!$A:$AA,27,0)</f>
        <v>0</v>
      </c>
      <c r="V17" s="2">
        <f>VLOOKUP(A17,[1]TDSheet!$A:$AB,28,0)</f>
        <v>0</v>
      </c>
      <c r="W17" s="2">
        <f>VLOOKUP(A17,[1]TDSheet!$A:$R,18,0)</f>
        <v>0</v>
      </c>
      <c r="Y17" s="2">
        <f t="shared" si="6"/>
        <v>0</v>
      </c>
    </row>
    <row r="18" spans="1:25" ht="11.1" customHeight="1" outlineLevel="2" x14ac:dyDescent="0.2">
      <c r="A18" s="7" t="s">
        <v>72</v>
      </c>
      <c r="B18" s="7" t="s">
        <v>23</v>
      </c>
      <c r="C18" s="7"/>
      <c r="D18" s="8">
        <v>102</v>
      </c>
      <c r="E18" s="8"/>
      <c r="F18" s="8">
        <v>102</v>
      </c>
      <c r="G18" s="8"/>
      <c r="H18" s="21">
        <f>VLOOKUP(A18,[1]TDSheet!$A:$K,11,0)</f>
        <v>0</v>
      </c>
      <c r="K18" s="2">
        <f t="shared" si="2"/>
        <v>0</v>
      </c>
      <c r="L18" s="2">
        <f>VLOOKUP(A18,[2]TDSheet!$A:$F,6,0)</f>
        <v>102</v>
      </c>
      <c r="N18" s="2">
        <f>VLOOKUP(A18,[1]TDSheet!$A:$U,21,0)</f>
        <v>0</v>
      </c>
      <c r="O18" s="2">
        <f t="shared" si="3"/>
        <v>0</v>
      </c>
      <c r="P18" s="23"/>
      <c r="Q18" s="23"/>
      <c r="S18" s="2" t="e">
        <f t="shared" si="4"/>
        <v>#DIV/0!</v>
      </c>
      <c r="T18" s="2" t="e">
        <f t="shared" si="5"/>
        <v>#DIV/0!</v>
      </c>
      <c r="U18" s="2">
        <f>VLOOKUP(A18,[1]TDSheet!$A:$AA,27,0)</f>
        <v>0</v>
      </c>
      <c r="V18" s="2">
        <f>VLOOKUP(A18,[1]TDSheet!$A:$AB,28,0)</f>
        <v>0</v>
      </c>
      <c r="W18" s="2">
        <f>VLOOKUP(A18,[1]TDSheet!$A:$R,18,0)</f>
        <v>0</v>
      </c>
      <c r="Y18" s="2">
        <f t="shared" si="6"/>
        <v>0</v>
      </c>
    </row>
    <row r="19" spans="1:25" ht="11.1" customHeight="1" outlineLevel="2" x14ac:dyDescent="0.2">
      <c r="A19" s="7" t="s">
        <v>73</v>
      </c>
      <c r="B19" s="7" t="s">
        <v>23</v>
      </c>
      <c r="C19" s="7"/>
      <c r="D19" s="8">
        <v>102</v>
      </c>
      <c r="E19" s="8"/>
      <c r="F19" s="8">
        <v>102</v>
      </c>
      <c r="G19" s="8"/>
      <c r="H19" s="21">
        <v>0</v>
      </c>
      <c r="K19" s="2">
        <f t="shared" si="2"/>
        <v>0</v>
      </c>
      <c r="L19" s="2">
        <f>VLOOKUP(A19,[2]TDSheet!$A:$F,6,0)</f>
        <v>102</v>
      </c>
      <c r="O19" s="2">
        <f t="shared" si="3"/>
        <v>0</v>
      </c>
      <c r="P19" s="23"/>
      <c r="Q19" s="23"/>
      <c r="S19" s="2" t="e">
        <f t="shared" si="4"/>
        <v>#DIV/0!</v>
      </c>
      <c r="T19" s="2" t="e">
        <f t="shared" si="5"/>
        <v>#DIV/0!</v>
      </c>
      <c r="U19" s="2">
        <v>0</v>
      </c>
      <c r="V19" s="2">
        <v>0</v>
      </c>
      <c r="W19" s="2">
        <v>0</v>
      </c>
      <c r="Y19" s="2">
        <f t="shared" si="6"/>
        <v>0</v>
      </c>
    </row>
    <row r="20" spans="1:25" ht="11.1" customHeight="1" outlineLevel="2" x14ac:dyDescent="0.2">
      <c r="A20" s="7" t="s">
        <v>74</v>
      </c>
      <c r="B20" s="7" t="s">
        <v>23</v>
      </c>
      <c r="C20" s="7"/>
      <c r="D20" s="8">
        <v>175</v>
      </c>
      <c r="E20" s="8">
        <v>60</v>
      </c>
      <c r="F20" s="8">
        <v>46</v>
      </c>
      <c r="G20" s="8">
        <v>128</v>
      </c>
      <c r="H20" s="21">
        <f>VLOOKUP(A20,[1]TDSheet!$A:$K,11,0)</f>
        <v>0.5</v>
      </c>
      <c r="K20" s="2">
        <f t="shared" si="2"/>
        <v>46</v>
      </c>
      <c r="N20" s="2">
        <f>VLOOKUP(A20,[1]TDSheet!$A:$U,21,0)</f>
        <v>0</v>
      </c>
      <c r="O20" s="2">
        <f t="shared" si="3"/>
        <v>9.1999999999999993</v>
      </c>
      <c r="P20" s="23"/>
      <c r="Q20" s="23"/>
      <c r="S20" s="2">
        <f t="shared" si="4"/>
        <v>13.913043478260871</v>
      </c>
      <c r="T20" s="2">
        <f t="shared" si="5"/>
        <v>13.913043478260871</v>
      </c>
      <c r="U20" s="2">
        <f>VLOOKUP(A20,[1]TDSheet!$A:$AA,27,0)</f>
        <v>1.8</v>
      </c>
      <c r="V20" s="2">
        <f>VLOOKUP(A20,[1]TDSheet!$A:$AB,28,0)</f>
        <v>14.2</v>
      </c>
      <c r="W20" s="2">
        <f>VLOOKUP(A20,[1]TDSheet!$A:$R,18,0)</f>
        <v>13.2</v>
      </c>
      <c r="Y20" s="2">
        <f t="shared" si="6"/>
        <v>0</v>
      </c>
    </row>
    <row r="21" spans="1:25" ht="11.1" customHeight="1" outlineLevel="2" x14ac:dyDescent="0.2">
      <c r="A21" s="7" t="s">
        <v>75</v>
      </c>
      <c r="B21" s="7" t="s">
        <v>23</v>
      </c>
      <c r="C21" s="7"/>
      <c r="D21" s="8">
        <v>430</v>
      </c>
      <c r="E21" s="8">
        <v>80</v>
      </c>
      <c r="F21" s="8">
        <v>274</v>
      </c>
      <c r="G21" s="8">
        <v>120</v>
      </c>
      <c r="H21" s="21">
        <f>VLOOKUP(A21,[1]TDSheet!$A:$K,11,0)</f>
        <v>0</v>
      </c>
      <c r="K21" s="2">
        <f t="shared" si="2"/>
        <v>14</v>
      </c>
      <c r="L21" s="2">
        <f>VLOOKUP(A21,[2]TDSheet!$A:$F,6,0)</f>
        <v>260</v>
      </c>
      <c r="N21" s="2">
        <f>VLOOKUP(A21,[1]TDSheet!$A:$U,21,0)</f>
        <v>0</v>
      </c>
      <c r="O21" s="2">
        <f t="shared" si="3"/>
        <v>2.8</v>
      </c>
      <c r="P21" s="23"/>
      <c r="Q21" s="23"/>
      <c r="S21" s="2">
        <f t="shared" si="4"/>
        <v>42.857142857142861</v>
      </c>
      <c r="T21" s="2">
        <f t="shared" si="5"/>
        <v>42.857142857142861</v>
      </c>
      <c r="U21" s="2">
        <f>VLOOKUP(A21,[1]TDSheet!$A:$AA,27,0)</f>
        <v>3.8</v>
      </c>
      <c r="V21" s="2">
        <f>VLOOKUP(A21,[1]TDSheet!$A:$AB,28,0)</f>
        <v>2.4</v>
      </c>
      <c r="W21" s="2">
        <f>VLOOKUP(A21,[1]TDSheet!$A:$R,18,0)</f>
        <v>0.8</v>
      </c>
      <c r="Y21" s="2">
        <f t="shared" si="6"/>
        <v>0</v>
      </c>
    </row>
    <row r="22" spans="1:25" ht="11.1" customHeight="1" outlineLevel="2" x14ac:dyDescent="0.2">
      <c r="A22" s="7" t="s">
        <v>76</v>
      </c>
      <c r="B22" s="7" t="s">
        <v>23</v>
      </c>
      <c r="C22" s="7"/>
      <c r="D22" s="8">
        <v>192</v>
      </c>
      <c r="E22" s="8">
        <v>30</v>
      </c>
      <c r="F22" s="8">
        <v>150</v>
      </c>
      <c r="G22" s="8"/>
      <c r="H22" s="21">
        <f>VLOOKUP(A22,[1]TDSheet!$A:$K,11,0)</f>
        <v>0</v>
      </c>
      <c r="K22" s="2">
        <f t="shared" si="2"/>
        <v>0</v>
      </c>
      <c r="L22" s="2">
        <f>VLOOKUP(A22,[2]TDSheet!$A:$F,6,0)</f>
        <v>150</v>
      </c>
      <c r="N22" s="2">
        <f>VLOOKUP(A22,[1]TDSheet!$A:$U,21,0)</f>
        <v>0</v>
      </c>
      <c r="O22" s="2">
        <f t="shared" si="3"/>
        <v>0</v>
      </c>
      <c r="P22" s="23"/>
      <c r="Q22" s="23"/>
      <c r="S22" s="2" t="e">
        <f t="shared" si="4"/>
        <v>#DIV/0!</v>
      </c>
      <c r="T22" s="2" t="e">
        <f t="shared" si="5"/>
        <v>#DIV/0!</v>
      </c>
      <c r="U22" s="2">
        <f>VLOOKUP(A22,[1]TDSheet!$A:$AA,27,0)</f>
        <v>0.2</v>
      </c>
      <c r="V22" s="2">
        <f>VLOOKUP(A22,[1]TDSheet!$A:$AB,28,0)</f>
        <v>0</v>
      </c>
      <c r="W22" s="2">
        <f>VLOOKUP(A22,[1]TDSheet!$A:$R,18,0)</f>
        <v>-0.2</v>
      </c>
      <c r="Y22" s="2">
        <f t="shared" si="6"/>
        <v>0</v>
      </c>
    </row>
    <row r="23" spans="1:25" ht="11.1" customHeight="1" outlineLevel="2" x14ac:dyDescent="0.2">
      <c r="A23" s="7" t="s">
        <v>77</v>
      </c>
      <c r="B23" s="7" t="s">
        <v>23</v>
      </c>
      <c r="C23" s="7"/>
      <c r="D23" s="8">
        <v>202</v>
      </c>
      <c r="E23" s="8">
        <v>144</v>
      </c>
      <c r="F23" s="8">
        <v>206</v>
      </c>
      <c r="G23" s="8">
        <v>64</v>
      </c>
      <c r="H23" s="21">
        <f>VLOOKUP(A23,[1]TDSheet!$A:$K,11,0)</f>
        <v>0.3</v>
      </c>
      <c r="K23" s="2">
        <f t="shared" si="2"/>
        <v>38</v>
      </c>
      <c r="L23" s="2">
        <f>VLOOKUP(A23,[2]TDSheet!$A:$F,6,0)</f>
        <v>168</v>
      </c>
      <c r="N23" s="2">
        <f>VLOOKUP(A23,[1]TDSheet!$A:$U,21,0)</f>
        <v>0</v>
      </c>
      <c r="O23" s="2">
        <f t="shared" si="3"/>
        <v>7.6</v>
      </c>
      <c r="P23" s="23">
        <f>12*O23-N23-G23</f>
        <v>27.199999999999989</v>
      </c>
      <c r="Q23" s="23"/>
      <c r="S23" s="2">
        <f t="shared" si="4"/>
        <v>11.999999999999998</v>
      </c>
      <c r="T23" s="2">
        <f t="shared" si="5"/>
        <v>8.4210526315789469</v>
      </c>
      <c r="U23" s="2">
        <f>VLOOKUP(A23,[1]TDSheet!$A:$AA,27,0)</f>
        <v>8</v>
      </c>
      <c r="V23" s="2">
        <f>VLOOKUP(A23,[1]TDSheet!$A:$AB,28,0)</f>
        <v>5.6</v>
      </c>
      <c r="W23" s="2">
        <f>VLOOKUP(A23,[1]TDSheet!$A:$R,18,0)</f>
        <v>9.4</v>
      </c>
      <c r="Y23" s="2">
        <f t="shared" si="6"/>
        <v>8.1599999999999966</v>
      </c>
    </row>
    <row r="24" spans="1:25" ht="11.1" customHeight="1" outlineLevel="2" x14ac:dyDescent="0.2">
      <c r="A24" s="7" t="s">
        <v>78</v>
      </c>
      <c r="B24" s="7" t="s">
        <v>23</v>
      </c>
      <c r="C24" s="7"/>
      <c r="D24" s="8">
        <v>306</v>
      </c>
      <c r="E24" s="8">
        <v>102</v>
      </c>
      <c r="F24" s="8">
        <v>306</v>
      </c>
      <c r="G24" s="8"/>
      <c r="H24" s="21">
        <f>VLOOKUP(A24,[1]TDSheet!$A:$K,11,0)</f>
        <v>0</v>
      </c>
      <c r="K24" s="2">
        <f t="shared" si="2"/>
        <v>0</v>
      </c>
      <c r="L24" s="2">
        <f>VLOOKUP(A24,[2]TDSheet!$A:$F,6,0)</f>
        <v>306</v>
      </c>
      <c r="N24" s="2">
        <f>VLOOKUP(A24,[1]TDSheet!$A:$U,21,0)</f>
        <v>0</v>
      </c>
      <c r="O24" s="2">
        <f t="shared" si="3"/>
        <v>0</v>
      </c>
      <c r="P24" s="23"/>
      <c r="Q24" s="23"/>
      <c r="S24" s="2" t="e">
        <f t="shared" si="4"/>
        <v>#DIV/0!</v>
      </c>
      <c r="T24" s="2" t="e">
        <f t="shared" si="5"/>
        <v>#DIV/0!</v>
      </c>
      <c r="U24" s="2">
        <f>VLOOKUP(A24,[1]TDSheet!$A:$AA,27,0)</f>
        <v>0</v>
      </c>
      <c r="V24" s="2">
        <f>VLOOKUP(A24,[1]TDSheet!$A:$AB,28,0)</f>
        <v>0</v>
      </c>
      <c r="W24" s="2">
        <f>VLOOKUP(A24,[1]TDSheet!$A:$R,18,0)</f>
        <v>0</v>
      </c>
      <c r="Y24" s="2">
        <f t="shared" si="6"/>
        <v>0</v>
      </c>
    </row>
    <row r="25" spans="1:25" ht="11.1" customHeight="1" outlineLevel="2" x14ac:dyDescent="0.2">
      <c r="A25" s="7" t="s">
        <v>132</v>
      </c>
      <c r="B25" s="7" t="s">
        <v>23</v>
      </c>
      <c r="C25" s="7"/>
      <c r="D25" s="8"/>
      <c r="E25" s="8"/>
      <c r="F25" s="8">
        <v>-1</v>
      </c>
      <c r="G25" s="8"/>
      <c r="H25" s="21">
        <v>0</v>
      </c>
      <c r="K25" s="2">
        <f t="shared" si="2"/>
        <v>-1</v>
      </c>
      <c r="N25" s="2">
        <f>VLOOKUP(A25,[1]TDSheet!$A:$U,21,0)</f>
        <v>0</v>
      </c>
      <c r="O25" s="2">
        <f t="shared" si="3"/>
        <v>-0.2</v>
      </c>
      <c r="P25" s="23"/>
      <c r="Q25" s="23"/>
      <c r="S25" s="2">
        <f t="shared" si="4"/>
        <v>0</v>
      </c>
      <c r="T25" s="2">
        <f t="shared" si="5"/>
        <v>0</v>
      </c>
      <c r="U25" s="2">
        <f>VLOOKUP(A25,[1]TDSheet!$A:$AA,27,0)</f>
        <v>0</v>
      </c>
      <c r="V25" s="2">
        <f>VLOOKUP(A25,[1]TDSheet!$A:$AB,28,0)</f>
        <v>0</v>
      </c>
      <c r="W25" s="2">
        <f>VLOOKUP(A25,[1]TDSheet!$A:$R,18,0)</f>
        <v>-0.6</v>
      </c>
      <c r="X25" s="26" t="s">
        <v>136</v>
      </c>
      <c r="Y25" s="2">
        <f t="shared" si="6"/>
        <v>0</v>
      </c>
    </row>
    <row r="26" spans="1:25" ht="11.1" customHeight="1" outlineLevel="2" x14ac:dyDescent="0.2">
      <c r="A26" s="7" t="s">
        <v>79</v>
      </c>
      <c r="B26" s="7" t="s">
        <v>23</v>
      </c>
      <c r="C26" s="7"/>
      <c r="D26" s="8">
        <v>168</v>
      </c>
      <c r="E26" s="8">
        <v>54</v>
      </c>
      <c r="F26" s="8">
        <v>168</v>
      </c>
      <c r="G26" s="8"/>
      <c r="H26" s="21">
        <f>VLOOKUP(A26,[1]TDSheet!$A:$K,11,0)</f>
        <v>0</v>
      </c>
      <c r="K26" s="2">
        <f t="shared" si="2"/>
        <v>0</v>
      </c>
      <c r="L26" s="2">
        <f>VLOOKUP(A26,[2]TDSheet!$A:$F,6,0)</f>
        <v>168</v>
      </c>
      <c r="N26" s="2">
        <f>VLOOKUP(A26,[1]TDSheet!$A:$U,21,0)</f>
        <v>0</v>
      </c>
      <c r="O26" s="2">
        <f t="shared" si="3"/>
        <v>0</v>
      </c>
      <c r="P26" s="23"/>
      <c r="Q26" s="23"/>
      <c r="S26" s="2" t="e">
        <f t="shared" si="4"/>
        <v>#DIV/0!</v>
      </c>
      <c r="T26" s="2" t="e">
        <f t="shared" si="5"/>
        <v>#DIV/0!</v>
      </c>
      <c r="U26" s="2">
        <f>VLOOKUP(A26,[1]TDSheet!$A:$AA,27,0)</f>
        <v>0</v>
      </c>
      <c r="V26" s="2">
        <f>VLOOKUP(A26,[1]TDSheet!$A:$AB,28,0)</f>
        <v>0.4</v>
      </c>
      <c r="W26" s="2">
        <f>VLOOKUP(A26,[1]TDSheet!$A:$R,18,0)</f>
        <v>0</v>
      </c>
      <c r="Y26" s="2">
        <f t="shared" si="6"/>
        <v>0</v>
      </c>
    </row>
    <row r="27" spans="1:25" ht="11.1" customHeight="1" outlineLevel="2" x14ac:dyDescent="0.2">
      <c r="A27" s="7" t="s">
        <v>80</v>
      </c>
      <c r="B27" s="7" t="s">
        <v>23</v>
      </c>
      <c r="C27" s="7"/>
      <c r="D27" s="8">
        <v>660</v>
      </c>
      <c r="E27" s="8">
        <v>14</v>
      </c>
      <c r="F27" s="8">
        <v>658</v>
      </c>
      <c r="G27" s="8">
        <v>16</v>
      </c>
      <c r="H27" s="21">
        <f>VLOOKUP(A27,[1]TDSheet!$A:$K,11,0)</f>
        <v>0.42</v>
      </c>
      <c r="K27" s="2">
        <f t="shared" si="2"/>
        <v>58</v>
      </c>
      <c r="L27" s="2">
        <f>VLOOKUP(A27,[2]TDSheet!$A:$F,6,0)</f>
        <v>600</v>
      </c>
      <c r="N27" s="2">
        <f>VLOOKUP(A27,[1]TDSheet!$A:$U,21,0)</f>
        <v>0</v>
      </c>
      <c r="O27" s="2">
        <f t="shared" si="3"/>
        <v>11.6</v>
      </c>
      <c r="P27" s="23">
        <f>8*O27-N27-G27</f>
        <v>76.8</v>
      </c>
      <c r="Q27" s="23"/>
      <c r="S27" s="2">
        <f t="shared" si="4"/>
        <v>8</v>
      </c>
      <c r="T27" s="2">
        <f t="shared" si="5"/>
        <v>1.3793103448275863</v>
      </c>
      <c r="U27" s="2">
        <f>VLOOKUP(A27,[1]TDSheet!$A:$AA,27,0)</f>
        <v>2</v>
      </c>
      <c r="V27" s="2">
        <f>VLOOKUP(A27,[1]TDSheet!$A:$AB,28,0)</f>
        <v>8</v>
      </c>
      <c r="W27" s="2">
        <f>VLOOKUP(A27,[1]TDSheet!$A:$R,18,0)</f>
        <v>2</v>
      </c>
      <c r="Y27" s="2">
        <f t="shared" si="6"/>
        <v>32.256</v>
      </c>
    </row>
    <row r="28" spans="1:25" ht="21.95" customHeight="1" outlineLevel="2" x14ac:dyDescent="0.2">
      <c r="A28" s="7" t="s">
        <v>81</v>
      </c>
      <c r="B28" s="7" t="s">
        <v>23</v>
      </c>
      <c r="C28" s="22" t="str">
        <f>VLOOKUP(A28,[1]TDSheet!$A:$D,4,0)</f>
        <v>бонус_Н</v>
      </c>
      <c r="D28" s="8">
        <v>2004</v>
      </c>
      <c r="E28" s="8">
        <v>1410</v>
      </c>
      <c r="F28" s="8">
        <v>2015</v>
      </c>
      <c r="G28" s="8">
        <v>266</v>
      </c>
      <c r="H28" s="21">
        <f>VLOOKUP(A28,[1]TDSheet!$A:$K,11,0)</f>
        <v>0.42</v>
      </c>
      <c r="K28" s="2">
        <f t="shared" si="2"/>
        <v>11</v>
      </c>
      <c r="L28" s="2">
        <f>VLOOKUP(A28,[2]TDSheet!$A:$F,6,0)</f>
        <v>2004</v>
      </c>
      <c r="N28" s="2">
        <f>VLOOKUP(A28,[1]TDSheet!$A:$U,21,0)</f>
        <v>200</v>
      </c>
      <c r="O28" s="2">
        <f t="shared" si="3"/>
        <v>2.2000000000000002</v>
      </c>
      <c r="P28" s="23"/>
      <c r="Q28" s="23"/>
      <c r="S28" s="2">
        <f t="shared" si="4"/>
        <v>211.81818181818181</v>
      </c>
      <c r="T28" s="2">
        <f t="shared" si="5"/>
        <v>211.81818181818181</v>
      </c>
      <c r="U28" s="2">
        <f>VLOOKUP(A28,[1]TDSheet!$A:$AA,27,0)</f>
        <v>30.2</v>
      </c>
      <c r="V28" s="2">
        <f>VLOOKUP(A28,[1]TDSheet!$A:$AB,28,0)</f>
        <v>13</v>
      </c>
      <c r="W28" s="2">
        <f>VLOOKUP(A28,[1]TDSheet!$A:$R,18,0)</f>
        <v>-3.4</v>
      </c>
      <c r="Y28" s="2">
        <f t="shared" si="6"/>
        <v>0</v>
      </c>
    </row>
    <row r="29" spans="1:25" ht="21.95" customHeight="1" outlineLevel="2" x14ac:dyDescent="0.2">
      <c r="A29" s="7" t="s">
        <v>82</v>
      </c>
      <c r="B29" s="7" t="s">
        <v>23</v>
      </c>
      <c r="C29" s="7"/>
      <c r="D29" s="8">
        <v>228</v>
      </c>
      <c r="E29" s="8">
        <v>68</v>
      </c>
      <c r="F29" s="8">
        <v>228</v>
      </c>
      <c r="G29" s="8"/>
      <c r="H29" s="21">
        <f>VLOOKUP(A29,[1]TDSheet!$A:$K,11,0)</f>
        <v>0</v>
      </c>
      <c r="K29" s="2">
        <f t="shared" si="2"/>
        <v>0</v>
      </c>
      <c r="L29" s="2">
        <f>VLOOKUP(A29,[2]TDSheet!$A:$F,6,0)</f>
        <v>228</v>
      </c>
      <c r="N29" s="2">
        <f>VLOOKUP(A29,[1]TDSheet!$A:$U,21,0)</f>
        <v>0</v>
      </c>
      <c r="O29" s="2">
        <f t="shared" si="3"/>
        <v>0</v>
      </c>
      <c r="P29" s="23"/>
      <c r="Q29" s="23"/>
      <c r="S29" s="2" t="e">
        <f t="shared" si="4"/>
        <v>#DIV/0!</v>
      </c>
      <c r="T29" s="2" t="e">
        <f t="shared" si="5"/>
        <v>#DIV/0!</v>
      </c>
      <c r="U29" s="2">
        <f>VLOOKUP(A29,[1]TDSheet!$A:$AA,27,0)</f>
        <v>0</v>
      </c>
      <c r="V29" s="2">
        <f>VLOOKUP(A29,[1]TDSheet!$A:$AB,28,0)</f>
        <v>0</v>
      </c>
      <c r="W29" s="2">
        <f>VLOOKUP(A29,[1]TDSheet!$A:$R,18,0)</f>
        <v>0</v>
      </c>
      <c r="Y29" s="2">
        <f t="shared" si="6"/>
        <v>0</v>
      </c>
    </row>
    <row r="30" spans="1:25" ht="21.95" customHeight="1" outlineLevel="2" x14ac:dyDescent="0.2">
      <c r="A30" s="7" t="s">
        <v>83</v>
      </c>
      <c r="B30" s="7" t="s">
        <v>23</v>
      </c>
      <c r="C30" s="7"/>
      <c r="D30" s="8">
        <v>252</v>
      </c>
      <c r="E30" s="8">
        <v>42</v>
      </c>
      <c r="F30" s="8">
        <v>252</v>
      </c>
      <c r="G30" s="8"/>
      <c r="H30" s="21">
        <f>VLOOKUP(A30,[1]TDSheet!$A:$K,11,0)</f>
        <v>0</v>
      </c>
      <c r="K30" s="2">
        <f t="shared" si="2"/>
        <v>0</v>
      </c>
      <c r="L30" s="2">
        <f>VLOOKUP(A30,[2]TDSheet!$A:$F,6,0)</f>
        <v>252</v>
      </c>
      <c r="N30" s="2">
        <f>VLOOKUP(A30,[1]TDSheet!$A:$U,21,0)</f>
        <v>0</v>
      </c>
      <c r="O30" s="2">
        <f t="shared" si="3"/>
        <v>0</v>
      </c>
      <c r="P30" s="23"/>
      <c r="Q30" s="23"/>
      <c r="S30" s="2" t="e">
        <f t="shared" si="4"/>
        <v>#DIV/0!</v>
      </c>
      <c r="T30" s="2" t="e">
        <f t="shared" si="5"/>
        <v>#DIV/0!</v>
      </c>
      <c r="U30" s="2">
        <f>VLOOKUP(A30,[1]TDSheet!$A:$AA,27,0)</f>
        <v>0</v>
      </c>
      <c r="V30" s="2">
        <f>VLOOKUP(A30,[1]TDSheet!$A:$AB,28,0)</f>
        <v>0</v>
      </c>
      <c r="W30" s="2">
        <f>VLOOKUP(A30,[1]TDSheet!$A:$R,18,0)</f>
        <v>0</v>
      </c>
      <c r="Y30" s="2">
        <f t="shared" si="6"/>
        <v>0</v>
      </c>
    </row>
    <row r="31" spans="1:25" ht="11.1" customHeight="1" outlineLevel="2" x14ac:dyDescent="0.2">
      <c r="A31" s="7" t="s">
        <v>84</v>
      </c>
      <c r="B31" s="7" t="s">
        <v>23</v>
      </c>
      <c r="C31" s="7"/>
      <c r="D31" s="8">
        <v>100</v>
      </c>
      <c r="E31" s="8">
        <v>40</v>
      </c>
      <c r="F31" s="8">
        <v>100</v>
      </c>
      <c r="G31" s="8"/>
      <c r="H31" s="21">
        <f>VLOOKUP(A31,[1]TDSheet!$A:$K,11,0)</f>
        <v>0</v>
      </c>
      <c r="K31" s="2">
        <f t="shared" si="2"/>
        <v>0</v>
      </c>
      <c r="L31" s="2">
        <f>VLOOKUP(A31,[2]TDSheet!$A:$F,6,0)</f>
        <v>100</v>
      </c>
      <c r="N31" s="2">
        <f>VLOOKUP(A31,[1]TDSheet!$A:$U,21,0)</f>
        <v>0</v>
      </c>
      <c r="O31" s="2">
        <f t="shared" si="3"/>
        <v>0</v>
      </c>
      <c r="P31" s="23"/>
      <c r="Q31" s="23"/>
      <c r="S31" s="2" t="e">
        <f t="shared" si="4"/>
        <v>#DIV/0!</v>
      </c>
      <c r="T31" s="2" t="e">
        <f t="shared" si="5"/>
        <v>#DIV/0!</v>
      </c>
      <c r="U31" s="2">
        <f>VLOOKUP(A31,[1]TDSheet!$A:$AA,27,0)</f>
        <v>0</v>
      </c>
      <c r="V31" s="2">
        <f>VLOOKUP(A31,[1]TDSheet!$A:$AB,28,0)</f>
        <v>0</v>
      </c>
      <c r="W31" s="2">
        <f>VLOOKUP(A31,[1]TDSheet!$A:$R,18,0)</f>
        <v>0</v>
      </c>
      <c r="Y31" s="2">
        <f t="shared" si="6"/>
        <v>0</v>
      </c>
    </row>
    <row r="32" spans="1:25" ht="21.95" customHeight="1" outlineLevel="2" x14ac:dyDescent="0.2">
      <c r="A32" s="7" t="s">
        <v>85</v>
      </c>
      <c r="B32" s="7" t="s">
        <v>23</v>
      </c>
      <c r="C32" s="7"/>
      <c r="D32" s="8"/>
      <c r="E32" s="8">
        <v>54</v>
      </c>
      <c r="F32" s="8"/>
      <c r="G32" s="8">
        <v>12</v>
      </c>
      <c r="H32" s="21">
        <f>VLOOKUP(A32,[1]TDSheet!$A:$K,11,0)</f>
        <v>0.35</v>
      </c>
      <c r="K32" s="2">
        <f t="shared" si="2"/>
        <v>0</v>
      </c>
      <c r="N32" s="2">
        <f>VLOOKUP(A32,[1]TDSheet!$A:$U,21,0)</f>
        <v>0</v>
      </c>
      <c r="O32" s="2">
        <f t="shared" si="3"/>
        <v>0</v>
      </c>
      <c r="P32" s="23"/>
      <c r="Q32" s="23"/>
      <c r="S32" s="2" t="e">
        <f t="shared" si="4"/>
        <v>#DIV/0!</v>
      </c>
      <c r="T32" s="2" t="e">
        <f t="shared" si="5"/>
        <v>#DIV/0!</v>
      </c>
      <c r="U32" s="2">
        <f>VLOOKUP(A32,[1]TDSheet!$A:$AA,27,0)</f>
        <v>1.8</v>
      </c>
      <c r="V32" s="2">
        <f>VLOOKUP(A32,[1]TDSheet!$A:$AB,28,0)</f>
        <v>1.2</v>
      </c>
      <c r="W32" s="2">
        <f>VLOOKUP(A32,[1]TDSheet!$A:$R,18,0)</f>
        <v>1</v>
      </c>
      <c r="Y32" s="2">
        <f t="shared" si="6"/>
        <v>0</v>
      </c>
    </row>
    <row r="33" spans="1:25" ht="21.95" customHeight="1" outlineLevel="2" x14ac:dyDescent="0.2">
      <c r="A33" s="7" t="s">
        <v>86</v>
      </c>
      <c r="B33" s="7" t="s">
        <v>23</v>
      </c>
      <c r="C33" s="7"/>
      <c r="D33" s="8">
        <v>48</v>
      </c>
      <c r="E33" s="8">
        <v>36</v>
      </c>
      <c r="F33" s="8">
        <v>47</v>
      </c>
      <c r="G33" s="8"/>
      <c r="H33" s="21">
        <f>VLOOKUP(A33,[1]TDSheet!$A:$K,11,0)</f>
        <v>0</v>
      </c>
      <c r="K33" s="2">
        <f t="shared" si="2"/>
        <v>-1</v>
      </c>
      <c r="L33" s="2">
        <f>VLOOKUP(A33,[2]TDSheet!$A:$F,6,0)</f>
        <v>48</v>
      </c>
      <c r="N33" s="2">
        <f>VLOOKUP(A33,[1]TDSheet!$A:$U,21,0)</f>
        <v>0</v>
      </c>
      <c r="O33" s="2">
        <f t="shared" si="3"/>
        <v>-0.2</v>
      </c>
      <c r="P33" s="23"/>
      <c r="Q33" s="23"/>
      <c r="S33" s="2">
        <f t="shared" si="4"/>
        <v>0</v>
      </c>
      <c r="T33" s="2">
        <f t="shared" si="5"/>
        <v>0</v>
      </c>
      <c r="U33" s="2">
        <f>VLOOKUP(A33,[1]TDSheet!$A:$AA,27,0)</f>
        <v>1.8</v>
      </c>
      <c r="V33" s="2">
        <f>VLOOKUP(A33,[1]TDSheet!$A:$AB,28,0)</f>
        <v>0</v>
      </c>
      <c r="W33" s="2">
        <f>VLOOKUP(A33,[1]TDSheet!$A:$R,18,0)</f>
        <v>0</v>
      </c>
      <c r="Y33" s="2">
        <f t="shared" si="6"/>
        <v>0</v>
      </c>
    </row>
    <row r="34" spans="1:25" ht="11.1" customHeight="1" outlineLevel="2" x14ac:dyDescent="0.2">
      <c r="A34" s="7" t="s">
        <v>87</v>
      </c>
      <c r="B34" s="7" t="s">
        <v>23</v>
      </c>
      <c r="C34" s="7"/>
      <c r="D34" s="8">
        <v>144</v>
      </c>
      <c r="E34" s="8">
        <v>42</v>
      </c>
      <c r="F34" s="8">
        <v>144</v>
      </c>
      <c r="G34" s="8"/>
      <c r="H34" s="21">
        <f>VLOOKUP(A34,[1]TDSheet!$A:$K,11,0)</f>
        <v>0</v>
      </c>
      <c r="K34" s="2">
        <f t="shared" si="2"/>
        <v>0</v>
      </c>
      <c r="L34" s="2">
        <f>VLOOKUP(A34,[2]TDSheet!$A:$F,6,0)</f>
        <v>144</v>
      </c>
      <c r="N34" s="2">
        <f>VLOOKUP(A34,[1]TDSheet!$A:$U,21,0)</f>
        <v>0</v>
      </c>
      <c r="O34" s="2">
        <f t="shared" si="3"/>
        <v>0</v>
      </c>
      <c r="P34" s="23"/>
      <c r="Q34" s="23"/>
      <c r="S34" s="2" t="e">
        <f t="shared" si="4"/>
        <v>#DIV/0!</v>
      </c>
      <c r="T34" s="2" t="e">
        <f t="shared" si="5"/>
        <v>#DIV/0!</v>
      </c>
      <c r="U34" s="2">
        <f>VLOOKUP(A34,[1]TDSheet!$A:$AA,27,0)</f>
        <v>0</v>
      </c>
      <c r="V34" s="2">
        <f>VLOOKUP(A34,[1]TDSheet!$A:$AB,28,0)</f>
        <v>0</v>
      </c>
      <c r="W34" s="2">
        <f>VLOOKUP(A34,[1]TDSheet!$A:$R,18,0)</f>
        <v>0</v>
      </c>
      <c r="Y34" s="2">
        <f t="shared" si="6"/>
        <v>0</v>
      </c>
    </row>
    <row r="35" spans="1:25" ht="11.1" customHeight="1" outlineLevel="2" x14ac:dyDescent="0.2">
      <c r="A35" s="7" t="s">
        <v>38</v>
      </c>
      <c r="B35" s="7" t="s">
        <v>9</v>
      </c>
      <c r="C35" s="22" t="str">
        <f>VLOOKUP(A35,[1]TDSheet!$A:$D,4,0)</f>
        <v>Нояб</v>
      </c>
      <c r="D35" s="8">
        <v>1306.2660000000001</v>
      </c>
      <c r="E35" s="8">
        <v>295.524</v>
      </c>
      <c r="F35" s="8">
        <v>634.21699999999998</v>
      </c>
      <c r="G35" s="8">
        <v>825.20299999999997</v>
      </c>
      <c r="H35" s="21">
        <f>VLOOKUP(A35,[1]TDSheet!$A:$K,11,0)</f>
        <v>1</v>
      </c>
      <c r="K35" s="2">
        <f t="shared" si="2"/>
        <v>634.21699999999998</v>
      </c>
      <c r="N35" s="2">
        <f>VLOOKUP(A35,[1]TDSheet!$A:$U,21,0)</f>
        <v>0</v>
      </c>
      <c r="O35" s="2">
        <f t="shared" si="3"/>
        <v>126.8434</v>
      </c>
      <c r="P35" s="23">
        <f t="shared" ref="P35:P52" si="8">12*O35-N35-G35</f>
        <v>696.91780000000017</v>
      </c>
      <c r="Q35" s="23"/>
      <c r="S35" s="2">
        <f t="shared" si="4"/>
        <v>12.000000000000002</v>
      </c>
      <c r="T35" s="2">
        <f t="shared" si="5"/>
        <v>6.5056833859704168</v>
      </c>
      <c r="U35" s="2">
        <f>VLOOKUP(A35,[1]TDSheet!$A:$AA,27,0)</f>
        <v>174.34620000000001</v>
      </c>
      <c r="V35" s="2">
        <f>VLOOKUP(A35,[1]TDSheet!$A:$AB,28,0)</f>
        <v>127.96120000000001</v>
      </c>
      <c r="W35" s="2">
        <f>VLOOKUP(A35,[1]TDSheet!$A:$R,18,0)</f>
        <v>123.06980000000001</v>
      </c>
      <c r="Y35" s="2">
        <f t="shared" si="6"/>
        <v>696.91780000000017</v>
      </c>
    </row>
    <row r="36" spans="1:25" ht="11.1" customHeight="1" outlineLevel="2" x14ac:dyDescent="0.2">
      <c r="A36" s="7" t="s">
        <v>39</v>
      </c>
      <c r="B36" s="7" t="s">
        <v>9</v>
      </c>
      <c r="C36" s="7"/>
      <c r="D36" s="8">
        <v>2970.0569999999998</v>
      </c>
      <c r="E36" s="8">
        <v>2024.2429999999999</v>
      </c>
      <c r="F36" s="8">
        <v>2357.1610000000001</v>
      </c>
      <c r="G36" s="8">
        <v>1664.424</v>
      </c>
      <c r="H36" s="21">
        <f>VLOOKUP(A36,[1]TDSheet!$A:$K,11,0)</f>
        <v>1</v>
      </c>
      <c r="K36" s="2">
        <f t="shared" si="2"/>
        <v>2357.1610000000001</v>
      </c>
      <c r="N36" s="2">
        <f>VLOOKUP(A36,[1]TDSheet!$A:$U,21,0)</f>
        <v>2000</v>
      </c>
      <c r="O36" s="2">
        <f t="shared" si="3"/>
        <v>471.43220000000002</v>
      </c>
      <c r="P36" s="23">
        <f t="shared" si="8"/>
        <v>1992.7624000000005</v>
      </c>
      <c r="Q36" s="23"/>
      <c r="S36" s="2">
        <f t="shared" si="4"/>
        <v>12</v>
      </c>
      <c r="T36" s="2">
        <f t="shared" si="5"/>
        <v>7.7729607778170431</v>
      </c>
      <c r="U36" s="2">
        <f>VLOOKUP(A36,[1]TDSheet!$A:$AA,27,0)</f>
        <v>286.96300000000002</v>
      </c>
      <c r="V36" s="2">
        <f>VLOOKUP(A36,[1]TDSheet!$A:$AB,28,0)</f>
        <v>74.873999999999995</v>
      </c>
      <c r="W36" s="2">
        <f>VLOOKUP(A36,[1]TDSheet!$A:$R,18,0)</f>
        <v>435.68180000000001</v>
      </c>
      <c r="Y36" s="2">
        <f t="shared" si="6"/>
        <v>1992.7624000000005</v>
      </c>
    </row>
    <row r="37" spans="1:25" ht="11.1" customHeight="1" outlineLevel="2" x14ac:dyDescent="0.2">
      <c r="A37" s="7" t="s">
        <v>40</v>
      </c>
      <c r="B37" s="7" t="s">
        <v>9</v>
      </c>
      <c r="C37" s="7"/>
      <c r="D37" s="8">
        <v>82.6</v>
      </c>
      <c r="E37" s="8"/>
      <c r="F37" s="8">
        <v>18.501000000000001</v>
      </c>
      <c r="G37" s="8">
        <v>57.140999999999998</v>
      </c>
      <c r="H37" s="21">
        <f>VLOOKUP(A37,[1]TDSheet!$A:$K,11,0)</f>
        <v>1</v>
      </c>
      <c r="K37" s="2">
        <f t="shared" si="2"/>
        <v>18.501000000000001</v>
      </c>
      <c r="N37" s="2">
        <f>VLOOKUP(A37,[1]TDSheet!$A:$U,21,0)</f>
        <v>0</v>
      </c>
      <c r="O37" s="2">
        <f t="shared" si="3"/>
        <v>3.7002000000000002</v>
      </c>
      <c r="P37" s="23"/>
      <c r="Q37" s="23"/>
      <c r="S37" s="2">
        <f t="shared" si="4"/>
        <v>15.442678774120317</v>
      </c>
      <c r="T37" s="2">
        <f t="shared" si="5"/>
        <v>15.442678774120317</v>
      </c>
      <c r="U37" s="2">
        <f>VLOOKUP(A37,[1]TDSheet!$A:$AA,27,0)</f>
        <v>6.7416</v>
      </c>
      <c r="V37" s="2">
        <f>VLOOKUP(A37,[1]TDSheet!$A:$AB,28,0)</f>
        <v>3.7768000000000002</v>
      </c>
      <c r="W37" s="2">
        <f>VLOOKUP(A37,[1]TDSheet!$A:$R,18,0)</f>
        <v>5.0034000000000001</v>
      </c>
      <c r="Y37" s="2">
        <f t="shared" si="6"/>
        <v>0</v>
      </c>
    </row>
    <row r="38" spans="1:25" ht="11.1" customHeight="1" outlineLevel="2" x14ac:dyDescent="0.2">
      <c r="A38" s="7" t="s">
        <v>41</v>
      </c>
      <c r="B38" s="7" t="s">
        <v>9</v>
      </c>
      <c r="C38" s="22" t="str">
        <f>VLOOKUP(A38,[1]TDSheet!$A:$D,4,0)</f>
        <v>Нояб</v>
      </c>
      <c r="D38" s="8">
        <v>2356.66</v>
      </c>
      <c r="E38" s="8"/>
      <c r="F38" s="8">
        <v>499.24799999999999</v>
      </c>
      <c r="G38" s="8">
        <v>1685.848</v>
      </c>
      <c r="H38" s="21">
        <f>VLOOKUP(A38,[1]TDSheet!$A:$K,11,0)</f>
        <v>1</v>
      </c>
      <c r="K38" s="2">
        <f t="shared" si="2"/>
        <v>499.24799999999999</v>
      </c>
      <c r="N38" s="2">
        <f>VLOOKUP(A38,[1]TDSheet!$A:$U,21,0)</f>
        <v>0</v>
      </c>
      <c r="O38" s="2">
        <f t="shared" si="3"/>
        <v>99.849599999999995</v>
      </c>
      <c r="P38" s="23"/>
      <c r="Q38" s="23"/>
      <c r="S38" s="2">
        <f t="shared" si="4"/>
        <v>16.883873345511649</v>
      </c>
      <c r="T38" s="2">
        <f t="shared" si="5"/>
        <v>16.883873345511649</v>
      </c>
      <c r="U38" s="2">
        <f>VLOOKUP(A38,[1]TDSheet!$A:$AA,27,0)</f>
        <v>219.05940000000001</v>
      </c>
      <c r="V38" s="2">
        <f>VLOOKUP(A38,[1]TDSheet!$A:$AB,28,0)</f>
        <v>182.5558</v>
      </c>
      <c r="W38" s="2">
        <f>VLOOKUP(A38,[1]TDSheet!$A:$R,18,0)</f>
        <v>155.31900000000002</v>
      </c>
      <c r="Y38" s="2">
        <f t="shared" si="6"/>
        <v>0</v>
      </c>
    </row>
    <row r="39" spans="1:25" ht="11.1" customHeight="1" outlineLevel="2" x14ac:dyDescent="0.2">
      <c r="A39" s="7" t="s">
        <v>42</v>
      </c>
      <c r="B39" s="7" t="s">
        <v>9</v>
      </c>
      <c r="C39" s="7"/>
      <c r="D39" s="8">
        <v>5158.2449999999999</v>
      </c>
      <c r="E39" s="8">
        <v>3063.085</v>
      </c>
      <c r="F39" s="8">
        <v>4700.4279999999999</v>
      </c>
      <c r="G39" s="8">
        <v>2285.6610000000001</v>
      </c>
      <c r="H39" s="21">
        <f>VLOOKUP(A39,[1]TDSheet!$A:$K,11,0)</f>
        <v>1</v>
      </c>
      <c r="K39" s="2">
        <f t="shared" si="2"/>
        <v>4700.4279999999999</v>
      </c>
      <c r="N39" s="2">
        <f>VLOOKUP(A39,[1]TDSheet!$A:$U,21,0)</f>
        <v>3800</v>
      </c>
      <c r="O39" s="2">
        <f t="shared" si="3"/>
        <v>940.0856</v>
      </c>
      <c r="P39" s="23">
        <f t="shared" si="8"/>
        <v>5195.3662000000004</v>
      </c>
      <c r="Q39" s="23"/>
      <c r="S39" s="2">
        <f t="shared" si="4"/>
        <v>12</v>
      </c>
      <c r="T39" s="2">
        <f t="shared" si="5"/>
        <v>6.4735179434723813</v>
      </c>
      <c r="U39" s="2">
        <f>VLOOKUP(A39,[1]TDSheet!$A:$AA,27,0)</f>
        <v>789.05460000000005</v>
      </c>
      <c r="V39" s="2">
        <f>VLOOKUP(A39,[1]TDSheet!$A:$AB,28,0)</f>
        <v>711.59899999999993</v>
      </c>
      <c r="W39" s="2">
        <f>VLOOKUP(A39,[1]TDSheet!$A:$R,18,0)</f>
        <v>953.2041999999999</v>
      </c>
      <c r="Y39" s="2">
        <f t="shared" si="6"/>
        <v>5195.3662000000004</v>
      </c>
    </row>
    <row r="40" spans="1:25" ht="11.1" customHeight="1" outlineLevel="2" x14ac:dyDescent="0.2">
      <c r="A40" s="7" t="s">
        <v>43</v>
      </c>
      <c r="B40" s="7" t="s">
        <v>9</v>
      </c>
      <c r="C40" s="22" t="str">
        <f>VLOOKUP(A40,[1]TDSheet!$A:$D,4,0)</f>
        <v>Нояб</v>
      </c>
      <c r="D40" s="8">
        <v>49.46</v>
      </c>
      <c r="E40" s="8">
        <v>217.47300000000001</v>
      </c>
      <c r="F40" s="8">
        <v>42.319000000000003</v>
      </c>
      <c r="G40" s="8">
        <v>196.30199999999999</v>
      </c>
      <c r="H40" s="21">
        <f>VLOOKUP(A40,[1]TDSheet!$A:$K,11,0)</f>
        <v>1</v>
      </c>
      <c r="K40" s="2">
        <f t="shared" si="2"/>
        <v>42.319000000000003</v>
      </c>
      <c r="N40" s="2">
        <f>VLOOKUP(A40,[1]TDSheet!$A:$U,21,0)</f>
        <v>0</v>
      </c>
      <c r="O40" s="2">
        <f t="shared" si="3"/>
        <v>8.4638000000000009</v>
      </c>
      <c r="P40" s="23"/>
      <c r="Q40" s="23"/>
      <c r="S40" s="2">
        <f t="shared" si="4"/>
        <v>23.193128382050613</v>
      </c>
      <c r="T40" s="2">
        <f t="shared" si="5"/>
        <v>23.193128382050613</v>
      </c>
      <c r="U40" s="2">
        <f>VLOOKUP(A40,[1]TDSheet!$A:$AA,27,0)</f>
        <v>22.808</v>
      </c>
      <c r="V40" s="2">
        <f>VLOOKUP(A40,[1]TDSheet!$A:$AB,28,0)</f>
        <v>16.1464</v>
      </c>
      <c r="W40" s="2">
        <f>VLOOKUP(A40,[1]TDSheet!$A:$R,18,0)</f>
        <v>27.069200000000002</v>
      </c>
      <c r="X40" s="24" t="str">
        <f>VLOOKUP(A40,[1]TDSheet!$A:$AD,30,0)</f>
        <v>акция/вывод</v>
      </c>
      <c r="Y40" s="2">
        <f t="shared" si="6"/>
        <v>0</v>
      </c>
    </row>
    <row r="41" spans="1:25" ht="11.1" customHeight="1" outlineLevel="2" x14ac:dyDescent="0.2">
      <c r="A41" s="7" t="s">
        <v>44</v>
      </c>
      <c r="B41" s="7" t="s">
        <v>9</v>
      </c>
      <c r="C41" s="22" t="str">
        <f>VLOOKUP(A41,[1]TDSheet!$A:$D,4,0)</f>
        <v>Нояб</v>
      </c>
      <c r="D41" s="8">
        <v>101.88</v>
      </c>
      <c r="E41" s="8">
        <v>805.95899999999995</v>
      </c>
      <c r="F41" s="8">
        <v>250.989</v>
      </c>
      <c r="G41" s="8">
        <v>543.07000000000005</v>
      </c>
      <c r="H41" s="21">
        <f>VLOOKUP(A41,[1]TDSheet!$A:$K,11,0)</f>
        <v>1</v>
      </c>
      <c r="K41" s="2">
        <f t="shared" si="2"/>
        <v>250.989</v>
      </c>
      <c r="N41" s="2">
        <f>VLOOKUP(A41,[1]TDSheet!$A:$U,21,0)</f>
        <v>700</v>
      </c>
      <c r="O41" s="2">
        <f t="shared" si="3"/>
        <v>50.197800000000001</v>
      </c>
      <c r="P41" s="23"/>
      <c r="Q41" s="23"/>
      <c r="S41" s="2">
        <f t="shared" si="4"/>
        <v>24.763435847786162</v>
      </c>
      <c r="T41" s="2">
        <f t="shared" si="5"/>
        <v>24.763435847786162</v>
      </c>
      <c r="U41" s="2">
        <f>VLOOKUP(A41,[1]TDSheet!$A:$AA,27,0)</f>
        <v>209.30500000000001</v>
      </c>
      <c r="V41" s="2">
        <f>VLOOKUP(A41,[1]TDSheet!$A:$AB,28,0)</f>
        <v>138.43819999999999</v>
      </c>
      <c r="W41" s="2">
        <f>VLOOKUP(A41,[1]TDSheet!$A:$R,18,0)</f>
        <v>104.59020000000001</v>
      </c>
      <c r="Y41" s="2">
        <f t="shared" si="6"/>
        <v>0</v>
      </c>
    </row>
    <row r="42" spans="1:25" ht="11.1" customHeight="1" outlineLevel="2" x14ac:dyDescent="0.2">
      <c r="A42" s="7" t="s">
        <v>45</v>
      </c>
      <c r="B42" s="7" t="s">
        <v>9</v>
      </c>
      <c r="C42" s="7"/>
      <c r="D42" s="8">
        <v>6344.7849999999999</v>
      </c>
      <c r="E42" s="8">
        <v>903.14</v>
      </c>
      <c r="F42" s="8">
        <v>2681.7559999999999</v>
      </c>
      <c r="G42" s="8">
        <v>3199.4409999999998</v>
      </c>
      <c r="H42" s="21">
        <f>VLOOKUP(A42,[1]TDSheet!$A:$K,11,0)</f>
        <v>1</v>
      </c>
      <c r="K42" s="2">
        <f t="shared" si="2"/>
        <v>2681.7559999999999</v>
      </c>
      <c r="N42" s="2">
        <f>VLOOKUP(A42,[1]TDSheet!$A:$U,21,0)</f>
        <v>2000</v>
      </c>
      <c r="O42" s="2">
        <f t="shared" si="3"/>
        <v>536.35119999999995</v>
      </c>
      <c r="P42" s="23">
        <f t="shared" si="8"/>
        <v>1236.7733999999991</v>
      </c>
      <c r="Q42" s="23"/>
      <c r="S42" s="2">
        <f t="shared" si="4"/>
        <v>12</v>
      </c>
      <c r="T42" s="2">
        <f t="shared" si="5"/>
        <v>9.6940978224715462</v>
      </c>
      <c r="U42" s="2">
        <f>VLOOKUP(A42,[1]TDSheet!$A:$AA,27,0)</f>
        <v>940.77440000000001</v>
      </c>
      <c r="V42" s="2">
        <f>VLOOKUP(A42,[1]TDSheet!$A:$AB,28,0)</f>
        <v>631.62139999999999</v>
      </c>
      <c r="W42" s="2">
        <f>VLOOKUP(A42,[1]TDSheet!$A:$R,18,0)</f>
        <v>630.79880000000003</v>
      </c>
      <c r="Y42" s="2">
        <f t="shared" si="6"/>
        <v>1236.7733999999991</v>
      </c>
    </row>
    <row r="43" spans="1:25" ht="11.1" customHeight="1" outlineLevel="2" x14ac:dyDescent="0.2">
      <c r="A43" s="7" t="s">
        <v>46</v>
      </c>
      <c r="B43" s="7" t="s">
        <v>9</v>
      </c>
      <c r="C43" s="7"/>
      <c r="D43" s="8">
        <v>3056.6750000000002</v>
      </c>
      <c r="E43" s="8">
        <v>829.928</v>
      </c>
      <c r="F43" s="8">
        <v>1359.5319999999999</v>
      </c>
      <c r="G43" s="8">
        <v>2138.41</v>
      </c>
      <c r="H43" s="21">
        <f>VLOOKUP(A43,[1]TDSheet!$A:$K,11,0)</f>
        <v>1</v>
      </c>
      <c r="K43" s="2">
        <f t="shared" si="2"/>
        <v>1359.5319999999999</v>
      </c>
      <c r="N43" s="2">
        <f>VLOOKUP(A43,[1]TDSheet!$A:$U,21,0)</f>
        <v>600</v>
      </c>
      <c r="O43" s="2">
        <f t="shared" si="3"/>
        <v>271.90639999999996</v>
      </c>
      <c r="P43" s="23">
        <f t="shared" si="8"/>
        <v>524.46679999999969</v>
      </c>
      <c r="Q43" s="23"/>
      <c r="S43" s="2">
        <f t="shared" si="4"/>
        <v>12</v>
      </c>
      <c r="T43" s="2">
        <f t="shared" si="5"/>
        <v>10.071149483792952</v>
      </c>
      <c r="U43" s="2">
        <f>VLOOKUP(A43,[1]TDSheet!$A:$AA,27,0)</f>
        <v>311.33859999999999</v>
      </c>
      <c r="V43" s="2">
        <f>VLOOKUP(A43,[1]TDSheet!$A:$AB,28,0)</f>
        <v>280.76480000000004</v>
      </c>
      <c r="W43" s="2">
        <f>VLOOKUP(A43,[1]TDSheet!$A:$R,18,0)</f>
        <v>305.68040000000002</v>
      </c>
      <c r="Y43" s="2">
        <f t="shared" si="6"/>
        <v>524.46679999999969</v>
      </c>
    </row>
    <row r="44" spans="1:25" ht="11.1" customHeight="1" outlineLevel="2" x14ac:dyDescent="0.2">
      <c r="A44" s="7" t="s">
        <v>47</v>
      </c>
      <c r="B44" s="7" t="s">
        <v>9</v>
      </c>
      <c r="C44" s="22" t="str">
        <f>VLOOKUP(A44,[1]TDSheet!$A:$D,4,0)</f>
        <v>Нояб</v>
      </c>
      <c r="D44" s="8">
        <v>844.84</v>
      </c>
      <c r="E44" s="8">
        <v>158.16499999999999</v>
      </c>
      <c r="F44" s="8">
        <v>375.40100000000001</v>
      </c>
      <c r="G44" s="8">
        <v>575.17200000000003</v>
      </c>
      <c r="H44" s="21">
        <f>VLOOKUP(A44,[1]TDSheet!$A:$K,11,0)</f>
        <v>1</v>
      </c>
      <c r="K44" s="2">
        <f t="shared" si="2"/>
        <v>375.40100000000001</v>
      </c>
      <c r="N44" s="2">
        <f>VLOOKUP(A44,[1]TDSheet!$A:$U,21,0)</f>
        <v>0</v>
      </c>
      <c r="O44" s="2">
        <f t="shared" si="3"/>
        <v>75.080200000000005</v>
      </c>
      <c r="P44" s="23">
        <f t="shared" si="8"/>
        <v>325.79040000000009</v>
      </c>
      <c r="Q44" s="23"/>
      <c r="S44" s="2">
        <f t="shared" si="4"/>
        <v>12</v>
      </c>
      <c r="T44" s="2">
        <f t="shared" si="5"/>
        <v>7.6607680853274234</v>
      </c>
      <c r="U44" s="2">
        <f>VLOOKUP(A44,[1]TDSheet!$A:$AA,27,0)</f>
        <v>115.2954</v>
      </c>
      <c r="V44" s="2">
        <f>VLOOKUP(A44,[1]TDSheet!$A:$AB,28,0)</f>
        <v>77.862400000000008</v>
      </c>
      <c r="W44" s="2">
        <f>VLOOKUP(A44,[1]TDSheet!$A:$R,18,0)</f>
        <v>23.988199999999999</v>
      </c>
      <c r="Y44" s="2">
        <f t="shared" si="6"/>
        <v>325.79040000000009</v>
      </c>
    </row>
    <row r="45" spans="1:25" ht="11.1" customHeight="1" outlineLevel="2" x14ac:dyDescent="0.2">
      <c r="A45" s="7" t="s">
        <v>48</v>
      </c>
      <c r="B45" s="7" t="s">
        <v>9</v>
      </c>
      <c r="C45" s="22" t="str">
        <f>VLOOKUP(A45,[1]TDSheet!$A:$D,4,0)</f>
        <v>Нояб</v>
      </c>
      <c r="D45" s="8">
        <v>121.514</v>
      </c>
      <c r="E45" s="8">
        <v>709.178</v>
      </c>
      <c r="F45" s="8">
        <v>202.976</v>
      </c>
      <c r="G45" s="8">
        <v>562.57100000000003</v>
      </c>
      <c r="H45" s="21">
        <f>VLOOKUP(A45,[1]TDSheet!$A:$K,11,0)</f>
        <v>1</v>
      </c>
      <c r="K45" s="2">
        <f t="shared" si="2"/>
        <v>202.976</v>
      </c>
      <c r="N45" s="2">
        <f>VLOOKUP(A45,[1]TDSheet!$A:$U,21,0)</f>
        <v>0</v>
      </c>
      <c r="O45" s="2">
        <f t="shared" si="3"/>
        <v>40.595199999999998</v>
      </c>
      <c r="P45" s="23"/>
      <c r="Q45" s="23"/>
      <c r="S45" s="2">
        <f t="shared" si="4"/>
        <v>13.858066963581903</v>
      </c>
      <c r="T45" s="2">
        <f t="shared" si="5"/>
        <v>13.858066963581903</v>
      </c>
      <c r="U45" s="2">
        <f>VLOOKUP(A45,[1]TDSheet!$A:$AA,27,0)</f>
        <v>128.93819999999999</v>
      </c>
      <c r="V45" s="2">
        <f>VLOOKUP(A45,[1]TDSheet!$A:$AB,28,0)</f>
        <v>87.799000000000007</v>
      </c>
      <c r="W45" s="2">
        <f>VLOOKUP(A45,[1]TDSheet!$A:$R,18,0)</f>
        <v>87.599199999999996</v>
      </c>
      <c r="Y45" s="2">
        <f t="shared" si="6"/>
        <v>0</v>
      </c>
    </row>
    <row r="46" spans="1:25" ht="11.1" customHeight="1" outlineLevel="2" x14ac:dyDescent="0.2">
      <c r="A46" s="7" t="s">
        <v>49</v>
      </c>
      <c r="B46" s="7" t="s">
        <v>9</v>
      </c>
      <c r="C46" s="7"/>
      <c r="D46" s="8">
        <v>49.529000000000003</v>
      </c>
      <c r="E46" s="8">
        <v>0.57399999999999995</v>
      </c>
      <c r="F46" s="8">
        <v>12.087999999999999</v>
      </c>
      <c r="G46" s="8">
        <v>33.417000000000002</v>
      </c>
      <c r="H46" s="21">
        <f>VLOOKUP(A46,[1]TDSheet!$A:$K,11,0)</f>
        <v>1</v>
      </c>
      <c r="K46" s="2">
        <f t="shared" si="2"/>
        <v>12.087999999999999</v>
      </c>
      <c r="N46" s="2">
        <f>VLOOKUP(A46,[1]TDSheet!$A:$U,21,0)</f>
        <v>0</v>
      </c>
      <c r="O46" s="2">
        <f t="shared" si="3"/>
        <v>2.4175999999999997</v>
      </c>
      <c r="P46" s="23"/>
      <c r="Q46" s="23"/>
      <c r="S46" s="2">
        <f t="shared" si="4"/>
        <v>13.822385837193913</v>
      </c>
      <c r="T46" s="2">
        <f t="shared" si="5"/>
        <v>13.822385837193913</v>
      </c>
      <c r="U46" s="2">
        <f>VLOOKUP(A46,[1]TDSheet!$A:$AA,27,0)</f>
        <v>5.1130000000000004</v>
      </c>
      <c r="V46" s="2">
        <f>VLOOKUP(A46,[1]TDSheet!$A:$AB,28,0)</f>
        <v>4.1247999999999996</v>
      </c>
      <c r="W46" s="2">
        <f>VLOOKUP(A46,[1]TDSheet!$A:$R,18,0)</f>
        <v>2.9232</v>
      </c>
      <c r="Y46" s="2">
        <f t="shared" si="6"/>
        <v>0</v>
      </c>
    </row>
    <row r="47" spans="1:25" ht="11.1" customHeight="1" outlineLevel="2" x14ac:dyDescent="0.2">
      <c r="A47" s="7" t="s">
        <v>50</v>
      </c>
      <c r="B47" s="7" t="s">
        <v>9</v>
      </c>
      <c r="C47" s="22" t="str">
        <f>VLOOKUP(A47,[1]TDSheet!$A:$D,4,0)</f>
        <v>Нояб</v>
      </c>
      <c r="D47" s="8">
        <v>359.64600000000002</v>
      </c>
      <c r="E47" s="8">
        <v>604.08399999999995</v>
      </c>
      <c r="F47" s="8">
        <v>404.70499999999998</v>
      </c>
      <c r="G47" s="8">
        <v>434.01900000000001</v>
      </c>
      <c r="H47" s="21">
        <f>VLOOKUP(A47,[1]TDSheet!$A:$K,11,0)</f>
        <v>1</v>
      </c>
      <c r="K47" s="2">
        <f t="shared" si="2"/>
        <v>404.70499999999998</v>
      </c>
      <c r="N47" s="2">
        <f>VLOOKUP(A47,[1]TDSheet!$A:$U,21,0)</f>
        <v>600</v>
      </c>
      <c r="O47" s="2">
        <f t="shared" si="3"/>
        <v>80.941000000000003</v>
      </c>
      <c r="P47" s="23"/>
      <c r="Q47" s="23"/>
      <c r="S47" s="2">
        <f t="shared" si="4"/>
        <v>12.774971893107324</v>
      </c>
      <c r="T47" s="2">
        <f t="shared" si="5"/>
        <v>12.774971893107324</v>
      </c>
      <c r="U47" s="2">
        <f>VLOOKUP(A47,[1]TDSheet!$A:$AA,27,0)</f>
        <v>138.4802</v>
      </c>
      <c r="V47" s="2">
        <f>VLOOKUP(A47,[1]TDSheet!$A:$AB,28,0)</f>
        <v>114.75039999999998</v>
      </c>
      <c r="W47" s="2">
        <f>VLOOKUP(A47,[1]TDSheet!$A:$R,18,0)</f>
        <v>145.95580000000001</v>
      </c>
      <c r="Y47" s="2">
        <f t="shared" si="6"/>
        <v>0</v>
      </c>
    </row>
    <row r="48" spans="1:25" ht="11.1" customHeight="1" outlineLevel="2" x14ac:dyDescent="0.2">
      <c r="A48" s="7" t="s">
        <v>51</v>
      </c>
      <c r="B48" s="7" t="s">
        <v>9</v>
      </c>
      <c r="C48" s="7"/>
      <c r="D48" s="8">
        <v>102.36799999999999</v>
      </c>
      <c r="E48" s="8">
        <v>66.596999999999994</v>
      </c>
      <c r="F48" s="8">
        <v>95.197000000000003</v>
      </c>
      <c r="G48" s="8">
        <v>58.143999999999998</v>
      </c>
      <c r="H48" s="21">
        <f>VLOOKUP(A48,[1]TDSheet!$A:$K,11,0)</f>
        <v>1</v>
      </c>
      <c r="K48" s="2">
        <f t="shared" si="2"/>
        <v>95.197000000000003</v>
      </c>
      <c r="N48" s="2">
        <f>VLOOKUP(A48,[1]TDSheet!$A:$U,21,0)</f>
        <v>0</v>
      </c>
      <c r="O48" s="2">
        <f t="shared" si="3"/>
        <v>19.039400000000001</v>
      </c>
      <c r="P48" s="23">
        <f>10*O48-N48-G48</f>
        <v>132.25</v>
      </c>
      <c r="Q48" s="23"/>
      <c r="S48" s="2">
        <f t="shared" si="4"/>
        <v>10</v>
      </c>
      <c r="T48" s="2">
        <f t="shared" si="5"/>
        <v>3.053877748248369</v>
      </c>
      <c r="U48" s="2">
        <f>VLOOKUP(A48,[1]TDSheet!$A:$AA,27,0)</f>
        <v>14.145199999999999</v>
      </c>
      <c r="V48" s="2">
        <f>VLOOKUP(A48,[1]TDSheet!$A:$AB,28,0)</f>
        <v>11.0898</v>
      </c>
      <c r="W48" s="2">
        <f>VLOOKUP(A48,[1]TDSheet!$A:$R,18,0)</f>
        <v>11.27</v>
      </c>
      <c r="Y48" s="2">
        <f t="shared" si="6"/>
        <v>132.25</v>
      </c>
    </row>
    <row r="49" spans="1:25" ht="11.1" customHeight="1" outlineLevel="2" x14ac:dyDescent="0.2">
      <c r="A49" s="7" t="s">
        <v>52</v>
      </c>
      <c r="B49" s="7" t="s">
        <v>9</v>
      </c>
      <c r="C49" s="7"/>
      <c r="D49" s="8">
        <v>39.414000000000001</v>
      </c>
      <c r="E49" s="8">
        <v>85.067999999999998</v>
      </c>
      <c r="F49" s="8">
        <v>38.018000000000001</v>
      </c>
      <c r="G49" s="8">
        <v>82.86</v>
      </c>
      <c r="H49" s="21">
        <f>VLOOKUP(A49,[1]TDSheet!$A:$K,11,0)</f>
        <v>1</v>
      </c>
      <c r="K49" s="2">
        <f t="shared" si="2"/>
        <v>38.018000000000001</v>
      </c>
      <c r="N49" s="2">
        <f>VLOOKUP(A49,[1]TDSheet!$A:$U,21,0)</f>
        <v>0</v>
      </c>
      <c r="O49" s="2">
        <f t="shared" si="3"/>
        <v>7.6036000000000001</v>
      </c>
      <c r="P49" s="23">
        <v>10</v>
      </c>
      <c r="Q49" s="23"/>
      <c r="S49" s="2">
        <f t="shared" si="4"/>
        <v>12.212636119732759</v>
      </c>
      <c r="T49" s="2">
        <f t="shared" si="5"/>
        <v>10.897469619653847</v>
      </c>
      <c r="U49" s="2">
        <f>VLOOKUP(A49,[1]TDSheet!$A:$AA,27,0)</f>
        <v>9.1601999999999997</v>
      </c>
      <c r="V49" s="2">
        <f>VLOOKUP(A49,[1]TDSheet!$A:$AB,28,0)</f>
        <v>8.2238000000000007</v>
      </c>
      <c r="W49" s="2">
        <f>VLOOKUP(A49,[1]TDSheet!$A:$R,18,0)</f>
        <v>9.655800000000001</v>
      </c>
      <c r="Y49" s="2">
        <f t="shared" si="6"/>
        <v>10</v>
      </c>
    </row>
    <row r="50" spans="1:25" ht="11.1" customHeight="1" outlineLevel="2" x14ac:dyDescent="0.2">
      <c r="A50" s="7" t="s">
        <v>53</v>
      </c>
      <c r="B50" s="7" t="s">
        <v>9</v>
      </c>
      <c r="C50" s="7"/>
      <c r="D50" s="8">
        <v>197.76499999999999</v>
      </c>
      <c r="E50" s="8"/>
      <c r="F50" s="8">
        <v>66.885000000000005</v>
      </c>
      <c r="G50" s="8">
        <v>117.65900000000001</v>
      </c>
      <c r="H50" s="21">
        <f>VLOOKUP(A50,[1]TDSheet!$A:$K,11,0)</f>
        <v>1</v>
      </c>
      <c r="K50" s="2">
        <f t="shared" si="2"/>
        <v>66.885000000000005</v>
      </c>
      <c r="N50" s="2">
        <f>VLOOKUP(A50,[1]TDSheet!$A:$U,21,0)</f>
        <v>0</v>
      </c>
      <c r="O50" s="2">
        <f t="shared" si="3"/>
        <v>13.377000000000001</v>
      </c>
      <c r="P50" s="23">
        <f t="shared" si="8"/>
        <v>42.864999999999995</v>
      </c>
      <c r="Q50" s="23"/>
      <c r="S50" s="2">
        <f t="shared" si="4"/>
        <v>12</v>
      </c>
      <c r="T50" s="2">
        <f t="shared" si="5"/>
        <v>8.7956193466397554</v>
      </c>
      <c r="U50" s="2">
        <f>VLOOKUP(A50,[1]TDSheet!$A:$AA,27,0)</f>
        <v>3.1754000000000002</v>
      </c>
      <c r="V50" s="2">
        <f>VLOOKUP(A50,[1]TDSheet!$A:$AB,28,0)</f>
        <v>19.797800000000002</v>
      </c>
      <c r="W50" s="2">
        <f>VLOOKUP(A50,[1]TDSheet!$A:$R,18,0)</f>
        <v>12.4772</v>
      </c>
      <c r="Y50" s="2">
        <f t="shared" si="6"/>
        <v>42.864999999999995</v>
      </c>
    </row>
    <row r="51" spans="1:25" ht="11.1" customHeight="1" outlineLevel="2" x14ac:dyDescent="0.2">
      <c r="A51" s="7" t="s">
        <v>54</v>
      </c>
      <c r="B51" s="7" t="s">
        <v>9</v>
      </c>
      <c r="C51" s="7"/>
      <c r="D51" s="8">
        <v>562.83699999999999</v>
      </c>
      <c r="E51" s="8">
        <v>266.97500000000002</v>
      </c>
      <c r="F51" s="8">
        <v>470.846</v>
      </c>
      <c r="G51" s="8">
        <v>178.37899999999999</v>
      </c>
      <c r="H51" s="21">
        <f>VLOOKUP(A51,[1]TDSheet!$A:$K,11,0)</f>
        <v>1</v>
      </c>
      <c r="K51" s="2">
        <f t="shared" si="2"/>
        <v>78.238999999999976</v>
      </c>
      <c r="L51" s="2">
        <f>VLOOKUP(A51,[2]TDSheet!$A:$F,6,0)</f>
        <v>392.60700000000003</v>
      </c>
      <c r="N51" s="2">
        <f>VLOOKUP(A51,[1]TDSheet!$A:$U,21,0)</f>
        <v>0</v>
      </c>
      <c r="O51" s="2">
        <f t="shared" si="3"/>
        <v>15.647799999999995</v>
      </c>
      <c r="P51" s="23">
        <v>10</v>
      </c>
      <c r="Q51" s="23"/>
      <c r="S51" s="2">
        <f t="shared" si="4"/>
        <v>12.03868914479991</v>
      </c>
      <c r="T51" s="2">
        <f t="shared" si="5"/>
        <v>11.399621672056139</v>
      </c>
      <c r="U51" s="2">
        <f>VLOOKUP(A51,[1]TDSheet!$A:$AA,27,0)</f>
        <v>28.413</v>
      </c>
      <c r="V51" s="2">
        <f>VLOOKUP(A51,[1]TDSheet!$A:$AB,28,0)</f>
        <v>20.647600000000001</v>
      </c>
      <c r="W51" s="2">
        <f>VLOOKUP(A51,[1]TDSheet!$A:$R,18,0)</f>
        <v>21.201799999999999</v>
      </c>
      <c r="Y51" s="2">
        <f t="shared" si="6"/>
        <v>10</v>
      </c>
    </row>
    <row r="52" spans="1:25" ht="11.1" customHeight="1" outlineLevel="2" x14ac:dyDescent="0.2">
      <c r="A52" s="7" t="s">
        <v>55</v>
      </c>
      <c r="B52" s="7" t="s">
        <v>9</v>
      </c>
      <c r="C52" s="7"/>
      <c r="D52" s="8">
        <v>608.92700000000002</v>
      </c>
      <c r="E52" s="8">
        <v>412.01</v>
      </c>
      <c r="F52" s="8">
        <v>315.69</v>
      </c>
      <c r="G52" s="8">
        <v>544.75</v>
      </c>
      <c r="H52" s="21">
        <f>VLOOKUP(A52,[1]TDSheet!$A:$K,11,0)</f>
        <v>1</v>
      </c>
      <c r="K52" s="2">
        <f t="shared" si="2"/>
        <v>315.69</v>
      </c>
      <c r="N52" s="2">
        <f>VLOOKUP(A52,[1]TDSheet!$A:$U,21,0)</f>
        <v>0</v>
      </c>
      <c r="O52" s="2">
        <f t="shared" si="3"/>
        <v>63.137999999999998</v>
      </c>
      <c r="P52" s="23">
        <f t="shared" si="8"/>
        <v>212.90599999999995</v>
      </c>
      <c r="Q52" s="23"/>
      <c r="S52" s="2">
        <f t="shared" si="4"/>
        <v>12</v>
      </c>
      <c r="T52" s="2">
        <f t="shared" si="5"/>
        <v>8.6279261300643046</v>
      </c>
      <c r="U52" s="2">
        <f>VLOOKUP(A52,[1]TDSheet!$A:$AA,27,0)</f>
        <v>74.429200000000009</v>
      </c>
      <c r="V52" s="2">
        <f>VLOOKUP(A52,[1]TDSheet!$A:$AB,28,0)</f>
        <v>71.9572</v>
      </c>
      <c r="W52" s="2">
        <f>VLOOKUP(A52,[1]TDSheet!$A:$R,18,0)</f>
        <v>78.013400000000004</v>
      </c>
      <c r="Y52" s="2">
        <f t="shared" si="6"/>
        <v>212.90599999999995</v>
      </c>
    </row>
    <row r="53" spans="1:25" ht="11.1" customHeight="1" outlineLevel="2" x14ac:dyDescent="0.2">
      <c r="A53" s="7" t="s">
        <v>56</v>
      </c>
      <c r="B53" s="7" t="s">
        <v>9</v>
      </c>
      <c r="C53" s="7"/>
      <c r="D53" s="8"/>
      <c r="E53" s="8">
        <v>81.444000000000003</v>
      </c>
      <c r="F53" s="8">
        <v>5.4379999999999997</v>
      </c>
      <c r="G53" s="8">
        <v>74.631</v>
      </c>
      <c r="H53" s="21">
        <f>VLOOKUP(A53,[1]TDSheet!$A:$K,11,0)</f>
        <v>1</v>
      </c>
      <c r="K53" s="2">
        <f t="shared" si="2"/>
        <v>5.4379999999999997</v>
      </c>
      <c r="N53" s="2">
        <f>VLOOKUP(A53,[1]TDSheet!$A:$U,21,0)</f>
        <v>0</v>
      </c>
      <c r="O53" s="2">
        <f t="shared" si="3"/>
        <v>1.0875999999999999</v>
      </c>
      <c r="P53" s="23"/>
      <c r="Q53" s="23"/>
      <c r="S53" s="2">
        <f t="shared" si="4"/>
        <v>68.619897020963592</v>
      </c>
      <c r="T53" s="2">
        <f t="shared" si="5"/>
        <v>68.619897020963592</v>
      </c>
      <c r="U53" s="2">
        <f>VLOOKUP(A53,[1]TDSheet!$A:$AA,27,0)</f>
        <v>10.072199999999999</v>
      </c>
      <c r="V53" s="2">
        <f>VLOOKUP(A53,[1]TDSheet!$A:$AB,28,0)</f>
        <v>0</v>
      </c>
      <c r="W53" s="2">
        <f>VLOOKUP(A53,[1]TDSheet!$A:$R,18,0)</f>
        <v>-0.49459999999999998</v>
      </c>
      <c r="Y53" s="2">
        <f t="shared" si="6"/>
        <v>0</v>
      </c>
    </row>
    <row r="54" spans="1:25" ht="11.1" customHeight="1" outlineLevel="2" x14ac:dyDescent="0.2">
      <c r="A54" s="7" t="s">
        <v>57</v>
      </c>
      <c r="B54" s="7" t="s">
        <v>9</v>
      </c>
      <c r="C54" s="7"/>
      <c r="D54" s="8">
        <v>204.44</v>
      </c>
      <c r="E54" s="8">
        <v>5.7549999999999999</v>
      </c>
      <c r="F54" s="8">
        <v>147.15299999999999</v>
      </c>
      <c r="G54" s="8">
        <v>63.042000000000002</v>
      </c>
      <c r="H54" s="21">
        <f>VLOOKUP(A54,[1]TDSheet!$A:$K,11,0)</f>
        <v>0</v>
      </c>
      <c r="K54" s="2">
        <f t="shared" si="2"/>
        <v>147.15299999999999</v>
      </c>
      <c r="N54" s="2">
        <f>VLOOKUP(A54,[1]TDSheet!$A:$U,21,0)</f>
        <v>0</v>
      </c>
      <c r="O54" s="2">
        <f t="shared" si="3"/>
        <v>29.430599999999998</v>
      </c>
      <c r="P54" s="23"/>
      <c r="Q54" s="23"/>
      <c r="S54" s="2">
        <f t="shared" si="4"/>
        <v>2.1420562271921062</v>
      </c>
      <c r="T54" s="2">
        <f t="shared" si="5"/>
        <v>2.1420562271921062</v>
      </c>
      <c r="U54" s="2">
        <f>VLOOKUP(A54,[1]TDSheet!$A:$AA,27,0)</f>
        <v>0</v>
      </c>
      <c r="V54" s="2">
        <f>VLOOKUP(A54,[1]TDSheet!$A:$AB,28,0)</f>
        <v>0</v>
      </c>
      <c r="W54" s="2">
        <f>VLOOKUP(A54,[1]TDSheet!$A:$R,18,0)</f>
        <v>3.3484000000000003</v>
      </c>
      <c r="Y54" s="2">
        <f t="shared" si="6"/>
        <v>0</v>
      </c>
    </row>
    <row r="55" spans="1:25" ht="21.95" customHeight="1" outlineLevel="2" x14ac:dyDescent="0.2">
      <c r="A55" s="7" t="s">
        <v>58</v>
      </c>
      <c r="B55" s="7" t="s">
        <v>9</v>
      </c>
      <c r="C55" s="7"/>
      <c r="D55" s="8">
        <v>479.37200000000001</v>
      </c>
      <c r="E55" s="8">
        <v>1315.8340000000001</v>
      </c>
      <c r="F55" s="8">
        <v>613.423</v>
      </c>
      <c r="G55" s="8">
        <v>974.38900000000001</v>
      </c>
      <c r="H55" s="21">
        <f>VLOOKUP(A55,[1]TDSheet!$A:$K,11,0)</f>
        <v>1</v>
      </c>
      <c r="K55" s="2">
        <f t="shared" si="2"/>
        <v>613.423</v>
      </c>
      <c r="N55" s="2">
        <f>VLOOKUP(A55,[1]TDSheet!$A:$U,21,0)</f>
        <v>1200</v>
      </c>
      <c r="O55" s="2">
        <f t="shared" si="3"/>
        <v>122.6846</v>
      </c>
      <c r="P55" s="23"/>
      <c r="Q55" s="23"/>
      <c r="S55" s="2">
        <f t="shared" si="4"/>
        <v>17.723406197680884</v>
      </c>
      <c r="T55" s="2">
        <f t="shared" si="5"/>
        <v>17.723406197680884</v>
      </c>
      <c r="U55" s="2">
        <f>VLOOKUP(A55,[1]TDSheet!$A:$AA,27,0)</f>
        <v>216.7706</v>
      </c>
      <c r="V55" s="2">
        <f>VLOOKUP(A55,[1]TDSheet!$A:$AB,28,0)</f>
        <v>259.39580000000001</v>
      </c>
      <c r="W55" s="2">
        <f>VLOOKUP(A55,[1]TDSheet!$A:$R,18,0)</f>
        <v>213.00619999999998</v>
      </c>
      <c r="Y55" s="2">
        <f t="shared" si="6"/>
        <v>0</v>
      </c>
    </row>
    <row r="56" spans="1:25" ht="11.1" customHeight="1" outlineLevel="2" x14ac:dyDescent="0.2">
      <c r="A56" s="7" t="s">
        <v>59</v>
      </c>
      <c r="B56" s="7" t="s">
        <v>9</v>
      </c>
      <c r="C56" s="7"/>
      <c r="D56" s="8">
        <v>56.857999999999997</v>
      </c>
      <c r="E56" s="8"/>
      <c r="F56" s="8">
        <v>29.052</v>
      </c>
      <c r="G56" s="8">
        <v>27.625</v>
      </c>
      <c r="H56" s="21">
        <f>VLOOKUP(A56,[1]TDSheet!$A:$K,11,0)</f>
        <v>1</v>
      </c>
      <c r="K56" s="2">
        <f t="shared" si="2"/>
        <v>29.052</v>
      </c>
      <c r="N56" s="2">
        <f>VLOOKUP(A56,[1]TDSheet!$A:$U,21,0)</f>
        <v>0</v>
      </c>
      <c r="O56" s="2">
        <f t="shared" si="3"/>
        <v>5.8103999999999996</v>
      </c>
      <c r="P56" s="23">
        <f t="shared" ref="P56:P68" si="9">12*O56-N56-G56</f>
        <v>42.099799999999988</v>
      </c>
      <c r="Q56" s="23"/>
      <c r="S56" s="2">
        <f t="shared" si="4"/>
        <v>11.999999999999998</v>
      </c>
      <c r="T56" s="2">
        <f t="shared" si="5"/>
        <v>4.7544058928817297</v>
      </c>
      <c r="U56" s="2">
        <f>VLOOKUP(A56,[1]TDSheet!$A:$AA,27,0)</f>
        <v>0</v>
      </c>
      <c r="V56" s="2">
        <f>VLOOKUP(A56,[1]TDSheet!$A:$AB,28,0)</f>
        <v>0</v>
      </c>
      <c r="W56" s="2">
        <f>VLOOKUP(A56,[1]TDSheet!$A:$R,18,0)</f>
        <v>1.3068</v>
      </c>
      <c r="Y56" s="2">
        <f t="shared" si="6"/>
        <v>42.099799999999988</v>
      </c>
    </row>
    <row r="57" spans="1:25" ht="11.1" customHeight="1" outlineLevel="2" x14ac:dyDescent="0.2">
      <c r="A57" s="7" t="s">
        <v>60</v>
      </c>
      <c r="B57" s="7" t="s">
        <v>9</v>
      </c>
      <c r="C57" s="7"/>
      <c r="D57" s="8">
        <v>-2.5000000000000001E-2</v>
      </c>
      <c r="E57" s="8">
        <v>68.302000000000007</v>
      </c>
      <c r="F57" s="8">
        <v>29.861000000000001</v>
      </c>
      <c r="G57" s="8">
        <v>36.997999999999998</v>
      </c>
      <c r="H57" s="21">
        <f>VLOOKUP(A57,[1]TDSheet!$A:$K,11,0)</f>
        <v>1</v>
      </c>
      <c r="K57" s="2">
        <f t="shared" si="2"/>
        <v>29.861000000000001</v>
      </c>
      <c r="N57" s="2">
        <f>VLOOKUP(A57,[1]TDSheet!$A:$U,21,0)</f>
        <v>0</v>
      </c>
      <c r="O57" s="2">
        <f t="shared" si="3"/>
        <v>5.9722</v>
      </c>
      <c r="P57" s="25">
        <v>60</v>
      </c>
      <c r="Q57" s="23"/>
      <c r="S57" s="2">
        <f t="shared" si="4"/>
        <v>16.241586015203776</v>
      </c>
      <c r="T57" s="2">
        <f t="shared" si="5"/>
        <v>6.1950370047888548</v>
      </c>
      <c r="U57" s="2">
        <f>VLOOKUP(A57,[1]TDSheet!$A:$AA,27,0)</f>
        <v>13.487399999999999</v>
      </c>
      <c r="V57" s="2">
        <f>VLOOKUP(A57,[1]TDSheet!$A:$AB,28,0)</f>
        <v>19.4818</v>
      </c>
      <c r="W57" s="2">
        <f>VLOOKUP(A57,[1]TDSheet!$A:$R,18,0)</f>
        <v>7.4664000000000001</v>
      </c>
      <c r="Y57" s="2">
        <f t="shared" si="6"/>
        <v>60</v>
      </c>
    </row>
    <row r="58" spans="1:25" ht="21.95" customHeight="1" outlineLevel="2" x14ac:dyDescent="0.2">
      <c r="A58" s="7" t="s">
        <v>61</v>
      </c>
      <c r="B58" s="7" t="s">
        <v>9</v>
      </c>
      <c r="C58" s="7"/>
      <c r="D58" s="8">
        <v>59.357999999999997</v>
      </c>
      <c r="E58" s="8">
        <v>120.078</v>
      </c>
      <c r="F58" s="8">
        <v>44.451000000000001</v>
      </c>
      <c r="G58" s="8">
        <v>116.904</v>
      </c>
      <c r="H58" s="21">
        <f>VLOOKUP(A58,[1]TDSheet!$A:$K,11,0)</f>
        <v>1</v>
      </c>
      <c r="K58" s="2">
        <f t="shared" si="2"/>
        <v>44.451000000000001</v>
      </c>
      <c r="N58" s="2">
        <f>VLOOKUP(A58,[1]TDSheet!$A:$U,21,0)</f>
        <v>0</v>
      </c>
      <c r="O58" s="2">
        <f t="shared" si="3"/>
        <v>8.8902000000000001</v>
      </c>
      <c r="P58" s="23"/>
      <c r="Q58" s="23"/>
      <c r="S58" s="2">
        <f t="shared" si="4"/>
        <v>13.149760410339475</v>
      </c>
      <c r="T58" s="2">
        <f t="shared" si="5"/>
        <v>13.149760410339475</v>
      </c>
      <c r="U58" s="2">
        <f>VLOOKUP(A58,[1]TDSheet!$A:$AA,27,0)</f>
        <v>9.0096000000000007</v>
      </c>
      <c r="V58" s="2">
        <f>VLOOKUP(A58,[1]TDSheet!$A:$AB,28,0)</f>
        <v>9.8162000000000003</v>
      </c>
      <c r="W58" s="2">
        <f>VLOOKUP(A58,[1]TDSheet!$A:$R,18,0)</f>
        <v>14.863</v>
      </c>
      <c r="Y58" s="2">
        <f t="shared" si="6"/>
        <v>0</v>
      </c>
    </row>
    <row r="59" spans="1:25" ht="11.1" customHeight="1" outlineLevel="2" x14ac:dyDescent="0.2">
      <c r="A59" s="7" t="s">
        <v>62</v>
      </c>
      <c r="B59" s="7" t="s">
        <v>23</v>
      </c>
      <c r="C59" s="7"/>
      <c r="D59" s="8">
        <v>87</v>
      </c>
      <c r="E59" s="8">
        <v>120</v>
      </c>
      <c r="F59" s="8">
        <v>44</v>
      </c>
      <c r="G59" s="8">
        <v>136</v>
      </c>
      <c r="H59" s="21">
        <f>VLOOKUP(A59,[1]TDSheet!$A:$K,11,0)</f>
        <v>0.35</v>
      </c>
      <c r="K59" s="2">
        <f t="shared" si="2"/>
        <v>44</v>
      </c>
      <c r="N59" s="2">
        <f>VLOOKUP(A59,[1]TDSheet!$A:$U,21,0)</f>
        <v>0</v>
      </c>
      <c r="O59" s="2">
        <f t="shared" si="3"/>
        <v>8.8000000000000007</v>
      </c>
      <c r="P59" s="23"/>
      <c r="Q59" s="23"/>
      <c r="S59" s="2">
        <f t="shared" si="4"/>
        <v>15.454545454545453</v>
      </c>
      <c r="T59" s="2">
        <f t="shared" si="5"/>
        <v>15.454545454545453</v>
      </c>
      <c r="U59" s="2">
        <f>VLOOKUP(A59,[1]TDSheet!$A:$AA,27,0)</f>
        <v>16.600000000000001</v>
      </c>
      <c r="V59" s="2">
        <f>VLOOKUP(A59,[1]TDSheet!$A:$AB,28,0)</f>
        <v>12.2</v>
      </c>
      <c r="W59" s="2">
        <f>VLOOKUP(A59,[1]TDSheet!$A:$R,18,0)</f>
        <v>15</v>
      </c>
      <c r="Y59" s="2">
        <f t="shared" si="6"/>
        <v>0</v>
      </c>
    </row>
    <row r="60" spans="1:25" ht="11.1" customHeight="1" outlineLevel="2" x14ac:dyDescent="0.2">
      <c r="A60" s="7" t="s">
        <v>88</v>
      </c>
      <c r="B60" s="7" t="s">
        <v>23</v>
      </c>
      <c r="C60" s="22" t="str">
        <f>VLOOKUP(A60,[1]TDSheet!$A:$D,4,0)</f>
        <v>Нояб</v>
      </c>
      <c r="D60" s="8">
        <v>349</v>
      </c>
      <c r="E60" s="8">
        <v>504</v>
      </c>
      <c r="F60" s="8">
        <v>368</v>
      </c>
      <c r="G60" s="8">
        <v>341</v>
      </c>
      <c r="H60" s="21">
        <f>VLOOKUP(A60,[1]TDSheet!$A:$K,11,0)</f>
        <v>0.4</v>
      </c>
      <c r="K60" s="2">
        <f t="shared" si="2"/>
        <v>368</v>
      </c>
      <c r="N60" s="2">
        <f>VLOOKUP(A60,[1]TDSheet!$A:$U,21,0)</f>
        <v>500</v>
      </c>
      <c r="O60" s="2">
        <f t="shared" si="3"/>
        <v>73.599999999999994</v>
      </c>
      <c r="P60" s="23">
        <f t="shared" si="9"/>
        <v>42.199999999999932</v>
      </c>
      <c r="Q60" s="23"/>
      <c r="S60" s="2">
        <f t="shared" si="4"/>
        <v>12</v>
      </c>
      <c r="T60" s="2">
        <f t="shared" si="5"/>
        <v>11.426630434782609</v>
      </c>
      <c r="U60" s="2">
        <f>VLOOKUP(A60,[1]TDSheet!$A:$AA,27,0)</f>
        <v>148.6</v>
      </c>
      <c r="V60" s="2">
        <f>VLOOKUP(A60,[1]TDSheet!$A:$AB,28,0)</f>
        <v>33.799999999999997</v>
      </c>
      <c r="W60" s="2">
        <f>VLOOKUP(A60,[1]TDSheet!$A:$R,18,0)</f>
        <v>140.6</v>
      </c>
      <c r="Y60" s="2">
        <f t="shared" si="6"/>
        <v>16.879999999999974</v>
      </c>
    </row>
    <row r="61" spans="1:25" ht="21.95" customHeight="1" outlineLevel="2" x14ac:dyDescent="0.2">
      <c r="A61" s="7" t="s">
        <v>30</v>
      </c>
      <c r="B61" s="7" t="s">
        <v>23</v>
      </c>
      <c r="C61" s="7"/>
      <c r="D61" s="8">
        <v>68</v>
      </c>
      <c r="E61" s="8">
        <v>60</v>
      </c>
      <c r="F61" s="8">
        <v>38</v>
      </c>
      <c r="G61" s="8">
        <v>70</v>
      </c>
      <c r="H61" s="21">
        <f>VLOOKUP(A61,[1]TDSheet!$A:$K,11,0)</f>
        <v>0.45</v>
      </c>
      <c r="K61" s="2">
        <f t="shared" si="2"/>
        <v>38</v>
      </c>
      <c r="N61" s="2">
        <f>VLOOKUP(A61,[1]TDSheet!$A:$U,21,0)</f>
        <v>0</v>
      </c>
      <c r="O61" s="2">
        <f t="shared" si="3"/>
        <v>7.6</v>
      </c>
      <c r="P61" s="23">
        <f t="shared" si="9"/>
        <v>21.199999999999989</v>
      </c>
      <c r="Q61" s="23"/>
      <c r="S61" s="2">
        <f t="shared" si="4"/>
        <v>11.999999999999998</v>
      </c>
      <c r="T61" s="2">
        <f t="shared" si="5"/>
        <v>9.2105263157894743</v>
      </c>
      <c r="U61" s="2">
        <f>VLOOKUP(A61,[1]TDSheet!$A:$AA,27,0)</f>
        <v>7.6</v>
      </c>
      <c r="V61" s="2">
        <f>VLOOKUP(A61,[1]TDSheet!$A:$AB,28,0)</f>
        <v>4.2</v>
      </c>
      <c r="W61" s="2">
        <f>VLOOKUP(A61,[1]TDSheet!$A:$R,18,0)</f>
        <v>8.6</v>
      </c>
      <c r="Y61" s="2">
        <f t="shared" si="6"/>
        <v>9.5399999999999956</v>
      </c>
    </row>
    <row r="62" spans="1:25" ht="21.95" customHeight="1" outlineLevel="2" x14ac:dyDescent="0.2">
      <c r="A62" s="7" t="s">
        <v>63</v>
      </c>
      <c r="B62" s="7" t="s">
        <v>9</v>
      </c>
      <c r="C62" s="7"/>
      <c r="D62" s="8">
        <v>324.63900000000001</v>
      </c>
      <c r="E62" s="8">
        <v>560.72900000000004</v>
      </c>
      <c r="F62" s="8">
        <v>328.28199999999998</v>
      </c>
      <c r="G62" s="8">
        <v>498.19499999999999</v>
      </c>
      <c r="H62" s="21">
        <f>VLOOKUP(A62,[1]TDSheet!$A:$K,11,0)</f>
        <v>1</v>
      </c>
      <c r="K62" s="2">
        <f t="shared" si="2"/>
        <v>328.28199999999998</v>
      </c>
      <c r="N62" s="2">
        <f>VLOOKUP(A62,[1]TDSheet!$A:$U,21,0)</f>
        <v>0</v>
      </c>
      <c r="O62" s="2">
        <f t="shared" si="3"/>
        <v>65.656399999999991</v>
      </c>
      <c r="P62" s="23">
        <f t="shared" si="9"/>
        <v>289.6817999999999</v>
      </c>
      <c r="Q62" s="23"/>
      <c r="S62" s="2">
        <f t="shared" si="4"/>
        <v>12</v>
      </c>
      <c r="T62" s="2">
        <f t="shared" si="5"/>
        <v>7.5879122218092991</v>
      </c>
      <c r="U62" s="2">
        <f>VLOOKUP(A62,[1]TDSheet!$A:$AA,27,0)</f>
        <v>82.253200000000007</v>
      </c>
      <c r="V62" s="2">
        <f>VLOOKUP(A62,[1]TDSheet!$A:$AB,28,0)</f>
        <v>20.421799999999998</v>
      </c>
      <c r="W62" s="2">
        <f>VLOOKUP(A62,[1]TDSheet!$A:$R,18,0)</f>
        <v>80.546000000000006</v>
      </c>
      <c r="Y62" s="2">
        <f t="shared" si="6"/>
        <v>289.6817999999999</v>
      </c>
    </row>
    <row r="63" spans="1:25" ht="21.95" customHeight="1" outlineLevel="2" x14ac:dyDescent="0.2">
      <c r="A63" s="7" t="s">
        <v>89</v>
      </c>
      <c r="B63" s="7" t="s">
        <v>23</v>
      </c>
      <c r="C63" s="7"/>
      <c r="D63" s="8">
        <v>106</v>
      </c>
      <c r="E63" s="8">
        <v>126</v>
      </c>
      <c r="F63" s="8">
        <v>88</v>
      </c>
      <c r="G63" s="8">
        <v>134</v>
      </c>
      <c r="H63" s="21">
        <f>VLOOKUP(A63,[1]TDSheet!$A:$K,11,0)</f>
        <v>0.35</v>
      </c>
      <c r="K63" s="2">
        <f t="shared" si="2"/>
        <v>88</v>
      </c>
      <c r="N63" s="2">
        <f>VLOOKUP(A63,[1]TDSheet!$A:$U,21,0)</f>
        <v>0</v>
      </c>
      <c r="O63" s="2">
        <f t="shared" si="3"/>
        <v>17.600000000000001</v>
      </c>
      <c r="P63" s="23">
        <f t="shared" si="9"/>
        <v>77.200000000000017</v>
      </c>
      <c r="Q63" s="23"/>
      <c r="S63" s="2">
        <f t="shared" si="4"/>
        <v>12</v>
      </c>
      <c r="T63" s="2">
        <f t="shared" si="5"/>
        <v>7.6136363636363633</v>
      </c>
      <c r="U63" s="2">
        <f>VLOOKUP(A63,[1]TDSheet!$A:$AA,27,0)</f>
        <v>13</v>
      </c>
      <c r="V63" s="2">
        <f>VLOOKUP(A63,[1]TDSheet!$A:$AB,28,0)</f>
        <v>14.8</v>
      </c>
      <c r="W63" s="2">
        <f>VLOOKUP(A63,[1]TDSheet!$A:$R,18,0)</f>
        <v>17.600000000000001</v>
      </c>
      <c r="Y63" s="2">
        <f t="shared" si="6"/>
        <v>27.020000000000003</v>
      </c>
    </row>
    <row r="64" spans="1:25" ht="21.95" customHeight="1" outlineLevel="2" x14ac:dyDescent="0.2">
      <c r="A64" s="7" t="s">
        <v>90</v>
      </c>
      <c r="B64" s="7" t="s">
        <v>23</v>
      </c>
      <c r="C64" s="22" t="str">
        <f>VLOOKUP(A64,[1]TDSheet!$A:$D,4,0)</f>
        <v>Нояб</v>
      </c>
      <c r="D64" s="8">
        <v>289</v>
      </c>
      <c r="E64" s="8">
        <v>960</v>
      </c>
      <c r="F64" s="8">
        <v>305</v>
      </c>
      <c r="G64" s="8">
        <v>555</v>
      </c>
      <c r="H64" s="21">
        <f>VLOOKUP(A64,[1]TDSheet!$A:$K,11,0)</f>
        <v>0.4</v>
      </c>
      <c r="K64" s="2">
        <f t="shared" si="2"/>
        <v>95</v>
      </c>
      <c r="L64" s="2">
        <f>VLOOKUP(A64,[2]TDSheet!$A:$F,6,0)</f>
        <v>210</v>
      </c>
      <c r="N64" s="2">
        <f>VLOOKUP(A64,[1]TDSheet!$A:$U,21,0)</f>
        <v>0</v>
      </c>
      <c r="O64" s="2">
        <f t="shared" si="3"/>
        <v>19</v>
      </c>
      <c r="P64" s="23"/>
      <c r="Q64" s="23"/>
      <c r="S64" s="2">
        <f t="shared" si="4"/>
        <v>29.210526315789473</v>
      </c>
      <c r="T64" s="2">
        <f t="shared" si="5"/>
        <v>29.210526315789473</v>
      </c>
      <c r="U64" s="2">
        <f>VLOOKUP(A64,[1]TDSheet!$A:$AA,27,0)</f>
        <v>82.2</v>
      </c>
      <c r="V64" s="2">
        <f>VLOOKUP(A64,[1]TDSheet!$A:$AB,28,0)</f>
        <v>4.2</v>
      </c>
      <c r="W64" s="2">
        <f>VLOOKUP(A64,[1]TDSheet!$A:$R,18,0)</f>
        <v>93.4</v>
      </c>
      <c r="Y64" s="2">
        <f t="shared" si="6"/>
        <v>0</v>
      </c>
    </row>
    <row r="65" spans="1:25" ht="11.1" customHeight="1" outlineLevel="2" x14ac:dyDescent="0.2">
      <c r="A65" s="7" t="s">
        <v>91</v>
      </c>
      <c r="B65" s="7" t="s">
        <v>23</v>
      </c>
      <c r="C65" s="22" t="str">
        <f>VLOOKUP(A65,[1]TDSheet!$A:$D,4,0)</f>
        <v>Нояб</v>
      </c>
      <c r="D65" s="8">
        <v>447</v>
      </c>
      <c r="E65" s="8">
        <v>960</v>
      </c>
      <c r="F65" s="8">
        <v>654</v>
      </c>
      <c r="G65" s="8">
        <v>378</v>
      </c>
      <c r="H65" s="21">
        <f>VLOOKUP(A65,[1]TDSheet!$A:$K,11,0)</f>
        <v>0.4</v>
      </c>
      <c r="K65" s="2">
        <f t="shared" si="2"/>
        <v>390</v>
      </c>
      <c r="L65" s="2">
        <f>VLOOKUP(A65,[2]TDSheet!$A:$F,6,0)</f>
        <v>264</v>
      </c>
      <c r="N65" s="2">
        <f>VLOOKUP(A65,[1]TDSheet!$A:$U,21,0)</f>
        <v>800</v>
      </c>
      <c r="O65" s="2">
        <f t="shared" si="3"/>
        <v>78</v>
      </c>
      <c r="P65" s="23"/>
      <c r="Q65" s="23"/>
      <c r="S65" s="2">
        <f t="shared" si="4"/>
        <v>15.102564102564102</v>
      </c>
      <c r="T65" s="2">
        <f t="shared" si="5"/>
        <v>15.102564102564102</v>
      </c>
      <c r="U65" s="2">
        <f>VLOOKUP(A65,[1]TDSheet!$A:$AA,27,0)</f>
        <v>151.19999999999999</v>
      </c>
      <c r="V65" s="2">
        <f>VLOOKUP(A65,[1]TDSheet!$A:$AB,28,0)</f>
        <v>115.8</v>
      </c>
      <c r="W65" s="2">
        <f>VLOOKUP(A65,[1]TDSheet!$A:$R,18,0)</f>
        <v>202</v>
      </c>
      <c r="Y65" s="2">
        <f t="shared" si="6"/>
        <v>0</v>
      </c>
    </row>
    <row r="66" spans="1:25" ht="21.95" customHeight="1" outlineLevel="2" x14ac:dyDescent="0.2">
      <c r="A66" s="7" t="s">
        <v>92</v>
      </c>
      <c r="B66" s="7" t="s">
        <v>23</v>
      </c>
      <c r="C66" s="22" t="str">
        <f>VLOOKUP(A66,[1]TDSheet!$A:$D,4,0)</f>
        <v>Нояб</v>
      </c>
      <c r="D66" s="8">
        <v>234</v>
      </c>
      <c r="E66" s="8">
        <v>156</v>
      </c>
      <c r="F66" s="8">
        <v>251</v>
      </c>
      <c r="G66" s="8">
        <v>85</v>
      </c>
      <c r="H66" s="21">
        <f>VLOOKUP(A66,[1]TDSheet!$A:$K,11,0)</f>
        <v>0.4</v>
      </c>
      <c r="K66" s="2">
        <f t="shared" si="2"/>
        <v>17</v>
      </c>
      <c r="L66" s="2">
        <f>VLOOKUP(A66,[2]TDSheet!$A:$F,6,0)</f>
        <v>234</v>
      </c>
      <c r="N66" s="2">
        <f>VLOOKUP(A66,[1]TDSheet!$A:$U,21,0)</f>
        <v>0</v>
      </c>
      <c r="O66" s="2">
        <f t="shared" si="3"/>
        <v>3.4</v>
      </c>
      <c r="P66" s="23"/>
      <c r="Q66" s="23"/>
      <c r="S66" s="2">
        <f t="shared" si="4"/>
        <v>25</v>
      </c>
      <c r="T66" s="2">
        <f t="shared" si="5"/>
        <v>25</v>
      </c>
      <c r="U66" s="2">
        <f>VLOOKUP(A66,[1]TDSheet!$A:$AA,27,0)</f>
        <v>2</v>
      </c>
      <c r="V66" s="2">
        <f>VLOOKUP(A66,[1]TDSheet!$A:$AB,28,0)</f>
        <v>0</v>
      </c>
      <c r="W66" s="2">
        <f>VLOOKUP(A66,[1]TDSheet!$A:$R,18,0)</f>
        <v>0</v>
      </c>
      <c r="X66" s="24" t="str">
        <f>VLOOKUP(A66,[1]TDSheet!$A:$AD,30,0)</f>
        <v>акция/вывод</v>
      </c>
      <c r="Y66" s="2">
        <f t="shared" si="6"/>
        <v>0</v>
      </c>
    </row>
    <row r="67" spans="1:25" ht="11.1" customHeight="1" outlineLevel="2" x14ac:dyDescent="0.2">
      <c r="A67" s="7" t="s">
        <v>12</v>
      </c>
      <c r="B67" s="7" t="s">
        <v>9</v>
      </c>
      <c r="C67" s="22" t="str">
        <f>VLOOKUP(A67,[1]TDSheet!$A:$D,4,0)</f>
        <v>Нояб</v>
      </c>
      <c r="D67" s="8"/>
      <c r="E67" s="8">
        <v>1.3420000000000001</v>
      </c>
      <c r="F67" s="8">
        <v>0.29199999999999998</v>
      </c>
      <c r="G67" s="8"/>
      <c r="H67" s="21">
        <f>VLOOKUP(A67,[1]TDSheet!$A:$K,11,0)</f>
        <v>1</v>
      </c>
      <c r="K67" s="2">
        <f t="shared" si="2"/>
        <v>0.29199999999999998</v>
      </c>
      <c r="N67" s="2">
        <f>VLOOKUP(A67,[1]TDSheet!$A:$U,21,0)</f>
        <v>0</v>
      </c>
      <c r="O67" s="2">
        <f t="shared" si="3"/>
        <v>5.8399999999999994E-2</v>
      </c>
      <c r="P67" s="25">
        <v>100</v>
      </c>
      <c r="Q67" s="23"/>
      <c r="S67" s="2">
        <f t="shared" si="4"/>
        <v>1712.3287671232879</v>
      </c>
      <c r="T67" s="2">
        <f t="shared" si="5"/>
        <v>0</v>
      </c>
      <c r="U67" s="2">
        <f>VLOOKUP(A67,[1]TDSheet!$A:$AA,27,0)</f>
        <v>7.1227999999999998</v>
      </c>
      <c r="V67" s="2">
        <f>VLOOKUP(A67,[1]TDSheet!$A:$AB,28,0)</f>
        <v>0</v>
      </c>
      <c r="W67" s="2">
        <f>VLOOKUP(A67,[1]TDSheet!$A:$R,18,0)</f>
        <v>-0.27</v>
      </c>
      <c r="Y67" s="2">
        <f t="shared" si="6"/>
        <v>100</v>
      </c>
    </row>
    <row r="68" spans="1:25" ht="21.95" customHeight="1" outlineLevel="2" x14ac:dyDescent="0.2">
      <c r="A68" s="7" t="s">
        <v>13</v>
      </c>
      <c r="B68" s="7" t="s">
        <v>9</v>
      </c>
      <c r="C68" s="22" t="str">
        <f>VLOOKUP(A68,[1]TDSheet!$A:$D,4,0)</f>
        <v>Нояб</v>
      </c>
      <c r="D68" s="8">
        <v>191.09299999999999</v>
      </c>
      <c r="E68" s="8">
        <v>462.43099999999998</v>
      </c>
      <c r="F68" s="8">
        <v>227.01400000000001</v>
      </c>
      <c r="G68" s="8">
        <v>388.50599999999997</v>
      </c>
      <c r="H68" s="21">
        <f>VLOOKUP(A68,[1]TDSheet!$A:$K,11,0)</f>
        <v>1</v>
      </c>
      <c r="K68" s="2">
        <f t="shared" si="2"/>
        <v>227.01400000000001</v>
      </c>
      <c r="N68" s="2">
        <f>VLOOKUP(A68,[1]TDSheet!$A:$U,21,0)</f>
        <v>0</v>
      </c>
      <c r="O68" s="2">
        <f t="shared" si="3"/>
        <v>45.402799999999999</v>
      </c>
      <c r="P68" s="23">
        <f t="shared" si="9"/>
        <v>156.32759999999996</v>
      </c>
      <c r="Q68" s="23"/>
      <c r="S68" s="2">
        <f t="shared" si="4"/>
        <v>11.999999999999998</v>
      </c>
      <c r="T68" s="2">
        <f t="shared" si="5"/>
        <v>8.5568731443875699</v>
      </c>
      <c r="U68" s="2">
        <f>VLOOKUP(A68,[1]TDSheet!$A:$AA,27,0)</f>
        <v>48.418999999999997</v>
      </c>
      <c r="V68" s="2">
        <f>VLOOKUP(A68,[1]TDSheet!$A:$AB,28,0)</f>
        <v>56.854200000000006</v>
      </c>
      <c r="W68" s="2">
        <f>VLOOKUP(A68,[1]TDSheet!$A:$R,18,0)</f>
        <v>56.911000000000001</v>
      </c>
      <c r="Y68" s="2">
        <f t="shared" si="6"/>
        <v>156.32759999999996</v>
      </c>
    </row>
    <row r="69" spans="1:25" ht="21.95" customHeight="1" outlineLevel="2" x14ac:dyDescent="0.2">
      <c r="A69" s="7" t="s">
        <v>14</v>
      </c>
      <c r="B69" s="7" t="s">
        <v>9</v>
      </c>
      <c r="C69" s="22" t="str">
        <f>VLOOKUP(A69,[1]TDSheet!$A:$D,4,0)</f>
        <v>Нояб</v>
      </c>
      <c r="D69" s="8">
        <v>982.22500000000002</v>
      </c>
      <c r="E69" s="8">
        <v>18.86</v>
      </c>
      <c r="F69" s="8">
        <v>146.82</v>
      </c>
      <c r="G69" s="8">
        <v>798.048</v>
      </c>
      <c r="H69" s="21">
        <f>VLOOKUP(A69,[1]TDSheet!$A:$K,11,0)</f>
        <v>1</v>
      </c>
      <c r="K69" s="2">
        <f t="shared" si="2"/>
        <v>146.82</v>
      </c>
      <c r="N69" s="2">
        <f>VLOOKUP(A69,[1]TDSheet!$A:$U,21,0)</f>
        <v>0</v>
      </c>
      <c r="O69" s="2">
        <f t="shared" si="3"/>
        <v>29.363999999999997</v>
      </c>
      <c r="P69" s="23"/>
      <c r="Q69" s="23"/>
      <c r="S69" s="2">
        <f t="shared" si="4"/>
        <v>27.177768696362897</v>
      </c>
      <c r="T69" s="2">
        <f t="shared" si="5"/>
        <v>27.177768696362897</v>
      </c>
      <c r="U69" s="2">
        <f>VLOOKUP(A69,[1]TDSheet!$A:$AA,27,0)</f>
        <v>37.9726</v>
      </c>
      <c r="V69" s="2">
        <f>VLOOKUP(A69,[1]TDSheet!$A:$AB,28,0)</f>
        <v>21.122599999999998</v>
      </c>
      <c r="W69" s="2">
        <f>VLOOKUP(A69,[1]TDSheet!$A:$R,18,0)</f>
        <v>42.5486</v>
      </c>
      <c r="Y69" s="2">
        <f t="shared" si="6"/>
        <v>0</v>
      </c>
    </row>
    <row r="70" spans="1:25" ht="21.95" customHeight="1" outlineLevel="2" x14ac:dyDescent="0.2">
      <c r="A70" s="7" t="s">
        <v>133</v>
      </c>
      <c r="B70" s="7" t="s">
        <v>9</v>
      </c>
      <c r="C70" s="7"/>
      <c r="D70" s="8"/>
      <c r="E70" s="8"/>
      <c r="F70" s="8"/>
      <c r="G70" s="8"/>
      <c r="H70" s="21">
        <f>VLOOKUP(A70,[1]TDSheet!$A:$K,11,0)</f>
        <v>1</v>
      </c>
      <c r="K70" s="2">
        <f t="shared" si="2"/>
        <v>0</v>
      </c>
      <c r="N70" s="2">
        <f>VLOOKUP(A70,[1]TDSheet!$A:$U,21,0)</f>
        <v>0</v>
      </c>
      <c r="O70" s="2">
        <f t="shared" si="3"/>
        <v>0</v>
      </c>
      <c r="P70" s="23"/>
      <c r="Q70" s="23"/>
      <c r="S70" s="2" t="e">
        <f t="shared" si="4"/>
        <v>#DIV/0!</v>
      </c>
      <c r="T70" s="2" t="e">
        <f t="shared" si="5"/>
        <v>#DIV/0!</v>
      </c>
      <c r="U70" s="2">
        <f>VLOOKUP(A70,[1]TDSheet!$A:$AA,27,0)</f>
        <v>2.4175999999999997</v>
      </c>
      <c r="V70" s="2">
        <f>VLOOKUP(A70,[1]TDSheet!$A:$AB,28,0)</f>
        <v>0</v>
      </c>
      <c r="W70" s="2">
        <f>VLOOKUP(A70,[1]TDSheet!$A:$R,18,0)</f>
        <v>0</v>
      </c>
      <c r="Y70" s="2">
        <f t="shared" si="6"/>
        <v>0</v>
      </c>
    </row>
    <row r="71" spans="1:25" ht="11.1" customHeight="1" outlineLevel="2" x14ac:dyDescent="0.2">
      <c r="A71" s="7" t="s">
        <v>64</v>
      </c>
      <c r="B71" s="7" t="s">
        <v>9</v>
      </c>
      <c r="C71" s="7"/>
      <c r="D71" s="8">
        <v>88.337000000000003</v>
      </c>
      <c r="E71" s="8">
        <v>352.66899999999998</v>
      </c>
      <c r="F71" s="8">
        <v>68.436000000000007</v>
      </c>
      <c r="G71" s="8">
        <v>334.392</v>
      </c>
      <c r="H71" s="21">
        <f>VLOOKUP(A71,[1]TDSheet!$A:$K,11,0)</f>
        <v>1</v>
      </c>
      <c r="K71" s="2">
        <f t="shared" ref="K71:K111" si="10">F71-L71</f>
        <v>68.436000000000007</v>
      </c>
      <c r="N71" s="2">
        <f>VLOOKUP(A71,[1]TDSheet!$A:$U,21,0)</f>
        <v>300</v>
      </c>
      <c r="O71" s="2">
        <f t="shared" ref="O71:O111" si="11">K71/5</f>
        <v>13.687200000000001</v>
      </c>
      <c r="P71" s="23"/>
      <c r="Q71" s="23"/>
      <c r="S71" s="2">
        <f t="shared" ref="S71:S111" si="12">(G71+N71+P71)/O71</f>
        <v>46.349289847448709</v>
      </c>
      <c r="T71" s="2">
        <f t="shared" ref="T71:T111" si="13">(G71+N71)/O71</f>
        <v>46.349289847448709</v>
      </c>
      <c r="U71" s="2">
        <f>VLOOKUP(A71,[1]TDSheet!$A:$AA,27,0)</f>
        <v>72.637</v>
      </c>
      <c r="V71" s="2">
        <f>VLOOKUP(A71,[1]TDSheet!$A:$AB,28,0)</f>
        <v>57.860400000000006</v>
      </c>
      <c r="W71" s="2">
        <f>VLOOKUP(A71,[1]TDSheet!$A:$R,18,0)</f>
        <v>82.130600000000001</v>
      </c>
      <c r="Y71" s="2">
        <f t="shared" ref="Y71:Y111" si="14">P71*H71</f>
        <v>0</v>
      </c>
    </row>
    <row r="72" spans="1:25" ht="11.1" customHeight="1" outlineLevel="2" x14ac:dyDescent="0.2">
      <c r="A72" s="7" t="s">
        <v>93</v>
      </c>
      <c r="B72" s="7" t="s">
        <v>23</v>
      </c>
      <c r="C72" s="22" t="str">
        <f>VLOOKUP(A72,[1]TDSheet!$A:$D,4,0)</f>
        <v>Нояб</v>
      </c>
      <c r="D72" s="8">
        <v>-4</v>
      </c>
      <c r="E72" s="8">
        <v>358</v>
      </c>
      <c r="F72" s="8">
        <v>92</v>
      </c>
      <c r="G72" s="8">
        <v>261</v>
      </c>
      <c r="H72" s="21">
        <f>VLOOKUP(A72,[1]TDSheet!$A:$K,11,0)</f>
        <v>0.4</v>
      </c>
      <c r="K72" s="2">
        <f t="shared" si="10"/>
        <v>92</v>
      </c>
      <c r="N72" s="2">
        <f>VLOOKUP(A72,[1]TDSheet!$A:$U,21,0)</f>
        <v>0</v>
      </c>
      <c r="O72" s="2">
        <f t="shared" si="11"/>
        <v>18.399999999999999</v>
      </c>
      <c r="P72" s="25">
        <v>100</v>
      </c>
      <c r="Q72" s="23"/>
      <c r="S72" s="2">
        <f t="shared" si="12"/>
        <v>19.619565217391305</v>
      </c>
      <c r="T72" s="2">
        <f t="shared" si="13"/>
        <v>14.184782608695654</v>
      </c>
      <c r="U72" s="2">
        <f>VLOOKUP(A72,[1]TDSheet!$A:$AA,27,0)</f>
        <v>0</v>
      </c>
      <c r="V72" s="2">
        <f>VLOOKUP(A72,[1]TDSheet!$A:$AB,28,0)</f>
        <v>0</v>
      </c>
      <c r="W72" s="2">
        <f>VLOOKUP(A72,[1]TDSheet!$A:$R,18,0)</f>
        <v>43.2</v>
      </c>
      <c r="X72" s="24" t="str">
        <f>VLOOKUP(A72,[1]TDSheet!$A:$AD,30,0)</f>
        <v>акция/вывод</v>
      </c>
      <c r="Y72" s="2">
        <f t="shared" si="14"/>
        <v>40</v>
      </c>
    </row>
    <row r="73" spans="1:25" ht="11.1" customHeight="1" outlineLevel="2" x14ac:dyDescent="0.2">
      <c r="A73" s="7" t="s">
        <v>94</v>
      </c>
      <c r="B73" s="7" t="s">
        <v>23</v>
      </c>
      <c r="C73" s="7"/>
      <c r="D73" s="8"/>
      <c r="E73" s="8">
        <v>30</v>
      </c>
      <c r="F73" s="8">
        <v>1</v>
      </c>
      <c r="G73" s="8">
        <v>25</v>
      </c>
      <c r="H73" s="21">
        <f>VLOOKUP(A73,[1]TDSheet!$A:$K,11,0)</f>
        <v>0.35</v>
      </c>
      <c r="K73" s="2">
        <f t="shared" si="10"/>
        <v>1</v>
      </c>
      <c r="N73" s="2">
        <f>VLOOKUP(A73,[1]TDSheet!$A:$U,21,0)</f>
        <v>0</v>
      </c>
      <c r="O73" s="2">
        <f t="shared" si="11"/>
        <v>0.2</v>
      </c>
      <c r="P73" s="23"/>
      <c r="Q73" s="23"/>
      <c r="S73" s="2">
        <f t="shared" si="12"/>
        <v>125</v>
      </c>
      <c r="T73" s="2">
        <f t="shared" si="13"/>
        <v>125</v>
      </c>
      <c r="U73" s="2">
        <f>VLOOKUP(A73,[1]TDSheet!$A:$AA,27,0)</f>
        <v>9.4</v>
      </c>
      <c r="V73" s="2">
        <f>VLOOKUP(A73,[1]TDSheet!$A:$AB,28,0)</f>
        <v>0.2</v>
      </c>
      <c r="W73" s="2">
        <f>VLOOKUP(A73,[1]TDSheet!$A:$R,18,0)</f>
        <v>1.6</v>
      </c>
      <c r="Y73" s="2">
        <f t="shared" si="14"/>
        <v>0</v>
      </c>
    </row>
    <row r="74" spans="1:25" ht="11.1" customHeight="1" outlineLevel="2" x14ac:dyDescent="0.2">
      <c r="A74" s="7" t="s">
        <v>31</v>
      </c>
      <c r="B74" s="7" t="s">
        <v>23</v>
      </c>
      <c r="C74" s="7"/>
      <c r="D74" s="8">
        <v>120</v>
      </c>
      <c r="E74" s="8"/>
      <c r="F74" s="8">
        <v>120</v>
      </c>
      <c r="G74" s="8"/>
      <c r="H74" s="21">
        <f>VLOOKUP(A74,[1]TDSheet!$A:$K,11,0)</f>
        <v>0</v>
      </c>
      <c r="K74" s="2">
        <f t="shared" si="10"/>
        <v>0</v>
      </c>
      <c r="L74" s="2">
        <f>VLOOKUP(A74,[2]TDSheet!$A:$F,6,0)</f>
        <v>120</v>
      </c>
      <c r="N74" s="2">
        <f>VLOOKUP(A74,[1]TDSheet!$A:$U,21,0)</f>
        <v>0</v>
      </c>
      <c r="O74" s="2">
        <f t="shared" si="11"/>
        <v>0</v>
      </c>
      <c r="P74" s="23"/>
      <c r="Q74" s="23"/>
      <c r="S74" s="2" t="e">
        <f t="shared" si="12"/>
        <v>#DIV/0!</v>
      </c>
      <c r="T74" s="2" t="e">
        <f t="shared" si="13"/>
        <v>#DIV/0!</v>
      </c>
      <c r="U74" s="2">
        <f>VLOOKUP(A74,[1]TDSheet!$A:$AA,27,0)</f>
        <v>0.6</v>
      </c>
      <c r="V74" s="2">
        <f>VLOOKUP(A74,[1]TDSheet!$A:$AB,28,0)</f>
        <v>0</v>
      </c>
      <c r="W74" s="2">
        <f>VLOOKUP(A74,[1]TDSheet!$A:$R,18,0)</f>
        <v>0</v>
      </c>
      <c r="Y74" s="2">
        <f t="shared" si="14"/>
        <v>0</v>
      </c>
    </row>
    <row r="75" spans="1:25" ht="11.1" customHeight="1" outlineLevel="2" x14ac:dyDescent="0.2">
      <c r="A75" s="7" t="s">
        <v>95</v>
      </c>
      <c r="B75" s="7" t="s">
        <v>23</v>
      </c>
      <c r="C75" s="7"/>
      <c r="D75" s="8">
        <v>550</v>
      </c>
      <c r="E75" s="8"/>
      <c r="F75" s="8">
        <v>550</v>
      </c>
      <c r="G75" s="8"/>
      <c r="H75" s="21">
        <f>VLOOKUP(A75,[1]TDSheet!$A:$K,11,0)</f>
        <v>0</v>
      </c>
      <c r="K75" s="2">
        <f t="shared" si="10"/>
        <v>0</v>
      </c>
      <c r="L75" s="2">
        <f>VLOOKUP(A75,[2]TDSheet!$A:$F,6,0)</f>
        <v>550</v>
      </c>
      <c r="N75" s="2">
        <f>VLOOKUP(A75,[1]TDSheet!$A:$U,21,0)</f>
        <v>0</v>
      </c>
      <c r="O75" s="2">
        <f t="shared" si="11"/>
        <v>0</v>
      </c>
      <c r="P75" s="23"/>
      <c r="Q75" s="23"/>
      <c r="S75" s="2" t="e">
        <f t="shared" si="12"/>
        <v>#DIV/0!</v>
      </c>
      <c r="T75" s="2" t="e">
        <f t="shared" si="13"/>
        <v>#DIV/0!</v>
      </c>
      <c r="U75" s="2">
        <f>VLOOKUP(A75,[1]TDSheet!$A:$AA,27,0)</f>
        <v>0.2</v>
      </c>
      <c r="V75" s="2">
        <f>VLOOKUP(A75,[1]TDSheet!$A:$AB,28,0)</f>
        <v>0.2</v>
      </c>
      <c r="W75" s="2">
        <f>VLOOKUP(A75,[1]TDSheet!$A:$R,18,0)</f>
        <v>0.2</v>
      </c>
      <c r="Y75" s="2">
        <f t="shared" si="14"/>
        <v>0</v>
      </c>
    </row>
    <row r="76" spans="1:25" ht="11.1" customHeight="1" outlineLevel="2" x14ac:dyDescent="0.2">
      <c r="A76" s="7" t="s">
        <v>32</v>
      </c>
      <c r="B76" s="7" t="s">
        <v>23</v>
      </c>
      <c r="C76" s="7"/>
      <c r="D76" s="8">
        <v>64</v>
      </c>
      <c r="E76" s="8"/>
      <c r="F76" s="8">
        <v>63</v>
      </c>
      <c r="G76" s="8"/>
      <c r="H76" s="21">
        <f>VLOOKUP(A76,[1]TDSheet!$A:$K,11,0)</f>
        <v>0</v>
      </c>
      <c r="K76" s="2">
        <f t="shared" si="10"/>
        <v>-1</v>
      </c>
      <c r="L76" s="2">
        <f>VLOOKUP(A76,[2]TDSheet!$A:$F,6,0)</f>
        <v>64</v>
      </c>
      <c r="N76" s="2">
        <f>VLOOKUP(A76,[1]TDSheet!$A:$U,21,0)</f>
        <v>0</v>
      </c>
      <c r="O76" s="2">
        <f t="shared" si="11"/>
        <v>-0.2</v>
      </c>
      <c r="P76" s="23"/>
      <c r="Q76" s="23"/>
      <c r="S76" s="2">
        <f t="shared" si="12"/>
        <v>0</v>
      </c>
      <c r="T76" s="2">
        <f t="shared" si="13"/>
        <v>0</v>
      </c>
      <c r="U76" s="2">
        <f>VLOOKUP(A76,[1]TDSheet!$A:$AA,27,0)</f>
        <v>0</v>
      </c>
      <c r="V76" s="2">
        <f>VLOOKUP(A76,[1]TDSheet!$A:$AB,28,0)</f>
        <v>0</v>
      </c>
      <c r="W76" s="2">
        <f>VLOOKUP(A76,[1]TDSheet!$A:$R,18,0)</f>
        <v>0</v>
      </c>
      <c r="Y76" s="2">
        <f t="shared" si="14"/>
        <v>0</v>
      </c>
    </row>
    <row r="77" spans="1:25" ht="11.1" customHeight="1" outlineLevel="2" x14ac:dyDescent="0.2">
      <c r="A77" s="7" t="s">
        <v>96</v>
      </c>
      <c r="B77" s="7" t="s">
        <v>23</v>
      </c>
      <c r="C77" s="7"/>
      <c r="D77" s="8">
        <v>150</v>
      </c>
      <c r="E77" s="8">
        <v>28</v>
      </c>
      <c r="F77" s="8">
        <v>153</v>
      </c>
      <c r="G77" s="8"/>
      <c r="H77" s="21">
        <f>VLOOKUP(A77,[1]TDSheet!$A:$K,11,0)</f>
        <v>0</v>
      </c>
      <c r="K77" s="2">
        <f t="shared" si="10"/>
        <v>3</v>
      </c>
      <c r="L77" s="2">
        <f>VLOOKUP(A77,[2]TDSheet!$A:$F,6,0)</f>
        <v>150</v>
      </c>
      <c r="N77" s="2">
        <f>VLOOKUP(A77,[1]TDSheet!$A:$U,21,0)</f>
        <v>0</v>
      </c>
      <c r="O77" s="2">
        <f t="shared" si="11"/>
        <v>0.6</v>
      </c>
      <c r="P77" s="23"/>
      <c r="Q77" s="23"/>
      <c r="S77" s="2">
        <f t="shared" si="12"/>
        <v>0</v>
      </c>
      <c r="T77" s="2">
        <f t="shared" si="13"/>
        <v>0</v>
      </c>
      <c r="U77" s="2">
        <f>VLOOKUP(A77,[1]TDSheet!$A:$AA,27,0)</f>
        <v>0.6</v>
      </c>
      <c r="V77" s="2">
        <f>VLOOKUP(A77,[1]TDSheet!$A:$AB,28,0)</f>
        <v>0.8</v>
      </c>
      <c r="W77" s="2">
        <f>VLOOKUP(A77,[1]TDSheet!$A:$R,18,0)</f>
        <v>0.4</v>
      </c>
      <c r="Y77" s="2">
        <f t="shared" si="14"/>
        <v>0</v>
      </c>
    </row>
    <row r="78" spans="1:25" ht="11.1" customHeight="1" outlineLevel="2" x14ac:dyDescent="0.2">
      <c r="A78" s="7" t="s">
        <v>97</v>
      </c>
      <c r="B78" s="7" t="s">
        <v>23</v>
      </c>
      <c r="C78" s="7"/>
      <c r="D78" s="8"/>
      <c r="E78" s="8">
        <v>500</v>
      </c>
      <c r="F78" s="8"/>
      <c r="G78" s="8"/>
      <c r="H78" s="21">
        <f>VLOOKUP(A78,[1]TDSheet!$A:$K,11,0)</f>
        <v>0</v>
      </c>
      <c r="K78" s="2">
        <f t="shared" si="10"/>
        <v>0</v>
      </c>
      <c r="N78" s="2">
        <f>VLOOKUP(A78,[1]TDSheet!$A:$U,21,0)</f>
        <v>0</v>
      </c>
      <c r="O78" s="2">
        <f t="shared" si="11"/>
        <v>0</v>
      </c>
      <c r="P78" s="23"/>
      <c r="Q78" s="23"/>
      <c r="S78" s="2" t="e">
        <f t="shared" si="12"/>
        <v>#DIV/0!</v>
      </c>
      <c r="T78" s="2" t="e">
        <f t="shared" si="13"/>
        <v>#DIV/0!</v>
      </c>
      <c r="U78" s="2">
        <f>VLOOKUP(A78,[1]TDSheet!$A:$AA,27,0)</f>
        <v>0</v>
      </c>
      <c r="V78" s="2">
        <f>VLOOKUP(A78,[1]TDSheet!$A:$AB,28,0)</f>
        <v>0</v>
      </c>
      <c r="W78" s="2">
        <f>VLOOKUP(A78,[1]TDSheet!$A:$R,18,0)</f>
        <v>0</v>
      </c>
      <c r="Y78" s="2">
        <f t="shared" si="14"/>
        <v>0</v>
      </c>
    </row>
    <row r="79" spans="1:25" ht="11.1" customHeight="1" outlineLevel="2" x14ac:dyDescent="0.2">
      <c r="A79" s="7" t="s">
        <v>98</v>
      </c>
      <c r="B79" s="7" t="s">
        <v>23</v>
      </c>
      <c r="C79" s="7"/>
      <c r="D79" s="8">
        <v>25</v>
      </c>
      <c r="E79" s="8">
        <v>264</v>
      </c>
      <c r="F79" s="8"/>
      <c r="G79" s="8"/>
      <c r="H79" s="21">
        <f>VLOOKUP(A79,[1]TDSheet!$A:$K,11,0)</f>
        <v>0</v>
      </c>
      <c r="K79" s="2">
        <f t="shared" si="10"/>
        <v>0</v>
      </c>
      <c r="N79" s="2">
        <f>VLOOKUP(A79,[1]TDSheet!$A:$U,21,0)</f>
        <v>0</v>
      </c>
      <c r="O79" s="2">
        <f t="shared" si="11"/>
        <v>0</v>
      </c>
      <c r="P79" s="23"/>
      <c r="Q79" s="23"/>
      <c r="S79" s="2" t="e">
        <f t="shared" si="12"/>
        <v>#DIV/0!</v>
      </c>
      <c r="T79" s="2" t="e">
        <f t="shared" si="13"/>
        <v>#DIV/0!</v>
      </c>
      <c r="U79" s="2">
        <f>VLOOKUP(A79,[1]TDSheet!$A:$AA,27,0)</f>
        <v>0</v>
      </c>
      <c r="V79" s="2">
        <f>VLOOKUP(A79,[1]TDSheet!$A:$AB,28,0)</f>
        <v>1.2</v>
      </c>
      <c r="W79" s="2">
        <f>VLOOKUP(A79,[1]TDSheet!$A:$R,18,0)</f>
        <v>0.8</v>
      </c>
      <c r="Y79" s="2">
        <f t="shared" si="14"/>
        <v>0</v>
      </c>
    </row>
    <row r="80" spans="1:25" ht="11.1" customHeight="1" outlineLevel="2" x14ac:dyDescent="0.2">
      <c r="A80" s="7" t="s">
        <v>33</v>
      </c>
      <c r="B80" s="7" t="s">
        <v>23</v>
      </c>
      <c r="C80" s="7"/>
      <c r="D80" s="8">
        <v>276</v>
      </c>
      <c r="E80" s="8">
        <v>54</v>
      </c>
      <c r="F80" s="8">
        <v>272</v>
      </c>
      <c r="G80" s="8"/>
      <c r="H80" s="21">
        <f>VLOOKUP(A80,[1]TDSheet!$A:$K,11,0)</f>
        <v>0</v>
      </c>
      <c r="K80" s="2">
        <f t="shared" si="10"/>
        <v>-4</v>
      </c>
      <c r="L80" s="2">
        <f>VLOOKUP(A80,[2]TDSheet!$A:$F,6,0)</f>
        <v>276</v>
      </c>
      <c r="N80" s="2">
        <f>VLOOKUP(A80,[1]TDSheet!$A:$U,21,0)</f>
        <v>0</v>
      </c>
      <c r="O80" s="2">
        <f t="shared" si="11"/>
        <v>-0.8</v>
      </c>
      <c r="P80" s="23"/>
      <c r="Q80" s="23"/>
      <c r="S80" s="2">
        <f t="shared" si="12"/>
        <v>0</v>
      </c>
      <c r="T80" s="2">
        <f t="shared" si="13"/>
        <v>0</v>
      </c>
      <c r="U80" s="2">
        <f>VLOOKUP(A80,[1]TDSheet!$A:$AA,27,0)</f>
        <v>-1.4</v>
      </c>
      <c r="V80" s="2">
        <f>VLOOKUP(A80,[1]TDSheet!$A:$AB,28,0)</f>
        <v>-0.4</v>
      </c>
      <c r="W80" s="2">
        <f>VLOOKUP(A80,[1]TDSheet!$A:$R,18,0)</f>
        <v>-0.4</v>
      </c>
      <c r="Y80" s="2">
        <f t="shared" si="14"/>
        <v>0</v>
      </c>
    </row>
    <row r="81" spans="1:25" ht="11.1" customHeight="1" outlineLevel="2" x14ac:dyDescent="0.2">
      <c r="A81" s="7" t="s">
        <v>99</v>
      </c>
      <c r="B81" s="7" t="s">
        <v>23</v>
      </c>
      <c r="C81" s="7"/>
      <c r="D81" s="8">
        <v>198</v>
      </c>
      <c r="E81" s="8">
        <v>42</v>
      </c>
      <c r="F81" s="8">
        <v>198</v>
      </c>
      <c r="G81" s="8"/>
      <c r="H81" s="21">
        <f>VLOOKUP(A81,[1]TDSheet!$A:$K,11,0)</f>
        <v>0</v>
      </c>
      <c r="K81" s="2">
        <f t="shared" si="10"/>
        <v>0</v>
      </c>
      <c r="L81" s="2">
        <f>VLOOKUP(A81,[2]TDSheet!$A:$F,6,0)</f>
        <v>198</v>
      </c>
      <c r="N81" s="2">
        <f>VLOOKUP(A81,[1]TDSheet!$A:$U,21,0)</f>
        <v>0</v>
      </c>
      <c r="O81" s="2">
        <f t="shared" si="11"/>
        <v>0</v>
      </c>
      <c r="P81" s="23"/>
      <c r="Q81" s="23"/>
      <c r="S81" s="2" t="e">
        <f t="shared" si="12"/>
        <v>#DIV/0!</v>
      </c>
      <c r="T81" s="2" t="e">
        <f t="shared" si="13"/>
        <v>#DIV/0!</v>
      </c>
      <c r="U81" s="2">
        <f>VLOOKUP(A81,[1]TDSheet!$A:$AA,27,0)</f>
        <v>0</v>
      </c>
      <c r="V81" s="2">
        <f>VLOOKUP(A81,[1]TDSheet!$A:$AB,28,0)</f>
        <v>0.6</v>
      </c>
      <c r="W81" s="2">
        <f>VLOOKUP(A81,[1]TDSheet!$A:$R,18,0)</f>
        <v>0</v>
      </c>
      <c r="Y81" s="2">
        <f t="shared" si="14"/>
        <v>0</v>
      </c>
    </row>
    <row r="82" spans="1:25" ht="11.1" customHeight="1" outlineLevel="2" x14ac:dyDescent="0.2">
      <c r="A82" s="7" t="s">
        <v>100</v>
      </c>
      <c r="B82" s="7" t="s">
        <v>23</v>
      </c>
      <c r="C82" s="22" t="str">
        <f>VLOOKUP(A82,[1]TDSheet!$A:$D,4,0)</f>
        <v>Нояб</v>
      </c>
      <c r="D82" s="8">
        <v>269</v>
      </c>
      <c r="E82" s="8">
        <v>150</v>
      </c>
      <c r="F82" s="8">
        <v>201</v>
      </c>
      <c r="G82" s="8">
        <v>121</v>
      </c>
      <c r="H82" s="21">
        <f>VLOOKUP(A82,[1]TDSheet!$A:$K,11,0)</f>
        <v>0.4</v>
      </c>
      <c r="K82" s="2">
        <f t="shared" si="10"/>
        <v>99</v>
      </c>
      <c r="L82" s="2">
        <f>VLOOKUP(A82,[2]TDSheet!$A:$F,6,0)</f>
        <v>102</v>
      </c>
      <c r="N82" s="2">
        <f>VLOOKUP(A82,[1]TDSheet!$A:$U,21,0)</f>
        <v>0</v>
      </c>
      <c r="O82" s="2">
        <f t="shared" si="11"/>
        <v>19.8</v>
      </c>
      <c r="P82" s="23">
        <f>12*O82-N82-G82</f>
        <v>116.60000000000002</v>
      </c>
      <c r="Q82" s="23"/>
      <c r="S82" s="2">
        <f t="shared" si="12"/>
        <v>12</v>
      </c>
      <c r="T82" s="2">
        <f t="shared" si="13"/>
        <v>6.1111111111111107</v>
      </c>
      <c r="U82" s="2">
        <f>VLOOKUP(A82,[1]TDSheet!$A:$AA,27,0)</f>
        <v>11.2</v>
      </c>
      <c r="V82" s="2">
        <f>VLOOKUP(A82,[1]TDSheet!$A:$AB,28,0)</f>
        <v>22.4</v>
      </c>
      <c r="W82" s="2">
        <f>VLOOKUP(A82,[1]TDSheet!$A:$R,18,0)</f>
        <v>18.399999999999999</v>
      </c>
      <c r="X82" s="24" t="str">
        <f>VLOOKUP(A82,[1]TDSheet!$A:$AD,30,0)</f>
        <v>акция/вывод</v>
      </c>
      <c r="Y82" s="2">
        <f t="shared" si="14"/>
        <v>46.640000000000015</v>
      </c>
    </row>
    <row r="83" spans="1:25" ht="21.95" customHeight="1" outlineLevel="2" x14ac:dyDescent="0.2">
      <c r="A83" s="7" t="s">
        <v>101</v>
      </c>
      <c r="B83" s="7" t="s">
        <v>23</v>
      </c>
      <c r="C83" s="7"/>
      <c r="D83" s="8">
        <v>282</v>
      </c>
      <c r="E83" s="8">
        <v>234</v>
      </c>
      <c r="F83" s="8">
        <v>282</v>
      </c>
      <c r="G83" s="8"/>
      <c r="H83" s="21">
        <f>VLOOKUP(A83,[1]TDSheet!$A:$K,11,0)</f>
        <v>0</v>
      </c>
      <c r="K83" s="2">
        <f t="shared" si="10"/>
        <v>0</v>
      </c>
      <c r="L83" s="2">
        <f>VLOOKUP(A83,[2]TDSheet!$A:$F,6,0)</f>
        <v>282</v>
      </c>
      <c r="N83" s="2">
        <f>VLOOKUP(A83,[1]TDSheet!$A:$U,21,0)</f>
        <v>0</v>
      </c>
      <c r="O83" s="2">
        <f t="shared" si="11"/>
        <v>0</v>
      </c>
      <c r="P83" s="23"/>
      <c r="Q83" s="23"/>
      <c r="S83" s="2" t="e">
        <f t="shared" si="12"/>
        <v>#DIV/0!</v>
      </c>
      <c r="T83" s="2" t="e">
        <f t="shared" si="13"/>
        <v>#DIV/0!</v>
      </c>
      <c r="U83" s="2">
        <f>VLOOKUP(A83,[1]TDSheet!$A:$AA,27,0)</f>
        <v>0</v>
      </c>
      <c r="V83" s="2">
        <f>VLOOKUP(A83,[1]TDSheet!$A:$AB,28,0)</f>
        <v>0</v>
      </c>
      <c r="W83" s="2">
        <f>VLOOKUP(A83,[1]TDSheet!$A:$R,18,0)</f>
        <v>0</v>
      </c>
      <c r="Y83" s="2">
        <f t="shared" si="14"/>
        <v>0</v>
      </c>
    </row>
    <row r="84" spans="1:25" ht="21.95" customHeight="1" outlineLevel="2" x14ac:dyDescent="0.2">
      <c r="A84" s="7" t="s">
        <v>65</v>
      </c>
      <c r="B84" s="7" t="s">
        <v>9</v>
      </c>
      <c r="C84" s="7"/>
      <c r="D84" s="8"/>
      <c r="E84" s="8">
        <v>12.909000000000001</v>
      </c>
      <c r="F84" s="8">
        <v>-0.73199999999999998</v>
      </c>
      <c r="G84" s="8">
        <v>12.196</v>
      </c>
      <c r="H84" s="21">
        <f>VLOOKUP(A84,[1]TDSheet!$A:$K,11,0)</f>
        <v>1</v>
      </c>
      <c r="K84" s="2">
        <f t="shared" si="10"/>
        <v>-0.73199999999999998</v>
      </c>
      <c r="N84" s="2">
        <f>VLOOKUP(A84,[1]TDSheet!$A:$U,21,0)</f>
        <v>0</v>
      </c>
      <c r="O84" s="2">
        <f t="shared" si="11"/>
        <v>-0.1464</v>
      </c>
      <c r="P84" s="25">
        <v>10</v>
      </c>
      <c r="Q84" s="23"/>
      <c r="S84" s="2">
        <f t="shared" si="12"/>
        <v>-151.61202185792348</v>
      </c>
      <c r="T84" s="2">
        <f t="shared" si="13"/>
        <v>-83.30601092896174</v>
      </c>
      <c r="U84" s="2">
        <f>VLOOKUP(A84,[1]TDSheet!$A:$AA,27,0)</f>
        <v>1.7234000000000003</v>
      </c>
      <c r="V84" s="2">
        <f>VLOOKUP(A84,[1]TDSheet!$A:$AB,28,0)</f>
        <v>0</v>
      </c>
      <c r="W84" s="2">
        <f>VLOOKUP(A84,[1]TDSheet!$A:$R,18,0)</f>
        <v>-0.1426</v>
      </c>
      <c r="Y84" s="2">
        <f t="shared" si="14"/>
        <v>10</v>
      </c>
    </row>
    <row r="85" spans="1:25" ht="21.95" customHeight="1" outlineLevel="2" x14ac:dyDescent="0.2">
      <c r="A85" s="7" t="s">
        <v>102</v>
      </c>
      <c r="B85" s="7" t="s">
        <v>23</v>
      </c>
      <c r="C85" s="7"/>
      <c r="D85" s="8">
        <v>6</v>
      </c>
      <c r="E85" s="8"/>
      <c r="F85" s="8"/>
      <c r="G85" s="8">
        <v>6</v>
      </c>
      <c r="H85" s="21">
        <f>VLOOKUP(A85,[1]TDSheet!$A:$K,11,0)</f>
        <v>0.35</v>
      </c>
      <c r="K85" s="2">
        <f t="shared" si="10"/>
        <v>0</v>
      </c>
      <c r="N85" s="2">
        <f>VLOOKUP(A85,[1]TDSheet!$A:$U,21,0)</f>
        <v>0</v>
      </c>
      <c r="O85" s="2">
        <f t="shared" si="11"/>
        <v>0</v>
      </c>
      <c r="P85" s="23"/>
      <c r="Q85" s="23"/>
      <c r="S85" s="2" t="e">
        <f t="shared" si="12"/>
        <v>#DIV/0!</v>
      </c>
      <c r="T85" s="2" t="e">
        <f t="shared" si="13"/>
        <v>#DIV/0!</v>
      </c>
      <c r="U85" s="2">
        <f>VLOOKUP(A85,[1]TDSheet!$A:$AA,27,0)</f>
        <v>0</v>
      </c>
      <c r="V85" s="2">
        <f>VLOOKUP(A85,[1]TDSheet!$A:$AB,28,0)</f>
        <v>1.6</v>
      </c>
      <c r="W85" s="2">
        <f>VLOOKUP(A85,[1]TDSheet!$A:$R,18,0)</f>
        <v>-0.2</v>
      </c>
      <c r="Y85" s="2">
        <f t="shared" si="14"/>
        <v>0</v>
      </c>
    </row>
    <row r="86" spans="1:25" ht="11.1" customHeight="1" outlineLevel="2" x14ac:dyDescent="0.2">
      <c r="A86" s="7" t="s">
        <v>103</v>
      </c>
      <c r="B86" s="7" t="s">
        <v>23</v>
      </c>
      <c r="C86" s="7"/>
      <c r="D86" s="8">
        <v>18</v>
      </c>
      <c r="E86" s="8">
        <v>36</v>
      </c>
      <c r="F86" s="8">
        <v>23</v>
      </c>
      <c r="G86" s="8">
        <v>28</v>
      </c>
      <c r="H86" s="21">
        <f>VLOOKUP(A86,[1]TDSheet!$A:$K,11,0)</f>
        <v>0.28000000000000003</v>
      </c>
      <c r="K86" s="2">
        <f t="shared" si="10"/>
        <v>23</v>
      </c>
      <c r="N86" s="2">
        <f>VLOOKUP(A86,[1]TDSheet!$A:$U,21,0)</f>
        <v>0</v>
      </c>
      <c r="O86" s="2">
        <f t="shared" si="11"/>
        <v>4.5999999999999996</v>
      </c>
      <c r="P86" s="23">
        <f t="shared" ref="P86:P87" si="15">12*O86-N86-G86</f>
        <v>27.199999999999996</v>
      </c>
      <c r="Q86" s="23"/>
      <c r="S86" s="2">
        <f t="shared" si="12"/>
        <v>12</v>
      </c>
      <c r="T86" s="2">
        <f t="shared" si="13"/>
        <v>6.0869565217391308</v>
      </c>
      <c r="U86" s="2">
        <f>VLOOKUP(A86,[1]TDSheet!$A:$AA,27,0)</f>
        <v>6.4</v>
      </c>
      <c r="V86" s="2">
        <f>VLOOKUP(A86,[1]TDSheet!$A:$AB,28,0)</f>
        <v>5.8</v>
      </c>
      <c r="W86" s="2">
        <f>VLOOKUP(A86,[1]TDSheet!$A:$R,18,0)</f>
        <v>3.8</v>
      </c>
      <c r="Y86" s="2">
        <f t="shared" si="14"/>
        <v>7.6159999999999997</v>
      </c>
    </row>
    <row r="87" spans="1:25" ht="11.1" customHeight="1" outlineLevel="2" x14ac:dyDescent="0.2">
      <c r="A87" s="7" t="s">
        <v>15</v>
      </c>
      <c r="B87" s="7" t="s">
        <v>9</v>
      </c>
      <c r="C87" s="7"/>
      <c r="D87" s="8">
        <v>194.108</v>
      </c>
      <c r="E87" s="8"/>
      <c r="F87" s="8">
        <v>66.486000000000004</v>
      </c>
      <c r="G87" s="8">
        <v>111.73</v>
      </c>
      <c r="H87" s="21">
        <f>VLOOKUP(A87,[1]TDSheet!$A:$K,11,0)</f>
        <v>1</v>
      </c>
      <c r="K87" s="2">
        <f t="shared" si="10"/>
        <v>66.486000000000004</v>
      </c>
      <c r="N87" s="2">
        <f>VLOOKUP(A87,[1]TDSheet!$A:$U,21,0)</f>
        <v>0</v>
      </c>
      <c r="O87" s="2">
        <f t="shared" si="11"/>
        <v>13.2972</v>
      </c>
      <c r="P87" s="23">
        <f t="shared" si="15"/>
        <v>47.836399999999983</v>
      </c>
      <c r="Q87" s="23"/>
      <c r="S87" s="2">
        <f t="shared" si="12"/>
        <v>11.999999999999998</v>
      </c>
      <c r="T87" s="2">
        <f t="shared" si="13"/>
        <v>8.4025208314532378</v>
      </c>
      <c r="U87" s="2">
        <f>VLOOKUP(A87,[1]TDSheet!$A:$AA,27,0)</f>
        <v>31.735599999999998</v>
      </c>
      <c r="V87" s="2">
        <f>VLOOKUP(A87,[1]TDSheet!$A:$AB,28,0)</f>
        <v>19.844999999999999</v>
      </c>
      <c r="W87" s="2">
        <f>VLOOKUP(A87,[1]TDSheet!$A:$R,18,0)</f>
        <v>14.420199999999999</v>
      </c>
      <c r="Y87" s="2">
        <f t="shared" si="14"/>
        <v>47.836399999999983</v>
      </c>
    </row>
    <row r="88" spans="1:25" ht="11.1" customHeight="1" outlineLevel="2" x14ac:dyDescent="0.2">
      <c r="A88" s="7" t="s">
        <v>104</v>
      </c>
      <c r="B88" s="7" t="s">
        <v>23</v>
      </c>
      <c r="C88" s="7"/>
      <c r="D88" s="8">
        <v>49</v>
      </c>
      <c r="E88" s="8">
        <v>120</v>
      </c>
      <c r="F88" s="8">
        <v>23</v>
      </c>
      <c r="G88" s="8">
        <v>113</v>
      </c>
      <c r="H88" s="21">
        <f>VLOOKUP(A88,[1]TDSheet!$A:$K,11,0)</f>
        <v>0.28000000000000003</v>
      </c>
      <c r="K88" s="2">
        <f t="shared" si="10"/>
        <v>23</v>
      </c>
      <c r="N88" s="2">
        <f>VLOOKUP(A88,[1]TDSheet!$A:$U,21,0)</f>
        <v>0</v>
      </c>
      <c r="O88" s="2">
        <f t="shared" si="11"/>
        <v>4.5999999999999996</v>
      </c>
      <c r="P88" s="23"/>
      <c r="Q88" s="23"/>
      <c r="S88" s="2">
        <f t="shared" si="12"/>
        <v>24.565217391304351</v>
      </c>
      <c r="T88" s="2">
        <f t="shared" si="13"/>
        <v>24.565217391304351</v>
      </c>
      <c r="U88" s="2">
        <f>VLOOKUP(A88,[1]TDSheet!$A:$AA,27,0)</f>
        <v>15.2</v>
      </c>
      <c r="V88" s="2">
        <f>VLOOKUP(A88,[1]TDSheet!$A:$AB,28,0)</f>
        <v>6.2</v>
      </c>
      <c r="W88" s="2">
        <f>VLOOKUP(A88,[1]TDSheet!$A:$R,18,0)</f>
        <v>14.4</v>
      </c>
      <c r="Y88" s="2">
        <f t="shared" si="14"/>
        <v>0</v>
      </c>
    </row>
    <row r="89" spans="1:25" ht="11.1" customHeight="1" outlineLevel="2" x14ac:dyDescent="0.2">
      <c r="A89" s="7" t="s">
        <v>16</v>
      </c>
      <c r="B89" s="7" t="s">
        <v>9</v>
      </c>
      <c r="C89" s="22" t="str">
        <f>VLOOKUP(A89,[1]TDSheet!$A:$D,4,0)</f>
        <v>Нояб</v>
      </c>
      <c r="D89" s="8"/>
      <c r="E89" s="8">
        <v>78.046999999999997</v>
      </c>
      <c r="F89" s="8">
        <v>16.04</v>
      </c>
      <c r="G89" s="8">
        <v>62.006999999999998</v>
      </c>
      <c r="H89" s="21">
        <f>VLOOKUP(A89,[1]TDSheet!$A:$K,11,0)</f>
        <v>1</v>
      </c>
      <c r="K89" s="2">
        <f t="shared" si="10"/>
        <v>16.04</v>
      </c>
      <c r="N89" s="2">
        <f>VLOOKUP(A89,[1]TDSheet!$A:$U,21,0)</f>
        <v>0</v>
      </c>
      <c r="O89" s="2">
        <f t="shared" si="11"/>
        <v>3.2079999999999997</v>
      </c>
      <c r="P89" s="23"/>
      <c r="Q89" s="23"/>
      <c r="S89" s="2">
        <f t="shared" si="12"/>
        <v>19.328865336658357</v>
      </c>
      <c r="T89" s="2">
        <f t="shared" si="13"/>
        <v>19.328865336658357</v>
      </c>
      <c r="U89" s="2">
        <f>VLOOKUP(A89,[1]TDSheet!$A:$AA,27,0)</f>
        <v>9.117799999999999</v>
      </c>
      <c r="V89" s="2">
        <f>VLOOKUP(A89,[1]TDSheet!$A:$AB,28,0)</f>
        <v>0</v>
      </c>
      <c r="W89" s="2">
        <f>VLOOKUP(A89,[1]TDSheet!$A:$R,18,0)</f>
        <v>0</v>
      </c>
      <c r="X89" s="24" t="str">
        <f>VLOOKUP(A89,[1]TDSheet!$A:$AD,30,0)</f>
        <v>акция/вывод</v>
      </c>
      <c r="Y89" s="2">
        <f t="shared" si="14"/>
        <v>0</v>
      </c>
    </row>
    <row r="90" spans="1:25" ht="11.1" customHeight="1" outlineLevel="2" x14ac:dyDescent="0.2">
      <c r="A90" s="7" t="s">
        <v>134</v>
      </c>
      <c r="B90" s="7" t="s">
        <v>9</v>
      </c>
      <c r="C90" s="22" t="str">
        <f>VLOOKUP(A90,[1]TDSheet!$A:$D,4,0)</f>
        <v>Нояб</v>
      </c>
      <c r="D90" s="8"/>
      <c r="E90" s="8"/>
      <c r="F90" s="8"/>
      <c r="G90" s="8"/>
      <c r="H90" s="21">
        <f>VLOOKUP(A90,[1]TDSheet!$A:$K,11,0)</f>
        <v>1</v>
      </c>
      <c r="K90" s="2">
        <f t="shared" si="10"/>
        <v>0</v>
      </c>
      <c r="N90" s="2">
        <f>VLOOKUP(A90,[1]TDSheet!$A:$U,21,0)</f>
        <v>0</v>
      </c>
      <c r="O90" s="2">
        <f t="shared" si="11"/>
        <v>0</v>
      </c>
      <c r="P90" s="23"/>
      <c r="Q90" s="23"/>
      <c r="S90" s="2" t="e">
        <f t="shared" si="12"/>
        <v>#DIV/0!</v>
      </c>
      <c r="T90" s="2" t="e">
        <f t="shared" si="13"/>
        <v>#DIV/0!</v>
      </c>
      <c r="U90" s="2">
        <f>VLOOKUP(A90,[1]TDSheet!$A:$AA,27,0)</f>
        <v>1.9170000000000003</v>
      </c>
      <c r="V90" s="2">
        <f>VLOOKUP(A90,[1]TDSheet!$A:$AB,28,0)</f>
        <v>0</v>
      </c>
      <c r="W90" s="2">
        <f>VLOOKUP(A90,[1]TDSheet!$A:$R,18,0)</f>
        <v>0</v>
      </c>
      <c r="X90" s="24" t="str">
        <f>VLOOKUP(A90,[1]TDSheet!$A:$AD,30,0)</f>
        <v>акция/вывод</v>
      </c>
      <c r="Y90" s="2">
        <f t="shared" si="14"/>
        <v>0</v>
      </c>
    </row>
    <row r="91" spans="1:25" ht="11.1" customHeight="1" outlineLevel="2" x14ac:dyDescent="0.2">
      <c r="A91" s="7" t="s">
        <v>105</v>
      </c>
      <c r="B91" s="7" t="s">
        <v>23</v>
      </c>
      <c r="C91" s="22" t="str">
        <f>VLOOKUP(A91,[1]TDSheet!$A:$D,4,0)</f>
        <v>Нояб</v>
      </c>
      <c r="D91" s="8">
        <v>7</v>
      </c>
      <c r="E91" s="8">
        <v>408</v>
      </c>
      <c r="F91" s="8">
        <v>118</v>
      </c>
      <c r="G91" s="8">
        <v>277</v>
      </c>
      <c r="H91" s="21">
        <f>VLOOKUP(A91,[1]TDSheet!$A:$K,11,0)</f>
        <v>0.4</v>
      </c>
      <c r="K91" s="2">
        <f t="shared" si="10"/>
        <v>118</v>
      </c>
      <c r="N91" s="2">
        <f>VLOOKUP(A91,[1]TDSheet!$A:$U,21,0)</f>
        <v>0</v>
      </c>
      <c r="O91" s="2">
        <f t="shared" si="11"/>
        <v>23.6</v>
      </c>
      <c r="P91" s="25">
        <v>100</v>
      </c>
      <c r="Q91" s="23"/>
      <c r="S91" s="2">
        <f t="shared" si="12"/>
        <v>15.974576271186439</v>
      </c>
      <c r="T91" s="2">
        <f t="shared" si="13"/>
        <v>11.73728813559322</v>
      </c>
      <c r="U91" s="2">
        <f>VLOOKUP(A91,[1]TDSheet!$A:$AA,27,0)</f>
        <v>11</v>
      </c>
      <c r="V91" s="2">
        <f>VLOOKUP(A91,[1]TDSheet!$A:$AB,28,0)</f>
        <v>-0.2</v>
      </c>
      <c r="W91" s="2">
        <f>VLOOKUP(A91,[1]TDSheet!$A:$R,18,0)</f>
        <v>51.2</v>
      </c>
      <c r="X91" s="24" t="str">
        <f>VLOOKUP(A91,[1]TDSheet!$A:$AD,30,0)</f>
        <v>акция/вывод</v>
      </c>
      <c r="Y91" s="2">
        <f t="shared" si="14"/>
        <v>40</v>
      </c>
    </row>
    <row r="92" spans="1:25" ht="11.1" customHeight="1" outlineLevel="2" x14ac:dyDescent="0.2">
      <c r="A92" s="7" t="s">
        <v>106</v>
      </c>
      <c r="B92" s="7" t="s">
        <v>23</v>
      </c>
      <c r="C92" s="22" t="str">
        <f>VLOOKUP(A92,[1]TDSheet!$A:$D,4,0)</f>
        <v>Нояб</v>
      </c>
      <c r="D92" s="8"/>
      <c r="E92" s="8">
        <v>357</v>
      </c>
      <c r="F92" s="8">
        <v>102</v>
      </c>
      <c r="G92" s="8">
        <v>241</v>
      </c>
      <c r="H92" s="21">
        <f>VLOOKUP(A92,[1]TDSheet!$A:$K,11,0)</f>
        <v>0.4</v>
      </c>
      <c r="K92" s="2">
        <f t="shared" si="10"/>
        <v>102</v>
      </c>
      <c r="N92" s="2">
        <f>VLOOKUP(A92,[1]TDSheet!$A:$U,21,0)</f>
        <v>0</v>
      </c>
      <c r="O92" s="2">
        <f t="shared" si="11"/>
        <v>20.399999999999999</v>
      </c>
      <c r="P92" s="23"/>
      <c r="Q92" s="23"/>
      <c r="S92" s="2">
        <f t="shared" si="12"/>
        <v>11.813725490196079</v>
      </c>
      <c r="T92" s="2">
        <f t="shared" si="13"/>
        <v>11.813725490196079</v>
      </c>
      <c r="U92" s="2">
        <f>VLOOKUP(A92,[1]TDSheet!$A:$AA,27,0)</f>
        <v>18.399999999999999</v>
      </c>
      <c r="V92" s="2">
        <f>VLOOKUP(A92,[1]TDSheet!$A:$AB,28,0)</f>
        <v>5.4</v>
      </c>
      <c r="W92" s="2">
        <f>VLOOKUP(A92,[1]TDSheet!$A:$R,18,0)</f>
        <v>22.2</v>
      </c>
      <c r="X92" s="24" t="str">
        <f>VLOOKUP(A92,[1]TDSheet!$A:$AD,30,0)</f>
        <v>акция/вывод</v>
      </c>
      <c r="Y92" s="2">
        <f t="shared" si="14"/>
        <v>0</v>
      </c>
    </row>
    <row r="93" spans="1:25" ht="21.95" customHeight="1" outlineLevel="2" x14ac:dyDescent="0.2">
      <c r="A93" s="7" t="s">
        <v>34</v>
      </c>
      <c r="B93" s="7" t="s">
        <v>23</v>
      </c>
      <c r="C93" s="7"/>
      <c r="D93" s="8">
        <v>120</v>
      </c>
      <c r="E93" s="8">
        <v>84</v>
      </c>
      <c r="F93" s="8">
        <v>120</v>
      </c>
      <c r="G93" s="8"/>
      <c r="H93" s="21">
        <f>VLOOKUP(A93,[1]TDSheet!$A:$K,11,0)</f>
        <v>0</v>
      </c>
      <c r="K93" s="2">
        <f t="shared" si="10"/>
        <v>0</v>
      </c>
      <c r="L93" s="2">
        <f>VLOOKUP(A93,[2]TDSheet!$A:$F,6,0)</f>
        <v>120</v>
      </c>
      <c r="N93" s="2">
        <f>VLOOKUP(A93,[1]TDSheet!$A:$U,21,0)</f>
        <v>0</v>
      </c>
      <c r="O93" s="2">
        <f t="shared" si="11"/>
        <v>0</v>
      </c>
      <c r="P93" s="23"/>
      <c r="Q93" s="23"/>
      <c r="S93" s="2" t="e">
        <f t="shared" si="12"/>
        <v>#DIV/0!</v>
      </c>
      <c r="T93" s="2" t="e">
        <f t="shared" si="13"/>
        <v>#DIV/0!</v>
      </c>
      <c r="U93" s="2">
        <f>VLOOKUP(A93,[1]TDSheet!$A:$AA,27,0)</f>
        <v>0</v>
      </c>
      <c r="V93" s="2">
        <f>VLOOKUP(A93,[1]TDSheet!$A:$AB,28,0)</f>
        <v>0</v>
      </c>
      <c r="W93" s="2">
        <f>VLOOKUP(A93,[1]TDSheet!$A:$R,18,0)</f>
        <v>0</v>
      </c>
      <c r="Y93" s="2">
        <f t="shared" si="14"/>
        <v>0</v>
      </c>
    </row>
    <row r="94" spans="1:25" ht="21.95" customHeight="1" outlineLevel="2" x14ac:dyDescent="0.2">
      <c r="A94" s="7" t="s">
        <v>107</v>
      </c>
      <c r="B94" s="7" t="s">
        <v>23</v>
      </c>
      <c r="C94" s="7"/>
      <c r="D94" s="8">
        <v>126</v>
      </c>
      <c r="E94" s="8">
        <v>84</v>
      </c>
      <c r="F94" s="8">
        <v>126</v>
      </c>
      <c r="G94" s="8"/>
      <c r="H94" s="21">
        <f>VLOOKUP(A94,[1]TDSheet!$A:$K,11,0)</f>
        <v>0</v>
      </c>
      <c r="K94" s="2">
        <f t="shared" si="10"/>
        <v>0</v>
      </c>
      <c r="L94" s="2">
        <f>VLOOKUP(A94,[2]TDSheet!$A:$F,6,0)</f>
        <v>126</v>
      </c>
      <c r="N94" s="2">
        <f>VLOOKUP(A94,[1]TDSheet!$A:$U,21,0)</f>
        <v>0</v>
      </c>
      <c r="O94" s="2">
        <f t="shared" si="11"/>
        <v>0</v>
      </c>
      <c r="P94" s="23"/>
      <c r="Q94" s="23"/>
      <c r="S94" s="2" t="e">
        <f t="shared" si="12"/>
        <v>#DIV/0!</v>
      </c>
      <c r="T94" s="2" t="e">
        <f t="shared" si="13"/>
        <v>#DIV/0!</v>
      </c>
      <c r="U94" s="2">
        <f>VLOOKUP(A94,[1]TDSheet!$A:$AA,27,0)</f>
        <v>0</v>
      </c>
      <c r="V94" s="2">
        <f>VLOOKUP(A94,[1]TDSheet!$A:$AB,28,0)</f>
        <v>0</v>
      </c>
      <c r="W94" s="2">
        <f>VLOOKUP(A94,[1]TDSheet!$A:$R,18,0)</f>
        <v>0</v>
      </c>
      <c r="Y94" s="2">
        <f t="shared" si="14"/>
        <v>0</v>
      </c>
    </row>
    <row r="95" spans="1:25" ht="21.95" customHeight="1" outlineLevel="2" x14ac:dyDescent="0.2">
      <c r="A95" s="7" t="s">
        <v>108</v>
      </c>
      <c r="B95" s="7" t="s">
        <v>23</v>
      </c>
      <c r="C95" s="7"/>
      <c r="D95" s="8">
        <v>136</v>
      </c>
      <c r="E95" s="8">
        <v>100</v>
      </c>
      <c r="F95" s="8">
        <v>136</v>
      </c>
      <c r="G95" s="8"/>
      <c r="H95" s="21">
        <f>VLOOKUP(A95,[1]TDSheet!$A:$K,11,0)</f>
        <v>0</v>
      </c>
      <c r="K95" s="2">
        <f t="shared" si="10"/>
        <v>0</v>
      </c>
      <c r="L95" s="2">
        <f>VLOOKUP(A95,[2]TDSheet!$A:$F,6,0)</f>
        <v>136</v>
      </c>
      <c r="N95" s="2">
        <f>VLOOKUP(A95,[1]TDSheet!$A:$U,21,0)</f>
        <v>0</v>
      </c>
      <c r="O95" s="2">
        <f t="shared" si="11"/>
        <v>0</v>
      </c>
      <c r="P95" s="23"/>
      <c r="Q95" s="23"/>
      <c r="S95" s="2" t="e">
        <f t="shared" si="12"/>
        <v>#DIV/0!</v>
      </c>
      <c r="T95" s="2" t="e">
        <f t="shared" si="13"/>
        <v>#DIV/0!</v>
      </c>
      <c r="U95" s="2">
        <f>VLOOKUP(A95,[1]TDSheet!$A:$AA,27,0)</f>
        <v>0</v>
      </c>
      <c r="V95" s="2">
        <f>VLOOKUP(A95,[1]TDSheet!$A:$AB,28,0)</f>
        <v>0</v>
      </c>
      <c r="W95" s="2">
        <f>VLOOKUP(A95,[1]TDSheet!$A:$R,18,0)</f>
        <v>0</v>
      </c>
      <c r="Y95" s="2">
        <f t="shared" si="14"/>
        <v>0</v>
      </c>
    </row>
    <row r="96" spans="1:25" ht="21.95" customHeight="1" outlineLevel="2" x14ac:dyDescent="0.2">
      <c r="A96" s="7" t="s">
        <v>109</v>
      </c>
      <c r="B96" s="7" t="s">
        <v>23</v>
      </c>
      <c r="C96" s="7"/>
      <c r="D96" s="8">
        <v>102</v>
      </c>
      <c r="E96" s="8">
        <v>120</v>
      </c>
      <c r="F96" s="8">
        <v>102</v>
      </c>
      <c r="G96" s="8"/>
      <c r="H96" s="21">
        <f>VLOOKUP(A96,[1]TDSheet!$A:$K,11,0)</f>
        <v>0</v>
      </c>
      <c r="K96" s="2">
        <f t="shared" si="10"/>
        <v>0</v>
      </c>
      <c r="L96" s="2">
        <f>VLOOKUP(A96,[2]TDSheet!$A:$F,6,0)</f>
        <v>102</v>
      </c>
      <c r="N96" s="2">
        <f>VLOOKUP(A96,[1]TDSheet!$A:$U,21,0)</f>
        <v>0</v>
      </c>
      <c r="O96" s="2">
        <f t="shared" si="11"/>
        <v>0</v>
      </c>
      <c r="P96" s="23"/>
      <c r="Q96" s="23"/>
      <c r="S96" s="2" t="e">
        <f t="shared" si="12"/>
        <v>#DIV/0!</v>
      </c>
      <c r="T96" s="2" t="e">
        <f t="shared" si="13"/>
        <v>#DIV/0!</v>
      </c>
      <c r="U96" s="2">
        <f>VLOOKUP(A96,[1]TDSheet!$A:$AA,27,0)</f>
        <v>0</v>
      </c>
      <c r="V96" s="2">
        <f>VLOOKUP(A96,[1]TDSheet!$A:$AB,28,0)</f>
        <v>0.2</v>
      </c>
      <c r="W96" s="2">
        <f>VLOOKUP(A96,[1]TDSheet!$A:$R,18,0)</f>
        <v>0.8</v>
      </c>
      <c r="Y96" s="2">
        <f t="shared" si="14"/>
        <v>0</v>
      </c>
    </row>
    <row r="97" spans="1:25" ht="21.95" customHeight="1" outlineLevel="2" x14ac:dyDescent="0.2">
      <c r="A97" s="7" t="s">
        <v>110</v>
      </c>
      <c r="B97" s="7" t="s">
        <v>23</v>
      </c>
      <c r="C97" s="7"/>
      <c r="D97" s="8">
        <v>124</v>
      </c>
      <c r="E97" s="8">
        <v>92</v>
      </c>
      <c r="F97" s="8">
        <v>124</v>
      </c>
      <c r="G97" s="8"/>
      <c r="H97" s="21">
        <f>VLOOKUP(A97,[1]TDSheet!$A:$K,11,0)</f>
        <v>0</v>
      </c>
      <c r="K97" s="2">
        <f t="shared" si="10"/>
        <v>0</v>
      </c>
      <c r="L97" s="2">
        <f>VLOOKUP(A97,[2]TDSheet!$A:$F,6,0)</f>
        <v>124</v>
      </c>
      <c r="N97" s="2">
        <f>VLOOKUP(A97,[1]TDSheet!$A:$U,21,0)</f>
        <v>0</v>
      </c>
      <c r="O97" s="2">
        <f t="shared" si="11"/>
        <v>0</v>
      </c>
      <c r="P97" s="23"/>
      <c r="Q97" s="23"/>
      <c r="S97" s="2" t="e">
        <f t="shared" si="12"/>
        <v>#DIV/0!</v>
      </c>
      <c r="T97" s="2" t="e">
        <f t="shared" si="13"/>
        <v>#DIV/0!</v>
      </c>
      <c r="U97" s="2">
        <f>VLOOKUP(A97,[1]TDSheet!$A:$AA,27,0)</f>
        <v>0</v>
      </c>
      <c r="V97" s="2">
        <f>VLOOKUP(A97,[1]TDSheet!$A:$AB,28,0)</f>
        <v>0</v>
      </c>
      <c r="W97" s="2">
        <f>VLOOKUP(A97,[1]TDSheet!$A:$R,18,0)</f>
        <v>0</v>
      </c>
      <c r="Y97" s="2">
        <f t="shared" si="14"/>
        <v>0</v>
      </c>
    </row>
    <row r="98" spans="1:25" ht="21.95" customHeight="1" outlineLevel="2" x14ac:dyDescent="0.2">
      <c r="A98" s="7" t="s">
        <v>111</v>
      </c>
      <c r="B98" s="7" t="s">
        <v>23</v>
      </c>
      <c r="C98" s="22" t="str">
        <f>VLOOKUP(A98,[1]TDSheet!$A:$D,4,0)</f>
        <v>Нояб</v>
      </c>
      <c r="D98" s="8"/>
      <c r="E98" s="8">
        <v>102</v>
      </c>
      <c r="F98" s="8">
        <v>7</v>
      </c>
      <c r="G98" s="8">
        <v>95</v>
      </c>
      <c r="H98" s="21">
        <f>VLOOKUP(A98,[1]TDSheet!$A:$K,11,0)</f>
        <v>0.4</v>
      </c>
      <c r="K98" s="2">
        <f t="shared" si="10"/>
        <v>7</v>
      </c>
      <c r="N98" s="2">
        <f>VLOOKUP(A98,[1]TDSheet!$A:$U,21,0)</f>
        <v>0</v>
      </c>
      <c r="O98" s="2">
        <f t="shared" si="11"/>
        <v>1.4</v>
      </c>
      <c r="P98" s="23"/>
      <c r="Q98" s="23"/>
      <c r="S98" s="2">
        <f t="shared" si="12"/>
        <v>67.857142857142861</v>
      </c>
      <c r="T98" s="2">
        <f t="shared" si="13"/>
        <v>67.857142857142861</v>
      </c>
      <c r="U98" s="2">
        <f>VLOOKUP(A98,[1]TDSheet!$A:$AA,27,0)</f>
        <v>0</v>
      </c>
      <c r="V98" s="2">
        <f>VLOOKUP(A98,[1]TDSheet!$A:$AB,28,0)</f>
        <v>0</v>
      </c>
      <c r="W98" s="2">
        <f>VLOOKUP(A98,[1]TDSheet!$A:$R,18,0)</f>
        <v>0</v>
      </c>
      <c r="X98" s="24" t="str">
        <f>VLOOKUP(A98,[1]TDSheet!$A:$AD,30,0)</f>
        <v>акция/вывод</v>
      </c>
      <c r="Y98" s="2">
        <f t="shared" si="14"/>
        <v>0</v>
      </c>
    </row>
    <row r="99" spans="1:25" ht="11.1" customHeight="1" outlineLevel="2" x14ac:dyDescent="0.2">
      <c r="A99" s="7" t="s">
        <v>66</v>
      </c>
      <c r="B99" s="7" t="s">
        <v>9</v>
      </c>
      <c r="C99" s="7"/>
      <c r="D99" s="8">
        <v>97.046000000000006</v>
      </c>
      <c r="E99" s="8">
        <v>165.52699999999999</v>
      </c>
      <c r="F99" s="8">
        <v>84.828000000000003</v>
      </c>
      <c r="G99" s="8">
        <v>159.05500000000001</v>
      </c>
      <c r="H99" s="21">
        <f>VLOOKUP(A99,[1]TDSheet!$A:$K,11,0)</f>
        <v>1</v>
      </c>
      <c r="K99" s="2">
        <f t="shared" si="10"/>
        <v>84.828000000000003</v>
      </c>
      <c r="N99" s="2">
        <f>VLOOKUP(A99,[1]TDSheet!$A:$U,21,0)</f>
        <v>0</v>
      </c>
      <c r="O99" s="2">
        <f t="shared" si="11"/>
        <v>16.965600000000002</v>
      </c>
      <c r="P99" s="23">
        <f t="shared" ref="P99:P100" si="16">12*O99-N99-G99</f>
        <v>44.532200000000017</v>
      </c>
      <c r="Q99" s="23"/>
      <c r="S99" s="2">
        <f t="shared" si="12"/>
        <v>12</v>
      </c>
      <c r="T99" s="2">
        <f t="shared" si="13"/>
        <v>9.3751473570047619</v>
      </c>
      <c r="U99" s="2">
        <f>VLOOKUP(A99,[1]TDSheet!$A:$AA,27,0)</f>
        <v>22.110400000000002</v>
      </c>
      <c r="V99" s="2">
        <f>VLOOKUP(A99,[1]TDSheet!$A:$AB,28,0)</f>
        <v>13.4078</v>
      </c>
      <c r="W99" s="2">
        <f>VLOOKUP(A99,[1]TDSheet!$A:$R,18,0)</f>
        <v>19.303000000000001</v>
      </c>
      <c r="Y99" s="2">
        <f t="shared" si="14"/>
        <v>44.532200000000017</v>
      </c>
    </row>
    <row r="100" spans="1:25" ht="11.1" customHeight="1" outlineLevel="2" x14ac:dyDescent="0.2">
      <c r="A100" s="7" t="s">
        <v>67</v>
      </c>
      <c r="B100" s="7" t="s">
        <v>9</v>
      </c>
      <c r="C100" s="7"/>
      <c r="D100" s="8">
        <v>73.614999999999995</v>
      </c>
      <c r="E100" s="8">
        <v>77.873000000000005</v>
      </c>
      <c r="F100" s="8">
        <v>48.387999999999998</v>
      </c>
      <c r="G100" s="8">
        <v>98.974999999999994</v>
      </c>
      <c r="H100" s="21">
        <f>VLOOKUP(A100,[1]TDSheet!$A:$K,11,0)</f>
        <v>1</v>
      </c>
      <c r="K100" s="2">
        <f t="shared" si="10"/>
        <v>48.387999999999998</v>
      </c>
      <c r="N100" s="2">
        <f>VLOOKUP(A100,[1]TDSheet!$A:$U,21,0)</f>
        <v>0</v>
      </c>
      <c r="O100" s="2">
        <f t="shared" si="11"/>
        <v>9.6776</v>
      </c>
      <c r="P100" s="23">
        <f t="shared" si="16"/>
        <v>17.156200000000013</v>
      </c>
      <c r="Q100" s="23"/>
      <c r="S100" s="2">
        <f t="shared" si="12"/>
        <v>12</v>
      </c>
      <c r="T100" s="2">
        <f t="shared" si="13"/>
        <v>10.227225758452509</v>
      </c>
      <c r="U100" s="2">
        <f>VLOOKUP(A100,[1]TDSheet!$A:$AA,27,0)</f>
        <v>15.9498</v>
      </c>
      <c r="V100" s="2">
        <f>VLOOKUP(A100,[1]TDSheet!$A:$AB,28,0)</f>
        <v>10.054399999999999</v>
      </c>
      <c r="W100" s="2">
        <f>VLOOKUP(A100,[1]TDSheet!$A:$R,18,0)</f>
        <v>9.6956000000000007</v>
      </c>
      <c r="Y100" s="2">
        <f t="shared" si="14"/>
        <v>17.156200000000013</v>
      </c>
    </row>
    <row r="101" spans="1:25" ht="21.95" customHeight="1" outlineLevel="2" x14ac:dyDescent="0.2">
      <c r="A101" s="7" t="s">
        <v>112</v>
      </c>
      <c r="B101" s="7" t="s">
        <v>23</v>
      </c>
      <c r="C101" s="7"/>
      <c r="D101" s="8">
        <v>-1</v>
      </c>
      <c r="E101" s="8">
        <v>55</v>
      </c>
      <c r="F101" s="8">
        <v>36</v>
      </c>
      <c r="G101" s="8">
        <v>15</v>
      </c>
      <c r="H101" s="21">
        <f>VLOOKUP(A101,[1]TDSheet!$A:$K,11,0)</f>
        <v>0</v>
      </c>
      <c r="K101" s="2">
        <f t="shared" si="10"/>
        <v>36</v>
      </c>
      <c r="N101" s="2">
        <f>VLOOKUP(A101,[1]TDSheet!$A:$U,21,0)</f>
        <v>0</v>
      </c>
      <c r="O101" s="2">
        <f t="shared" si="11"/>
        <v>7.2</v>
      </c>
      <c r="P101" s="23"/>
      <c r="Q101" s="23"/>
      <c r="S101" s="2">
        <f t="shared" si="12"/>
        <v>2.0833333333333335</v>
      </c>
      <c r="T101" s="2">
        <f t="shared" si="13"/>
        <v>2.0833333333333335</v>
      </c>
      <c r="U101" s="2">
        <f>VLOOKUP(A101,[1]TDSheet!$A:$AA,27,0)</f>
        <v>1.4</v>
      </c>
      <c r="V101" s="2">
        <f>VLOOKUP(A101,[1]TDSheet!$A:$AB,28,0)</f>
        <v>5.6</v>
      </c>
      <c r="W101" s="2">
        <f>VLOOKUP(A101,[1]TDSheet!$A:$R,18,0)</f>
        <v>4.5999999999999996</v>
      </c>
      <c r="Y101" s="2">
        <f t="shared" si="14"/>
        <v>0</v>
      </c>
    </row>
    <row r="102" spans="1:25" ht="21.95" customHeight="1" outlineLevel="2" x14ac:dyDescent="0.2">
      <c r="A102" s="7" t="s">
        <v>35</v>
      </c>
      <c r="B102" s="7" t="s">
        <v>23</v>
      </c>
      <c r="C102" s="7"/>
      <c r="D102" s="8">
        <v>169</v>
      </c>
      <c r="E102" s="8"/>
      <c r="F102" s="8">
        <v>100</v>
      </c>
      <c r="G102" s="8">
        <v>61</v>
      </c>
      <c r="H102" s="21">
        <f>VLOOKUP(A102,[1]TDSheet!$A:$K,11,0)</f>
        <v>0.4</v>
      </c>
      <c r="K102" s="2">
        <f t="shared" si="10"/>
        <v>100</v>
      </c>
      <c r="N102" s="2">
        <f>VLOOKUP(A102,[1]TDSheet!$A:$U,21,0)</f>
        <v>0</v>
      </c>
      <c r="O102" s="2">
        <f t="shared" si="11"/>
        <v>20</v>
      </c>
      <c r="P102" s="23">
        <f>10*O102-N102-G102</f>
        <v>139</v>
      </c>
      <c r="Q102" s="23"/>
      <c r="S102" s="2">
        <f t="shared" si="12"/>
        <v>10</v>
      </c>
      <c r="T102" s="2">
        <f t="shared" si="13"/>
        <v>3.05</v>
      </c>
      <c r="U102" s="2">
        <f>VLOOKUP(A102,[1]TDSheet!$A:$AA,27,0)</f>
        <v>0</v>
      </c>
      <c r="V102" s="2">
        <f>VLOOKUP(A102,[1]TDSheet!$A:$AB,28,0)</f>
        <v>20.6</v>
      </c>
      <c r="W102" s="2">
        <f>VLOOKUP(A102,[1]TDSheet!$A:$R,18,0)</f>
        <v>9.6</v>
      </c>
      <c r="Y102" s="2">
        <f t="shared" si="14"/>
        <v>55.6</v>
      </c>
    </row>
    <row r="103" spans="1:25" ht="21.95" customHeight="1" outlineLevel="2" x14ac:dyDescent="0.2">
      <c r="A103" s="7" t="s">
        <v>36</v>
      </c>
      <c r="B103" s="7" t="s">
        <v>23</v>
      </c>
      <c r="C103" s="7"/>
      <c r="D103" s="8">
        <v>232</v>
      </c>
      <c r="E103" s="8"/>
      <c r="F103" s="8">
        <v>126</v>
      </c>
      <c r="G103" s="8">
        <v>106</v>
      </c>
      <c r="H103" s="21">
        <f>VLOOKUP(A103,[1]TDSheet!$A:$K,11,0)</f>
        <v>0.33</v>
      </c>
      <c r="K103" s="2">
        <f t="shared" si="10"/>
        <v>126</v>
      </c>
      <c r="N103" s="2">
        <f>VLOOKUP(A103,[1]TDSheet!$A:$U,21,0)</f>
        <v>0</v>
      </c>
      <c r="O103" s="2">
        <f t="shared" si="11"/>
        <v>25.2</v>
      </c>
      <c r="P103" s="23">
        <f>11*O103-N103-G103</f>
        <v>171.2</v>
      </c>
      <c r="Q103" s="23"/>
      <c r="S103" s="2">
        <f t="shared" si="12"/>
        <v>11</v>
      </c>
      <c r="T103" s="2">
        <f t="shared" si="13"/>
        <v>4.2063492063492065</v>
      </c>
      <c r="U103" s="2">
        <f>VLOOKUP(A103,[1]TDSheet!$A:$AA,27,0)</f>
        <v>0</v>
      </c>
      <c r="V103" s="2">
        <f>VLOOKUP(A103,[1]TDSheet!$A:$AB,28,0)</f>
        <v>30.2</v>
      </c>
      <c r="W103" s="2">
        <f>VLOOKUP(A103,[1]TDSheet!$A:$R,18,0)</f>
        <v>0</v>
      </c>
      <c r="Y103" s="2">
        <f t="shared" si="14"/>
        <v>56.496000000000002</v>
      </c>
    </row>
    <row r="104" spans="1:25" ht="11.1" customHeight="1" outlineLevel="2" x14ac:dyDescent="0.2">
      <c r="A104" s="7" t="s">
        <v>68</v>
      </c>
      <c r="B104" s="7" t="s">
        <v>9</v>
      </c>
      <c r="C104" s="7"/>
      <c r="D104" s="8">
        <v>-76.153000000000006</v>
      </c>
      <c r="E104" s="8">
        <v>90.194999999999993</v>
      </c>
      <c r="F104" s="8">
        <v>14.042</v>
      </c>
      <c r="G104" s="8"/>
      <c r="H104" s="21">
        <f>VLOOKUP(A104,[1]TDSheet!$A:$K,11,0)</f>
        <v>0</v>
      </c>
      <c r="K104" s="2">
        <f t="shared" si="10"/>
        <v>14.042</v>
      </c>
      <c r="N104" s="2">
        <f>VLOOKUP(A104,[1]TDSheet!$A:$U,21,0)</f>
        <v>0</v>
      </c>
      <c r="O104" s="2">
        <f t="shared" si="11"/>
        <v>2.8083999999999998</v>
      </c>
      <c r="P104" s="23"/>
      <c r="Q104" s="23"/>
      <c r="S104" s="2">
        <f t="shared" si="12"/>
        <v>0</v>
      </c>
      <c r="T104" s="2">
        <f t="shared" si="13"/>
        <v>0</v>
      </c>
      <c r="U104" s="2">
        <f>VLOOKUP(A104,[1]TDSheet!$A:$AA,27,0)</f>
        <v>60.080399999999997</v>
      </c>
      <c r="V104" s="2">
        <f>VLOOKUP(A104,[1]TDSheet!$A:$AB,28,0)</f>
        <v>67.231799999999993</v>
      </c>
      <c r="W104" s="2">
        <f>VLOOKUP(A104,[1]TDSheet!$A:$R,18,0)</f>
        <v>61.705399999999997</v>
      </c>
      <c r="Y104" s="2">
        <f t="shared" si="14"/>
        <v>0</v>
      </c>
    </row>
    <row r="105" spans="1:25" ht="11.1" customHeight="1" outlineLevel="2" x14ac:dyDescent="0.2">
      <c r="A105" s="7" t="s">
        <v>17</v>
      </c>
      <c r="B105" s="7" t="s">
        <v>9</v>
      </c>
      <c r="C105" s="7"/>
      <c r="D105" s="8">
        <v>-5.4340000000000002</v>
      </c>
      <c r="E105" s="8">
        <v>23.01</v>
      </c>
      <c r="F105" s="8">
        <v>16.231000000000002</v>
      </c>
      <c r="G105" s="8"/>
      <c r="H105" s="21">
        <f>VLOOKUP(A105,[1]TDSheet!$A:$K,11,0)</f>
        <v>0</v>
      </c>
      <c r="K105" s="2">
        <f t="shared" si="10"/>
        <v>16.231000000000002</v>
      </c>
      <c r="N105" s="2">
        <f>VLOOKUP(A105,[1]TDSheet!$A:$U,21,0)</f>
        <v>0</v>
      </c>
      <c r="O105" s="2">
        <f t="shared" si="11"/>
        <v>3.2462000000000004</v>
      </c>
      <c r="P105" s="23"/>
      <c r="Q105" s="23"/>
      <c r="S105" s="2">
        <f t="shared" si="12"/>
        <v>0</v>
      </c>
      <c r="T105" s="2">
        <f t="shared" si="13"/>
        <v>0</v>
      </c>
      <c r="U105" s="2">
        <f>VLOOKUP(A105,[1]TDSheet!$A:$AA,27,0)</f>
        <v>3.2932000000000001</v>
      </c>
      <c r="V105" s="2">
        <f>VLOOKUP(A105,[1]TDSheet!$A:$AB,28,0)</f>
        <v>6.2380000000000004</v>
      </c>
      <c r="W105" s="2">
        <f>VLOOKUP(A105,[1]TDSheet!$A:$R,18,0)</f>
        <v>5.4014000000000006</v>
      </c>
      <c r="Y105" s="2">
        <f t="shared" si="14"/>
        <v>0</v>
      </c>
    </row>
    <row r="106" spans="1:25" ht="11.1" customHeight="1" outlineLevel="2" x14ac:dyDescent="0.2">
      <c r="A106" s="7" t="s">
        <v>18</v>
      </c>
      <c r="B106" s="7" t="s">
        <v>9</v>
      </c>
      <c r="C106" s="7"/>
      <c r="D106" s="8">
        <v>616.87300000000005</v>
      </c>
      <c r="E106" s="8">
        <v>10.37</v>
      </c>
      <c r="F106" s="8">
        <v>13.45</v>
      </c>
      <c r="G106" s="8">
        <v>613.79300000000001</v>
      </c>
      <c r="H106" s="21">
        <f>VLOOKUP(A106,[1]TDSheet!$A:$K,11,0)</f>
        <v>0</v>
      </c>
      <c r="K106" s="2">
        <f t="shared" si="10"/>
        <v>13.45</v>
      </c>
      <c r="N106" s="2">
        <f>VLOOKUP(A106,[1]TDSheet!$A:$U,21,0)</f>
        <v>0</v>
      </c>
      <c r="O106" s="2">
        <f t="shared" si="11"/>
        <v>2.69</v>
      </c>
      <c r="P106" s="23"/>
      <c r="Q106" s="23"/>
      <c r="S106" s="2">
        <f t="shared" si="12"/>
        <v>228.17583643122677</v>
      </c>
      <c r="T106" s="2">
        <f t="shared" si="13"/>
        <v>228.17583643122677</v>
      </c>
      <c r="U106" s="2">
        <f>VLOOKUP(A106,[1]TDSheet!$A:$AA,27,0)</f>
        <v>4.8310000000000004</v>
      </c>
      <c r="V106" s="2">
        <f>VLOOKUP(A106,[1]TDSheet!$A:$AB,28,0)</f>
        <v>7.7919999999999998</v>
      </c>
      <c r="W106" s="2">
        <f>VLOOKUP(A106,[1]TDSheet!$A:$R,18,0)</f>
        <v>-2.4234</v>
      </c>
      <c r="Y106" s="2">
        <f t="shared" si="14"/>
        <v>0</v>
      </c>
    </row>
    <row r="107" spans="1:25" ht="11.1" customHeight="1" outlineLevel="2" x14ac:dyDescent="0.2">
      <c r="A107" s="7" t="s">
        <v>37</v>
      </c>
      <c r="B107" s="7" t="s">
        <v>23</v>
      </c>
      <c r="C107" s="7"/>
      <c r="D107" s="8">
        <v>16</v>
      </c>
      <c r="E107" s="8"/>
      <c r="F107" s="8"/>
      <c r="G107" s="8">
        <v>12</v>
      </c>
      <c r="H107" s="21">
        <f>VLOOKUP(A107,[1]TDSheet!$A:$K,11,0)</f>
        <v>0</v>
      </c>
      <c r="K107" s="2">
        <f t="shared" si="10"/>
        <v>0</v>
      </c>
      <c r="N107" s="2">
        <f>VLOOKUP(A107,[1]TDSheet!$A:$U,21,0)</f>
        <v>0</v>
      </c>
      <c r="O107" s="2">
        <f t="shared" si="11"/>
        <v>0</v>
      </c>
      <c r="P107" s="23"/>
      <c r="Q107" s="23"/>
      <c r="S107" s="2" t="e">
        <f t="shared" si="12"/>
        <v>#DIV/0!</v>
      </c>
      <c r="T107" s="2" t="e">
        <f t="shared" si="13"/>
        <v>#DIV/0!</v>
      </c>
      <c r="U107" s="2">
        <f>VLOOKUP(A107,[1]TDSheet!$A:$AA,27,0)</f>
        <v>0</v>
      </c>
      <c r="V107" s="2">
        <f>VLOOKUP(A107,[1]TDSheet!$A:$AB,28,0)</f>
        <v>0.4</v>
      </c>
      <c r="W107" s="2">
        <f>VLOOKUP(A107,[1]TDSheet!$A:$R,18,0)</f>
        <v>1</v>
      </c>
      <c r="Y107" s="2">
        <f t="shared" si="14"/>
        <v>0</v>
      </c>
    </row>
    <row r="108" spans="1:25" ht="21.95" customHeight="1" outlineLevel="2" x14ac:dyDescent="0.2">
      <c r="A108" s="7" t="s">
        <v>19</v>
      </c>
      <c r="B108" s="7" t="s">
        <v>9</v>
      </c>
      <c r="C108" s="7"/>
      <c r="D108" s="8">
        <v>72.116</v>
      </c>
      <c r="E108" s="8">
        <v>3.9E-2</v>
      </c>
      <c r="F108" s="8">
        <v>10.891</v>
      </c>
      <c r="G108" s="8">
        <v>58.552</v>
      </c>
      <c r="H108" s="21">
        <f>VLOOKUP(A108,[1]TDSheet!$A:$K,11,0)</f>
        <v>0</v>
      </c>
      <c r="K108" s="2">
        <f t="shared" si="10"/>
        <v>10.891</v>
      </c>
      <c r="N108" s="2">
        <f>VLOOKUP(A108,[1]TDSheet!$A:$U,21,0)</f>
        <v>0</v>
      </c>
      <c r="O108" s="2">
        <f t="shared" si="11"/>
        <v>2.1781999999999999</v>
      </c>
      <c r="P108" s="23"/>
      <c r="Q108" s="23"/>
      <c r="S108" s="2">
        <f t="shared" si="12"/>
        <v>26.880910843815997</v>
      </c>
      <c r="T108" s="2">
        <f t="shared" si="13"/>
        <v>26.880910843815997</v>
      </c>
      <c r="U108" s="2">
        <f>VLOOKUP(A108,[1]TDSheet!$A:$AA,27,0)</f>
        <v>18.8444</v>
      </c>
      <c r="V108" s="2">
        <f>VLOOKUP(A108,[1]TDSheet!$A:$AB,28,0)</f>
        <v>30.363600000000002</v>
      </c>
      <c r="W108" s="2">
        <f>VLOOKUP(A108,[1]TDSheet!$A:$R,18,0)</f>
        <v>5.45</v>
      </c>
      <c r="Y108" s="2">
        <f t="shared" si="14"/>
        <v>0</v>
      </c>
    </row>
    <row r="109" spans="1:25" ht="21.95" customHeight="1" outlineLevel="2" x14ac:dyDescent="0.2">
      <c r="A109" s="7" t="s">
        <v>20</v>
      </c>
      <c r="B109" s="7" t="s">
        <v>9</v>
      </c>
      <c r="C109" s="7"/>
      <c r="D109" s="8">
        <v>245.71</v>
      </c>
      <c r="E109" s="8"/>
      <c r="F109" s="8">
        <v>35.295999999999999</v>
      </c>
      <c r="G109" s="8">
        <v>209.06800000000001</v>
      </c>
      <c r="H109" s="21">
        <f>VLOOKUP(A109,[1]TDSheet!$A:$K,11,0)</f>
        <v>0</v>
      </c>
      <c r="K109" s="2">
        <f t="shared" si="10"/>
        <v>35.295999999999999</v>
      </c>
      <c r="N109" s="2">
        <f>VLOOKUP(A109,[1]TDSheet!$A:$U,21,0)</f>
        <v>0</v>
      </c>
      <c r="O109" s="2">
        <f t="shared" si="11"/>
        <v>7.0591999999999997</v>
      </c>
      <c r="P109" s="23"/>
      <c r="Q109" s="23"/>
      <c r="S109" s="2">
        <f t="shared" si="12"/>
        <v>29.616387126019948</v>
      </c>
      <c r="T109" s="2">
        <f t="shared" si="13"/>
        <v>29.616387126019948</v>
      </c>
      <c r="U109" s="2">
        <f>VLOOKUP(A109,[1]TDSheet!$A:$AA,27,0)</f>
        <v>27.201799999999999</v>
      </c>
      <c r="V109" s="2">
        <f>VLOOKUP(A109,[1]TDSheet!$A:$AB,28,0)</f>
        <v>10.997400000000001</v>
      </c>
      <c r="W109" s="2">
        <f>VLOOKUP(A109,[1]TDSheet!$A:$R,18,0)</f>
        <v>5.1264000000000003</v>
      </c>
      <c r="Y109" s="2">
        <f t="shared" si="14"/>
        <v>0</v>
      </c>
    </row>
    <row r="110" spans="1:25" ht="11.1" customHeight="1" outlineLevel="2" x14ac:dyDescent="0.2">
      <c r="A110" s="7" t="s">
        <v>69</v>
      </c>
      <c r="B110" s="7" t="s">
        <v>9</v>
      </c>
      <c r="C110" s="7"/>
      <c r="D110" s="8">
        <v>1182.01</v>
      </c>
      <c r="E110" s="8"/>
      <c r="F110" s="8">
        <v>7.7619999999999996</v>
      </c>
      <c r="G110" s="8">
        <v>1169.248</v>
      </c>
      <c r="H110" s="21">
        <f>VLOOKUP(A110,[1]TDSheet!$A:$K,11,0)</f>
        <v>0</v>
      </c>
      <c r="K110" s="2">
        <f t="shared" si="10"/>
        <v>7.7619999999999996</v>
      </c>
      <c r="N110" s="2">
        <f>VLOOKUP(A110,[1]TDSheet!$A:$U,21,0)</f>
        <v>0</v>
      </c>
      <c r="O110" s="2">
        <f t="shared" si="11"/>
        <v>1.5524</v>
      </c>
      <c r="P110" s="23"/>
      <c r="Q110" s="23"/>
      <c r="S110" s="2">
        <f t="shared" si="12"/>
        <v>753.18732285493434</v>
      </c>
      <c r="T110" s="2">
        <f t="shared" si="13"/>
        <v>753.18732285493434</v>
      </c>
      <c r="U110" s="2">
        <f>VLOOKUP(A110,[1]TDSheet!$A:$AA,27,0)</f>
        <v>10.4954</v>
      </c>
      <c r="V110" s="2">
        <f>VLOOKUP(A110,[1]TDSheet!$A:$AB,28,0)</f>
        <v>5.7134</v>
      </c>
      <c r="W110" s="2">
        <f>VLOOKUP(A110,[1]TDSheet!$A:$R,18,0)</f>
        <v>2.7025999999999999</v>
      </c>
      <c r="Y110" s="2">
        <f t="shared" si="14"/>
        <v>0</v>
      </c>
    </row>
    <row r="111" spans="1:25" ht="21.95" customHeight="1" outlineLevel="2" x14ac:dyDescent="0.2">
      <c r="A111" s="7" t="s">
        <v>21</v>
      </c>
      <c r="B111" s="7" t="s">
        <v>9</v>
      </c>
      <c r="C111" s="7"/>
      <c r="D111" s="8">
        <v>417.99099999999999</v>
      </c>
      <c r="E111" s="8"/>
      <c r="F111" s="8">
        <v>9.5670000000000002</v>
      </c>
      <c r="G111" s="8">
        <v>408.39800000000002</v>
      </c>
      <c r="H111" s="21">
        <f>VLOOKUP(A111,[1]TDSheet!$A:$K,11,0)</f>
        <v>0</v>
      </c>
      <c r="K111" s="2">
        <f t="shared" si="10"/>
        <v>9.5670000000000002</v>
      </c>
      <c r="N111" s="2">
        <f>VLOOKUP(A111,[1]TDSheet!$A:$U,21,0)</f>
        <v>0</v>
      </c>
      <c r="O111" s="2">
        <f t="shared" si="11"/>
        <v>1.9134</v>
      </c>
      <c r="P111" s="23"/>
      <c r="Q111" s="23"/>
      <c r="S111" s="2">
        <f t="shared" si="12"/>
        <v>213.44099508727919</v>
      </c>
      <c r="T111" s="2">
        <f t="shared" si="13"/>
        <v>213.44099508727919</v>
      </c>
      <c r="U111" s="2">
        <f>VLOOKUP(A111,[1]TDSheet!$A:$AA,27,0)</f>
        <v>4.9185999999999996</v>
      </c>
      <c r="V111" s="2">
        <f>VLOOKUP(A111,[1]TDSheet!$A:$AB,28,0)</f>
        <v>20.029199999999999</v>
      </c>
      <c r="W111" s="2">
        <f>VLOOKUP(A111,[1]TDSheet!$A:$R,18,0)</f>
        <v>0.27360000000000001</v>
      </c>
      <c r="Y111" s="2">
        <f t="shared" si="14"/>
        <v>0</v>
      </c>
    </row>
  </sheetData>
  <autoFilter ref="A3:Y111" xr:uid="{55617284-7366-4CD0-BEB6-6A870311A599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2023-11-01T14:06:10Z</dcterms:modified>
</cp:coreProperties>
</file>