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 defaultThemeVersion="124226"/>
  <bookViews>
    <workbookView xWindow="0" yWindow="0" windowWidth="1928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45621" refMode="R1C1"/>
</workbook>
</file>

<file path=xl/calcChain.xml><?xml version="1.0" encoding="utf-8"?>
<calcChain xmlns="http://schemas.openxmlformats.org/spreadsheetml/2006/main">
  <c r="V35" i="2" l="1"/>
  <c r="V458" i="2" l="1"/>
  <c r="V459" i="2" s="1"/>
  <c r="V457" i="2"/>
  <c r="V455" i="2"/>
  <c r="V454" i="2"/>
  <c r="X453" i="2"/>
  <c r="X454" i="2" s="1"/>
  <c r="W453" i="2"/>
  <c r="T466" i="2" s="1"/>
  <c r="N453" i="2"/>
  <c r="V450" i="2"/>
  <c r="V449" i="2"/>
  <c r="X448" i="2"/>
  <c r="W448" i="2"/>
  <c r="W447" i="2"/>
  <c r="W450" i="2" s="1"/>
  <c r="W445" i="2"/>
  <c r="V445" i="2"/>
  <c r="V444" i="2"/>
  <c r="W443" i="2"/>
  <c r="X443" i="2" s="1"/>
  <c r="W442" i="2"/>
  <c r="W444" i="2" s="1"/>
  <c r="W440" i="2"/>
  <c r="V440" i="2"/>
  <c r="W439" i="2"/>
  <c r="V439" i="2"/>
  <c r="X438" i="2"/>
  <c r="W438" i="2"/>
  <c r="W437" i="2"/>
  <c r="X437" i="2" s="1"/>
  <c r="X439" i="2" s="1"/>
  <c r="V435" i="2"/>
  <c r="V434" i="2"/>
  <c r="W433" i="2"/>
  <c r="X433" i="2" s="1"/>
  <c r="W432" i="2"/>
  <c r="S466" i="2" s="1"/>
  <c r="V428" i="2"/>
  <c r="V427" i="2"/>
  <c r="X426" i="2"/>
  <c r="W426" i="2"/>
  <c r="N426" i="2"/>
  <c r="W425" i="2"/>
  <c r="W428" i="2" s="1"/>
  <c r="N425" i="2"/>
  <c r="V423" i="2"/>
  <c r="V422" i="2"/>
  <c r="W421" i="2"/>
  <c r="X421" i="2" s="1"/>
  <c r="W420" i="2"/>
  <c r="X420" i="2" s="1"/>
  <c r="W419" i="2"/>
  <c r="X419" i="2" s="1"/>
  <c r="W418" i="2"/>
  <c r="X418" i="2" s="1"/>
  <c r="N418" i="2"/>
  <c r="W417" i="2"/>
  <c r="X417" i="2" s="1"/>
  <c r="N417" i="2"/>
  <c r="W416" i="2"/>
  <c r="W422" i="2" s="1"/>
  <c r="N416" i="2"/>
  <c r="W414" i="2"/>
  <c r="V414" i="2"/>
  <c r="X413" i="2"/>
  <c r="V413" i="2"/>
  <c r="X412" i="2"/>
  <c r="W412" i="2"/>
  <c r="W413" i="2" s="1"/>
  <c r="N412" i="2"/>
  <c r="X411" i="2"/>
  <c r="W411" i="2"/>
  <c r="N411" i="2"/>
  <c r="V409" i="2"/>
  <c r="V408" i="2"/>
  <c r="X407" i="2"/>
  <c r="W407" i="2"/>
  <c r="N407" i="2"/>
  <c r="W406" i="2"/>
  <c r="X406" i="2" s="1"/>
  <c r="N406" i="2"/>
  <c r="X405" i="2"/>
  <c r="W405" i="2"/>
  <c r="N405" i="2"/>
  <c r="W404" i="2"/>
  <c r="X404" i="2" s="1"/>
  <c r="N404" i="2"/>
  <c r="X403" i="2"/>
  <c r="W403" i="2"/>
  <c r="N403" i="2"/>
  <c r="W402" i="2"/>
  <c r="X402" i="2" s="1"/>
  <c r="N402" i="2"/>
  <c r="X401" i="2"/>
  <c r="W401" i="2"/>
  <c r="N401" i="2"/>
  <c r="W400" i="2"/>
  <c r="N400" i="2"/>
  <c r="X399" i="2"/>
  <c r="W399" i="2"/>
  <c r="N399" i="2"/>
  <c r="V395" i="2"/>
  <c r="W394" i="2"/>
  <c r="V394" i="2"/>
  <c r="W393" i="2"/>
  <c r="W395" i="2" s="1"/>
  <c r="N393" i="2"/>
  <c r="V391" i="2"/>
  <c r="V390" i="2"/>
  <c r="X389" i="2"/>
  <c r="W389" i="2"/>
  <c r="N389" i="2"/>
  <c r="W388" i="2"/>
  <c r="X388" i="2" s="1"/>
  <c r="N388" i="2"/>
  <c r="X387" i="2"/>
  <c r="W387" i="2"/>
  <c r="N387" i="2"/>
  <c r="X386" i="2"/>
  <c r="W386" i="2"/>
  <c r="W385" i="2"/>
  <c r="X385" i="2" s="1"/>
  <c r="N385" i="2"/>
  <c r="X384" i="2"/>
  <c r="W384" i="2"/>
  <c r="N384" i="2"/>
  <c r="W383" i="2"/>
  <c r="W390" i="2" s="1"/>
  <c r="N383" i="2"/>
  <c r="W381" i="2"/>
  <c r="V381" i="2"/>
  <c r="V380" i="2"/>
  <c r="W379" i="2"/>
  <c r="X379" i="2" s="1"/>
  <c r="N379" i="2"/>
  <c r="W378" i="2"/>
  <c r="Q466" i="2" s="1"/>
  <c r="N378" i="2"/>
  <c r="W375" i="2"/>
  <c r="V375" i="2"/>
  <c r="W374" i="2"/>
  <c r="V374" i="2"/>
  <c r="X373" i="2"/>
  <c r="X374" i="2" s="1"/>
  <c r="W373" i="2"/>
  <c r="V371" i="2"/>
  <c r="V370" i="2"/>
  <c r="W369" i="2"/>
  <c r="W371" i="2" s="1"/>
  <c r="N369" i="2"/>
  <c r="V367" i="2"/>
  <c r="V366" i="2"/>
  <c r="W365" i="2"/>
  <c r="X365" i="2" s="1"/>
  <c r="N365" i="2"/>
  <c r="W364" i="2"/>
  <c r="X364" i="2" s="1"/>
  <c r="N364" i="2"/>
  <c r="X363" i="2"/>
  <c r="W363" i="2"/>
  <c r="N363" i="2"/>
  <c r="W362" i="2"/>
  <c r="W366" i="2" s="1"/>
  <c r="N362" i="2"/>
  <c r="V360" i="2"/>
  <c r="V359" i="2"/>
  <c r="X358" i="2"/>
  <c r="W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W360" i="2" s="1"/>
  <c r="N346" i="2"/>
  <c r="V344" i="2"/>
  <c r="V343" i="2"/>
  <c r="W342" i="2"/>
  <c r="X342" i="2" s="1"/>
  <c r="N342" i="2"/>
  <c r="W341" i="2"/>
  <c r="N341" i="2"/>
  <c r="W337" i="2"/>
  <c r="V337" i="2"/>
  <c r="W336" i="2"/>
  <c r="V336" i="2"/>
  <c r="X335" i="2"/>
  <c r="X336" i="2" s="1"/>
  <c r="W335" i="2"/>
  <c r="N335" i="2"/>
  <c r="V333" i="2"/>
  <c r="V332" i="2"/>
  <c r="W331" i="2"/>
  <c r="X331" i="2" s="1"/>
  <c r="N331" i="2"/>
  <c r="W330" i="2"/>
  <c r="X330" i="2" s="1"/>
  <c r="N330" i="2"/>
  <c r="W329" i="2"/>
  <c r="X329" i="2" s="1"/>
  <c r="N329" i="2"/>
  <c r="W328" i="2"/>
  <c r="N328" i="2"/>
  <c r="V326" i="2"/>
  <c r="V325" i="2"/>
  <c r="W324" i="2"/>
  <c r="X324" i="2" s="1"/>
  <c r="N324" i="2"/>
  <c r="X323" i="2"/>
  <c r="X325" i="2" s="1"/>
  <c r="W323" i="2"/>
  <c r="W326" i="2" s="1"/>
  <c r="N323" i="2"/>
  <c r="V321" i="2"/>
  <c r="V320" i="2"/>
  <c r="W319" i="2"/>
  <c r="X319" i="2" s="1"/>
  <c r="N319" i="2"/>
  <c r="W318" i="2"/>
  <c r="X318" i="2" s="1"/>
  <c r="N318" i="2"/>
  <c r="X317" i="2"/>
  <c r="W317" i="2"/>
  <c r="N317" i="2"/>
  <c r="W316" i="2"/>
  <c r="N316" i="2"/>
  <c r="V313" i="2"/>
  <c r="V312" i="2"/>
  <c r="W311" i="2"/>
  <c r="W313" i="2" s="1"/>
  <c r="N311" i="2"/>
  <c r="V309" i="2"/>
  <c r="V308" i="2"/>
  <c r="W307" i="2"/>
  <c r="W309" i="2" s="1"/>
  <c r="N307" i="2"/>
  <c r="V305" i="2"/>
  <c r="V304" i="2"/>
  <c r="W303" i="2"/>
  <c r="W304" i="2" s="1"/>
  <c r="N303" i="2"/>
  <c r="X302" i="2"/>
  <c r="W302" i="2"/>
  <c r="N302" i="2"/>
  <c r="V300" i="2"/>
  <c r="W299" i="2"/>
  <c r="V299" i="2"/>
  <c r="W298" i="2"/>
  <c r="X298" i="2" s="1"/>
  <c r="N298" i="2"/>
  <c r="W297" i="2"/>
  <c r="X297" i="2" s="1"/>
  <c r="N297" i="2"/>
  <c r="W296" i="2"/>
  <c r="X296" i="2" s="1"/>
  <c r="X295" i="2"/>
  <c r="W295" i="2"/>
  <c r="N295" i="2"/>
  <c r="X294" i="2"/>
  <c r="W294" i="2"/>
  <c r="N294" i="2"/>
  <c r="X293" i="2"/>
  <c r="W293" i="2"/>
  <c r="N293" i="2"/>
  <c r="W292" i="2"/>
  <c r="X292" i="2" s="1"/>
  <c r="N292" i="2"/>
  <c r="X291" i="2"/>
  <c r="W291" i="2"/>
  <c r="N291" i="2"/>
  <c r="V287" i="2"/>
  <c r="V286" i="2"/>
  <c r="W285" i="2"/>
  <c r="W287" i="2" s="1"/>
  <c r="N285" i="2"/>
  <c r="V283" i="2"/>
  <c r="W282" i="2"/>
  <c r="V282" i="2"/>
  <c r="W281" i="2"/>
  <c r="X281" i="2" s="1"/>
  <c r="X282" i="2" s="1"/>
  <c r="N281" i="2"/>
  <c r="V279" i="2"/>
  <c r="V278" i="2"/>
  <c r="W277" i="2"/>
  <c r="X277" i="2" s="1"/>
  <c r="W276" i="2"/>
  <c r="X276" i="2" s="1"/>
  <c r="N276" i="2"/>
  <c r="W275" i="2"/>
  <c r="X275" i="2" s="1"/>
  <c r="N275" i="2"/>
  <c r="V273" i="2"/>
  <c r="V272" i="2"/>
  <c r="W271" i="2"/>
  <c r="W273" i="2" s="1"/>
  <c r="N271" i="2"/>
  <c r="V268" i="2"/>
  <c r="V267" i="2"/>
  <c r="W266" i="2"/>
  <c r="X266" i="2" s="1"/>
  <c r="N266" i="2"/>
  <c r="X265" i="2"/>
  <c r="W265" i="2"/>
  <c r="W268" i="2" s="1"/>
  <c r="N265" i="2"/>
  <c r="V263" i="2"/>
  <c r="V262" i="2"/>
  <c r="X261" i="2"/>
  <c r="W261" i="2"/>
  <c r="N261" i="2"/>
  <c r="W260" i="2"/>
  <c r="X260" i="2" s="1"/>
  <c r="N260" i="2"/>
  <c r="X259" i="2"/>
  <c r="W259" i="2"/>
  <c r="N259" i="2"/>
  <c r="W258" i="2"/>
  <c r="X258" i="2" s="1"/>
  <c r="N258" i="2"/>
  <c r="X257" i="2"/>
  <c r="W257" i="2"/>
  <c r="W256" i="2"/>
  <c r="X256" i="2" s="1"/>
  <c r="N256" i="2"/>
  <c r="W255" i="2"/>
  <c r="N255" i="2"/>
  <c r="V252" i="2"/>
  <c r="V251" i="2"/>
  <c r="W250" i="2"/>
  <c r="X250" i="2" s="1"/>
  <c r="N250" i="2"/>
  <c r="X249" i="2"/>
  <c r="W249" i="2"/>
  <c r="N249" i="2"/>
  <c r="X248" i="2"/>
  <c r="W248" i="2"/>
  <c r="N248" i="2"/>
  <c r="V246" i="2"/>
  <c r="V245" i="2"/>
  <c r="W244" i="2"/>
  <c r="W246" i="2" s="1"/>
  <c r="N244" i="2"/>
  <c r="X243" i="2"/>
  <c r="W243" i="2"/>
  <c r="W242" i="2"/>
  <c r="X242" i="2" s="1"/>
  <c r="V240" i="2"/>
  <c r="V239" i="2"/>
  <c r="W238" i="2"/>
  <c r="X238" i="2" s="1"/>
  <c r="N238" i="2"/>
  <c r="X237" i="2"/>
  <c r="W237" i="2"/>
  <c r="N237" i="2"/>
  <c r="W236" i="2"/>
  <c r="X236" i="2" s="1"/>
  <c r="X239" i="2" s="1"/>
  <c r="N236" i="2"/>
  <c r="V234" i="2"/>
  <c r="V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X233" i="2" s="1"/>
  <c r="N226" i="2"/>
  <c r="V224" i="2"/>
  <c r="V223" i="2"/>
  <c r="X222" i="2"/>
  <c r="W222" i="2"/>
  <c r="N222" i="2"/>
  <c r="X221" i="2"/>
  <c r="W221" i="2"/>
  <c r="N221" i="2"/>
  <c r="W220" i="2"/>
  <c r="X220" i="2" s="1"/>
  <c r="N220" i="2"/>
  <c r="X219" i="2"/>
  <c r="X223" i="2" s="1"/>
  <c r="W219" i="2"/>
  <c r="W223" i="2" s="1"/>
  <c r="N219" i="2"/>
  <c r="W217" i="2"/>
  <c r="V217" i="2"/>
  <c r="W216" i="2"/>
  <c r="V216" i="2"/>
  <c r="X215" i="2"/>
  <c r="X216" i="2" s="1"/>
  <c r="W215" i="2"/>
  <c r="N215" i="2"/>
  <c r="V213" i="2"/>
  <c r="V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W197" i="2"/>
  <c r="X197" i="2" s="1"/>
  <c r="N197" i="2"/>
  <c r="V194" i="2"/>
  <c r="V193" i="2"/>
  <c r="W192" i="2"/>
  <c r="X192" i="2" s="1"/>
  <c r="N192" i="2"/>
  <c r="W191" i="2"/>
  <c r="N191" i="2"/>
  <c r="V189" i="2"/>
  <c r="V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X182" i="2"/>
  <c r="W182" i="2"/>
  <c r="N182" i="2"/>
  <c r="W181" i="2"/>
  <c r="N181" i="2"/>
  <c r="W180" i="2"/>
  <c r="X180" i="2" s="1"/>
  <c r="N180" i="2"/>
  <c r="W179" i="2"/>
  <c r="X179" i="2" s="1"/>
  <c r="W178" i="2"/>
  <c r="X178" i="2" s="1"/>
  <c r="W177" i="2"/>
  <c r="X177" i="2" s="1"/>
  <c r="N177" i="2"/>
  <c r="X176" i="2"/>
  <c r="W176" i="2"/>
  <c r="N176" i="2"/>
  <c r="X175" i="2"/>
  <c r="W175" i="2"/>
  <c r="W174" i="2"/>
  <c r="N174" i="2"/>
  <c r="X173" i="2"/>
  <c r="W173" i="2"/>
  <c r="W172" i="2"/>
  <c r="X172" i="2" s="1"/>
  <c r="N172" i="2"/>
  <c r="V170" i="2"/>
  <c r="V169" i="2"/>
  <c r="X168" i="2"/>
  <c r="W168" i="2"/>
  <c r="N168" i="2"/>
  <c r="W167" i="2"/>
  <c r="X167" i="2" s="1"/>
  <c r="N167" i="2"/>
  <c r="X166" i="2"/>
  <c r="W166" i="2"/>
  <c r="N166" i="2"/>
  <c r="X165" i="2"/>
  <c r="X169" i="2" s="1"/>
  <c r="W165" i="2"/>
  <c r="W169" i="2" s="1"/>
  <c r="N165" i="2"/>
  <c r="V163" i="2"/>
  <c r="V162" i="2"/>
  <c r="W161" i="2"/>
  <c r="W163" i="2" s="1"/>
  <c r="N161" i="2"/>
  <c r="X160" i="2"/>
  <c r="W160" i="2"/>
  <c r="W162" i="2" s="1"/>
  <c r="V158" i="2"/>
  <c r="V157" i="2"/>
  <c r="W156" i="2"/>
  <c r="X156" i="2" s="1"/>
  <c r="N156" i="2"/>
  <c r="X155" i="2"/>
  <c r="X157" i="2" s="1"/>
  <c r="W155" i="2"/>
  <c r="W158" i="2" s="1"/>
  <c r="N155" i="2"/>
  <c r="V152" i="2"/>
  <c r="V151" i="2"/>
  <c r="X150" i="2"/>
  <c r="W150" i="2"/>
  <c r="N150" i="2"/>
  <c r="W149" i="2"/>
  <c r="X149" i="2" s="1"/>
  <c r="N149" i="2"/>
  <c r="X148" i="2"/>
  <c r="W148" i="2"/>
  <c r="N148" i="2"/>
  <c r="W147" i="2"/>
  <c r="X147" i="2" s="1"/>
  <c r="N147" i="2"/>
  <c r="X146" i="2"/>
  <c r="W146" i="2"/>
  <c r="N146" i="2"/>
  <c r="W145" i="2"/>
  <c r="X145" i="2" s="1"/>
  <c r="N145" i="2"/>
  <c r="X144" i="2"/>
  <c r="W144" i="2"/>
  <c r="N144" i="2"/>
  <c r="W143" i="2"/>
  <c r="W152" i="2" s="1"/>
  <c r="N143" i="2"/>
  <c r="V140" i="2"/>
  <c r="V139" i="2"/>
  <c r="W138" i="2"/>
  <c r="X138" i="2" s="1"/>
  <c r="N138" i="2"/>
  <c r="W137" i="2"/>
  <c r="X137" i="2" s="1"/>
  <c r="N137" i="2"/>
  <c r="W136" i="2"/>
  <c r="G466" i="2" s="1"/>
  <c r="N136" i="2"/>
  <c r="V132" i="2"/>
  <c r="V131" i="2"/>
  <c r="X130" i="2"/>
  <c r="W130" i="2"/>
  <c r="N130" i="2"/>
  <c r="X129" i="2"/>
  <c r="W129" i="2"/>
  <c r="N129" i="2"/>
  <c r="W128" i="2"/>
  <c r="F466" i="2" s="1"/>
  <c r="N128" i="2"/>
  <c r="W125" i="2"/>
  <c r="V125" i="2"/>
  <c r="V124" i="2"/>
  <c r="W123" i="2"/>
  <c r="X123" i="2" s="1"/>
  <c r="W122" i="2"/>
  <c r="W124" i="2" s="1"/>
  <c r="N122" i="2"/>
  <c r="W121" i="2"/>
  <c r="X121" i="2" s="1"/>
  <c r="X120" i="2"/>
  <c r="W120" i="2"/>
  <c r="N120" i="2"/>
  <c r="X119" i="2"/>
  <c r="W119" i="2"/>
  <c r="N119" i="2"/>
  <c r="V117" i="2"/>
  <c r="V116" i="2"/>
  <c r="W115" i="2"/>
  <c r="X115" i="2" s="1"/>
  <c r="W114" i="2"/>
  <c r="N114" i="2"/>
  <c r="W113" i="2"/>
  <c r="X113" i="2" s="1"/>
  <c r="W112" i="2"/>
  <c r="X112" i="2" s="1"/>
  <c r="X111" i="2"/>
  <c r="W111" i="2"/>
  <c r="W110" i="2"/>
  <c r="X110" i="2" s="1"/>
  <c r="W109" i="2"/>
  <c r="X109" i="2" s="1"/>
  <c r="N109" i="2"/>
  <c r="X108" i="2"/>
  <c r="W108" i="2"/>
  <c r="N108" i="2"/>
  <c r="X107" i="2"/>
  <c r="W107" i="2"/>
  <c r="X106" i="2"/>
  <c r="W106" i="2"/>
  <c r="V104" i="2"/>
  <c r="V103" i="2"/>
  <c r="X102" i="2"/>
  <c r="W102" i="2"/>
  <c r="W101" i="2"/>
  <c r="X101" i="2" s="1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W104" i="2" s="1"/>
  <c r="N94" i="2"/>
  <c r="W93" i="2"/>
  <c r="X93" i="2" s="1"/>
  <c r="N93" i="2"/>
  <c r="V91" i="2"/>
  <c r="V90" i="2"/>
  <c r="X89" i="2"/>
  <c r="W89" i="2"/>
  <c r="N89" i="2"/>
  <c r="X88" i="2"/>
  <c r="W88" i="2"/>
  <c r="N88" i="2"/>
  <c r="X87" i="2"/>
  <c r="W87" i="2"/>
  <c r="X86" i="2"/>
  <c r="W86" i="2"/>
  <c r="W85" i="2"/>
  <c r="W90" i="2" s="1"/>
  <c r="X84" i="2"/>
  <c r="W84" i="2"/>
  <c r="N84" i="2"/>
  <c r="X83" i="2"/>
  <c r="W83" i="2"/>
  <c r="V81" i="2"/>
  <c r="V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X74" i="2"/>
  <c r="W74" i="2"/>
  <c r="N74" i="2"/>
  <c r="X73" i="2"/>
  <c r="W73" i="2"/>
  <c r="N73" i="2"/>
  <c r="X72" i="2"/>
  <c r="W72" i="2"/>
  <c r="N72" i="2"/>
  <c r="W71" i="2"/>
  <c r="X71" i="2" s="1"/>
  <c r="N71" i="2"/>
  <c r="X70" i="2"/>
  <c r="W70" i="2"/>
  <c r="N70" i="2"/>
  <c r="X69" i="2"/>
  <c r="W69" i="2"/>
  <c r="N69" i="2"/>
  <c r="X68" i="2"/>
  <c r="W68" i="2"/>
  <c r="N68" i="2"/>
  <c r="W67" i="2"/>
  <c r="X67" i="2" s="1"/>
  <c r="N67" i="2"/>
  <c r="X66" i="2"/>
  <c r="W66" i="2"/>
  <c r="N66" i="2"/>
  <c r="X65" i="2"/>
  <c r="W65" i="2"/>
  <c r="N65" i="2"/>
  <c r="X64" i="2"/>
  <c r="W64" i="2"/>
  <c r="X63" i="2"/>
  <c r="W63" i="2"/>
  <c r="V60" i="2"/>
  <c r="V59" i="2"/>
  <c r="X58" i="2"/>
  <c r="W58" i="2"/>
  <c r="W57" i="2"/>
  <c r="X57" i="2" s="1"/>
  <c r="N57" i="2"/>
  <c r="X56" i="2"/>
  <c r="W56" i="2"/>
  <c r="N56" i="2"/>
  <c r="W55" i="2"/>
  <c r="D466" i="2" s="1"/>
  <c r="V52" i="2"/>
  <c r="V51" i="2"/>
  <c r="W50" i="2"/>
  <c r="X50" i="2" s="1"/>
  <c r="N50" i="2"/>
  <c r="W49" i="2"/>
  <c r="N49" i="2"/>
  <c r="W45" i="2"/>
  <c r="V45" i="2"/>
  <c r="W44" i="2"/>
  <c r="V44" i="2"/>
  <c r="W43" i="2"/>
  <c r="X43" i="2" s="1"/>
  <c r="X44" i="2" s="1"/>
  <c r="N43" i="2"/>
  <c r="V41" i="2"/>
  <c r="V40" i="2"/>
  <c r="W39" i="2"/>
  <c r="W41" i="2" s="1"/>
  <c r="N39" i="2"/>
  <c r="V37" i="2"/>
  <c r="V36" i="2"/>
  <c r="W35" i="2"/>
  <c r="W37" i="2" s="1"/>
  <c r="N35" i="2"/>
  <c r="V33" i="2"/>
  <c r="V32" i="2"/>
  <c r="W31" i="2"/>
  <c r="X31" i="2" s="1"/>
  <c r="N31" i="2"/>
  <c r="X30" i="2"/>
  <c r="W30" i="2"/>
  <c r="N30" i="2"/>
  <c r="W29" i="2"/>
  <c r="W33" i="2" s="1"/>
  <c r="N29" i="2"/>
  <c r="X28" i="2"/>
  <c r="W28" i="2"/>
  <c r="W32" i="2" s="1"/>
  <c r="N28" i="2"/>
  <c r="W27" i="2"/>
  <c r="X27" i="2" s="1"/>
  <c r="N27" i="2"/>
  <c r="X26" i="2"/>
  <c r="W26" i="2"/>
  <c r="N26" i="2"/>
  <c r="W24" i="2"/>
  <c r="V24" i="2"/>
  <c r="W23" i="2"/>
  <c r="V23" i="2"/>
  <c r="W22" i="2"/>
  <c r="N22" i="2"/>
  <c r="H10" i="2"/>
  <c r="A9" i="2"/>
  <c r="A10" i="2" s="1"/>
  <c r="D7" i="2"/>
  <c r="O6" i="2"/>
  <c r="N2" i="2"/>
  <c r="X362" i="2" l="1"/>
  <c r="W263" i="2"/>
  <c r="R466" i="2"/>
  <c r="W408" i="2"/>
  <c r="W367" i="2"/>
  <c r="W344" i="2"/>
  <c r="X341" i="2"/>
  <c r="X343" i="2" s="1"/>
  <c r="W333" i="2"/>
  <c r="W321" i="2"/>
  <c r="N466" i="2"/>
  <c r="W305" i="2"/>
  <c r="W286" i="2"/>
  <c r="X285" i="2"/>
  <c r="X286" i="2" s="1"/>
  <c r="W283" i="2"/>
  <c r="X278" i="2"/>
  <c r="W252" i="2"/>
  <c r="X251" i="2"/>
  <c r="W193" i="2"/>
  <c r="W189" i="2"/>
  <c r="W188" i="2"/>
  <c r="W116" i="2"/>
  <c r="W117" i="2"/>
  <c r="E466" i="2"/>
  <c r="W91" i="2"/>
  <c r="V456" i="2"/>
  <c r="W51" i="2"/>
  <c r="W457" i="2"/>
  <c r="V460" i="2"/>
  <c r="F10" i="2"/>
  <c r="J9" i="2"/>
  <c r="F9" i="2"/>
  <c r="H9" i="2"/>
  <c r="X267" i="2"/>
  <c r="X408" i="2"/>
  <c r="X212" i="2"/>
  <c r="X116" i="2"/>
  <c r="X80" i="2"/>
  <c r="X299" i="2"/>
  <c r="X366" i="2"/>
  <c r="W212" i="2"/>
  <c r="W332" i="2"/>
  <c r="W423" i="2"/>
  <c r="X39" i="2"/>
  <c r="X40" i="2" s="1"/>
  <c r="W52" i="2"/>
  <c r="W59" i="2"/>
  <c r="X94" i="2"/>
  <c r="X103" i="2" s="1"/>
  <c r="W103" i="2"/>
  <c r="X114" i="2"/>
  <c r="W131" i="2"/>
  <c r="W170" i="2"/>
  <c r="W194" i="2"/>
  <c r="X255" i="2"/>
  <c r="X262" i="2" s="1"/>
  <c r="X271" i="2"/>
  <c r="X272" i="2" s="1"/>
  <c r="X311" i="2"/>
  <c r="X312" i="2" s="1"/>
  <c r="X328" i="2"/>
  <c r="X332" i="2" s="1"/>
  <c r="X346" i="2"/>
  <c r="X359" i="2" s="1"/>
  <c r="X369" i="2"/>
  <c r="X370" i="2" s="1"/>
  <c r="W391" i="2"/>
  <c r="X432" i="2"/>
  <c r="X434" i="2" s="1"/>
  <c r="W458" i="2"/>
  <c r="H466" i="2"/>
  <c r="I466" i="2"/>
  <c r="W40" i="2"/>
  <c r="W139" i="2"/>
  <c r="X161" i="2"/>
  <c r="X162" i="2" s="1"/>
  <c r="X181" i="2"/>
  <c r="W213" i="2"/>
  <c r="W233" i="2"/>
  <c r="X244" i="2"/>
  <c r="X245" i="2" s="1"/>
  <c r="W272" i="2"/>
  <c r="W300" i="2"/>
  <c r="W312" i="2"/>
  <c r="W370" i="2"/>
  <c r="X383" i="2"/>
  <c r="X390" i="2" s="1"/>
  <c r="X400" i="2"/>
  <c r="X425" i="2"/>
  <c r="X427" i="2" s="1"/>
  <c r="J466" i="2"/>
  <c r="W359" i="2"/>
  <c r="X29" i="2"/>
  <c r="X32" i="2" s="1"/>
  <c r="X55" i="2"/>
  <c r="X59" i="2" s="1"/>
  <c r="W60" i="2"/>
  <c r="X85" i="2"/>
  <c r="X90" i="2" s="1"/>
  <c r="W132" i="2"/>
  <c r="W224" i="2"/>
  <c r="W278" i="2"/>
  <c r="X378" i="2"/>
  <c r="X380" i="2" s="1"/>
  <c r="X393" i="2"/>
  <c r="X394" i="2" s="1"/>
  <c r="X447" i="2"/>
  <c r="X449" i="2" s="1"/>
  <c r="W454" i="2"/>
  <c r="L466" i="2"/>
  <c r="X35" i="2"/>
  <c r="X36" i="2" s="1"/>
  <c r="X49" i="2"/>
  <c r="X51" i="2" s="1"/>
  <c r="X128" i="2"/>
  <c r="X131" i="2" s="1"/>
  <c r="X191" i="2"/>
  <c r="X193" i="2" s="1"/>
  <c r="W239" i="2"/>
  <c r="W245" i="2"/>
  <c r="X307" i="2"/>
  <c r="X308" i="2" s="1"/>
  <c r="W409" i="2"/>
  <c r="W434" i="2"/>
  <c r="M466" i="2"/>
  <c r="W80" i="2"/>
  <c r="W234" i="2"/>
  <c r="W140" i="2"/>
  <c r="W36" i="2"/>
  <c r="X122" i="2"/>
  <c r="X124" i="2" s="1"/>
  <c r="X136" i="2"/>
  <c r="X139" i="2" s="1"/>
  <c r="W157" i="2"/>
  <c r="W251" i="2"/>
  <c r="W267" i="2"/>
  <c r="W279" i="2"/>
  <c r="W308" i="2"/>
  <c r="W325" i="2"/>
  <c r="W343" i="2"/>
  <c r="X416" i="2"/>
  <c r="X422" i="2" s="1"/>
  <c r="X442" i="2"/>
  <c r="X444" i="2" s="1"/>
  <c r="W455" i="2"/>
  <c r="B466" i="2"/>
  <c r="O466" i="2"/>
  <c r="W151" i="2"/>
  <c r="W240" i="2"/>
  <c r="W262" i="2"/>
  <c r="W320" i="2"/>
  <c r="W427" i="2"/>
  <c r="W435" i="2"/>
  <c r="W449" i="2"/>
  <c r="C466" i="2"/>
  <c r="P466" i="2"/>
  <c r="W81" i="2"/>
  <c r="X143" i="2"/>
  <c r="X151" i="2" s="1"/>
  <c r="X174" i="2"/>
  <c r="X188" i="2" s="1"/>
  <c r="X303" i="2"/>
  <c r="X304" i="2" s="1"/>
  <c r="X316" i="2"/>
  <c r="X320" i="2" s="1"/>
  <c r="W380" i="2"/>
  <c r="X22" i="2"/>
  <c r="X23" i="2" s="1"/>
  <c r="W459" i="2" l="1"/>
  <c r="W460" i="2"/>
  <c r="W456" i="2"/>
  <c r="X461" i="2"/>
</calcChain>
</file>

<file path=xl/sharedStrings.xml><?xml version="1.0" encoding="utf-8"?>
<sst xmlns="http://schemas.openxmlformats.org/spreadsheetml/2006/main" count="2940" uniqueCount="661">
  <si>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</si>
  <si>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</si>
  <si>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</si>
  <si>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</si>
  <si>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</si>
  <si>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</si>
  <si>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</si>
  <si>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</si>
  <si>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</si>
  <si>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</si>
  <si>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</si>
  <si>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</si>
  <si>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</si>
  <si>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</si>
  <si>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</si>
  <si>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</si>
  <si>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</si>
  <si>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</si>
  <si>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</si>
  <si>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</si>
  <si>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</si>
  <si>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</si>
  <si>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</si>
  <si>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</si>
  <si>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</si>
  <si>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</si>
  <si>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</si>
  <si>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</si>
  <si>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</si>
  <si>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</si>
  <si>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</si>
  <si>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</si>
  <si>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</si>
  <si>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</si>
  <si>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</si>
  <si>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</si>
  <si>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</si>
  <si>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</si>
  <si>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</si>
  <si>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</si>
  <si>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</si>
  <si>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</si>
  <si>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</si>
  <si>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</si>
  <si>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</si>
  <si>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</si>
  <si>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</si>
  <si>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</si>
  <si>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</si>
  <si>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</si>
  <si>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</si>
  <si>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</si>
  <si>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</si>
  <si>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</si>
  <si>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</si>
  <si>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</si>
  <si>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</si>
  <si>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</si>
  <si>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</si>
  <si>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</si>
  <si>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</si>
  <si>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</si>
  <si>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</si>
  <si>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</si>
  <si>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</si>
  <si>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</si>
  <si>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</si>
  <si>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30.10.2023</t>
  </si>
  <si>
    <t>25.10.2023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</si>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</sst>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zoomScaleNormal="100" zoomScaleSheetLayoutView="100" workbookViewId="0">
      <selection activeCell="Z465" sqref="Z465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311" t="s">
        <v>29</v>
      </c>
      <c r="E1" s="311"/>
      <c r="F1" s="311"/>
      <c r="G1" s="14" t="s">
        <v>66</v>
      </c>
      <c r="H1" s="311" t="s">
        <v>49</v>
      </c>
      <c r="I1" s="311"/>
      <c r="J1" s="311"/>
      <c r="K1" s="311"/>
      <c r="L1" s="311"/>
      <c r="M1" s="311"/>
      <c r="N1" s="311"/>
      <c r="O1" s="311"/>
      <c r="P1" s="312" t="s">
        <v>67</v>
      </c>
      <c r="Q1" s="313"/>
      <c r="R1" s="313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4"/>
      <c r="O3" s="314"/>
      <c r="P3" s="314"/>
      <c r="Q3" s="314"/>
      <c r="R3" s="314"/>
      <c r="S3" s="314"/>
      <c r="T3" s="314"/>
      <c r="U3" s="314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315" t="s">
        <v>8</v>
      </c>
      <c r="B5" s="315"/>
      <c r="C5" s="315"/>
      <c r="D5" s="316"/>
      <c r="E5" s="316"/>
      <c r="F5" s="317" t="s">
        <v>14</v>
      </c>
      <c r="G5" s="317"/>
      <c r="H5" s="316"/>
      <c r="I5" s="316"/>
      <c r="J5" s="316"/>
      <c r="K5" s="316"/>
      <c r="L5" s="316"/>
      <c r="N5" s="27" t="s">
        <v>4</v>
      </c>
      <c r="O5" s="318">
        <v>45229</v>
      </c>
      <c r="P5" s="318"/>
      <c r="R5" s="319" t="s">
        <v>3</v>
      </c>
      <c r="S5" s="320"/>
      <c r="T5" s="321" t="s">
        <v>633</v>
      </c>
      <c r="U5" s="322"/>
      <c r="Z5" s="60"/>
      <c r="AA5" s="60"/>
      <c r="AB5" s="60"/>
    </row>
    <row r="6" spans="1:29" s="17" customFormat="1" ht="24" customHeight="1" x14ac:dyDescent="0.25">
      <c r="A6" s="315" t="s">
        <v>1</v>
      </c>
      <c r="B6" s="315"/>
      <c r="C6" s="315"/>
      <c r="D6" s="323" t="s">
        <v>637</v>
      </c>
      <c r="E6" s="323"/>
      <c r="F6" s="323"/>
      <c r="G6" s="323"/>
      <c r="H6" s="323"/>
      <c r="I6" s="323"/>
      <c r="J6" s="323"/>
      <c r="K6" s="323"/>
      <c r="L6" s="323"/>
      <c r="N6" s="27" t="s">
        <v>30</v>
      </c>
      <c r="O6" s="324" t="str">
        <f>IF(O5=0," ",CHOOSE(WEEKDAY(O5,2),"Понедельник","Вторник","Среда","Четверг","Пятница","Суббота","Воскресенье"))</f>
        <v>Понедельник</v>
      </c>
      <c r="P6" s="324"/>
      <c r="R6" s="325" t="s">
        <v>5</v>
      </c>
      <c r="S6" s="326"/>
      <c r="T6" s="327" t="s">
        <v>69</v>
      </c>
      <c r="U6" s="328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333" t="str">
        <f>IFERROR(VLOOKUP(DeliveryAddress,Table,3,0),1)</f>
        <v>2</v>
      </c>
      <c r="E7" s="334"/>
      <c r="F7" s="334"/>
      <c r="G7" s="334"/>
      <c r="H7" s="334"/>
      <c r="I7" s="334"/>
      <c r="J7" s="334"/>
      <c r="K7" s="334"/>
      <c r="L7" s="335"/>
      <c r="N7" s="29"/>
      <c r="O7" s="49"/>
      <c r="P7" s="49"/>
      <c r="R7" s="325"/>
      <c r="S7" s="326"/>
      <c r="T7" s="329"/>
      <c r="U7" s="330"/>
      <c r="Z7" s="60"/>
      <c r="AA7" s="60"/>
      <c r="AB7" s="60"/>
    </row>
    <row r="8" spans="1:29" s="17" customFormat="1" ht="25.5" customHeight="1" x14ac:dyDescent="0.25">
      <c r="A8" s="336" t="s">
        <v>60</v>
      </c>
      <c r="B8" s="336"/>
      <c r="C8" s="336"/>
      <c r="D8" s="337"/>
      <c r="E8" s="337"/>
      <c r="F8" s="337"/>
      <c r="G8" s="337"/>
      <c r="H8" s="337"/>
      <c r="I8" s="337"/>
      <c r="J8" s="337"/>
      <c r="K8" s="337"/>
      <c r="L8" s="337"/>
      <c r="N8" s="27" t="s">
        <v>11</v>
      </c>
      <c r="O8" s="338">
        <v>0.375</v>
      </c>
      <c r="P8" s="338"/>
      <c r="R8" s="325"/>
      <c r="S8" s="326"/>
      <c r="T8" s="329"/>
      <c r="U8" s="330"/>
      <c r="Z8" s="60"/>
      <c r="AA8" s="60"/>
      <c r="AB8" s="60"/>
    </row>
    <row r="9" spans="1:29" s="17" customFormat="1" ht="40" customHeight="1" x14ac:dyDescent="0.25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340" t="s">
        <v>48</v>
      </c>
      <c r="E9" s="34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N9" s="31" t="s">
        <v>15</v>
      </c>
      <c r="O9" s="318"/>
      <c r="P9" s="318"/>
      <c r="R9" s="325"/>
      <c r="S9" s="326"/>
      <c r="T9" s="331"/>
      <c r="U9" s="332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340"/>
      <c r="E10" s="34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343" t="str">
        <f>IFERROR(VLOOKUP($D$10,Proxy,2,FALSE),"")</f>
        <v/>
      </c>
      <c r="I10" s="343"/>
      <c r="J10" s="343"/>
      <c r="K10" s="343"/>
      <c r="L10" s="343"/>
      <c r="N10" s="31" t="s">
        <v>35</v>
      </c>
      <c r="O10" s="338"/>
      <c r="P10" s="338"/>
      <c r="S10" s="29" t="s">
        <v>12</v>
      </c>
      <c r="T10" s="344" t="s">
        <v>70</v>
      </c>
      <c r="U10" s="345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8"/>
      <c r="P11" s="338"/>
      <c r="S11" s="29" t="s">
        <v>31</v>
      </c>
      <c r="T11" s="346" t="s">
        <v>57</v>
      </c>
      <c r="U11" s="346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347" t="s">
        <v>71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N12" s="27" t="s">
        <v>33</v>
      </c>
      <c r="O12" s="348"/>
      <c r="P12" s="348"/>
      <c r="Q12" s="28"/>
      <c r="R12"/>
      <c r="S12" s="29" t="s">
        <v>48</v>
      </c>
      <c r="T12" s="349"/>
      <c r="U12" s="349"/>
      <c r="V12"/>
      <c r="Z12" s="60"/>
      <c r="AA12" s="60"/>
      <c r="AB12" s="60"/>
    </row>
    <row r="13" spans="1:29" s="17" customFormat="1" ht="23.25" customHeight="1" x14ac:dyDescent="0.25">
      <c r="A13" s="347" t="s">
        <v>72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7"/>
      <c r="M13" s="31"/>
      <c r="N13" s="31" t="s">
        <v>34</v>
      </c>
      <c r="O13" s="346"/>
      <c r="P13" s="346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347" t="s">
        <v>73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350" t="s">
        <v>74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 s="350"/>
      <c r="M15"/>
      <c r="N15" s="351" t="s">
        <v>63</v>
      </c>
      <c r="O15" s="351"/>
      <c r="P15" s="351"/>
      <c r="Q15" s="351"/>
      <c r="R15" s="35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2"/>
      <c r="O16" s="352"/>
      <c r="P16" s="352"/>
      <c r="Q16" s="352"/>
      <c r="R16" s="35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354" t="s">
        <v>61</v>
      </c>
      <c r="B17" s="354" t="s">
        <v>51</v>
      </c>
      <c r="C17" s="355" t="s">
        <v>50</v>
      </c>
      <c r="D17" s="354" t="s">
        <v>52</v>
      </c>
      <c r="E17" s="354"/>
      <c r="F17" s="354" t="s">
        <v>24</v>
      </c>
      <c r="G17" s="354" t="s">
        <v>27</v>
      </c>
      <c r="H17" s="354" t="s">
        <v>25</v>
      </c>
      <c r="I17" s="354" t="s">
        <v>26</v>
      </c>
      <c r="J17" s="356" t="s">
        <v>16</v>
      </c>
      <c r="K17" s="356" t="s">
        <v>65</v>
      </c>
      <c r="L17" s="356" t="s">
        <v>2</v>
      </c>
      <c r="M17" s="354" t="s">
        <v>28</v>
      </c>
      <c r="N17" s="354" t="s">
        <v>17</v>
      </c>
      <c r="O17" s="354"/>
      <c r="P17" s="354"/>
      <c r="Q17" s="354"/>
      <c r="R17" s="354"/>
      <c r="S17" s="353" t="s">
        <v>58</v>
      </c>
      <c r="T17" s="354"/>
      <c r="U17" s="354" t="s">
        <v>6</v>
      </c>
      <c r="V17" s="354" t="s">
        <v>44</v>
      </c>
      <c r="W17" s="358" t="s">
        <v>56</v>
      </c>
      <c r="X17" s="354" t="s">
        <v>18</v>
      </c>
      <c r="Y17" s="360" t="s">
        <v>62</v>
      </c>
      <c r="Z17" s="360" t="s">
        <v>19</v>
      </c>
      <c r="AA17" s="361" t="s">
        <v>59</v>
      </c>
      <c r="AB17" s="362"/>
      <c r="AC17" s="363"/>
      <c r="AD17" s="367"/>
      <c r="BA17" s="368" t="s">
        <v>64</v>
      </c>
    </row>
    <row r="18" spans="1:53" ht="14.25" customHeight="1" x14ac:dyDescent="0.25">
      <c r="A18" s="354"/>
      <c r="B18" s="354"/>
      <c r="C18" s="355"/>
      <c r="D18" s="354"/>
      <c r="E18" s="354"/>
      <c r="F18" s="354" t="s">
        <v>20</v>
      </c>
      <c r="G18" s="354" t="s">
        <v>21</v>
      </c>
      <c r="H18" s="354" t="s">
        <v>22</v>
      </c>
      <c r="I18" s="354" t="s">
        <v>22</v>
      </c>
      <c r="J18" s="357"/>
      <c r="K18" s="357"/>
      <c r="L18" s="357"/>
      <c r="M18" s="354"/>
      <c r="N18" s="354"/>
      <c r="O18" s="354"/>
      <c r="P18" s="354"/>
      <c r="Q18" s="354"/>
      <c r="R18" s="354"/>
      <c r="S18" s="36" t="s">
        <v>47</v>
      </c>
      <c r="T18" s="36" t="s">
        <v>46</v>
      </c>
      <c r="U18" s="354"/>
      <c r="V18" s="354"/>
      <c r="W18" s="359"/>
      <c r="X18" s="354"/>
      <c r="Y18" s="360"/>
      <c r="Z18" s="360"/>
      <c r="AA18" s="364"/>
      <c r="AB18" s="365"/>
      <c r="AC18" s="366"/>
      <c r="AD18" s="367"/>
      <c r="BA18" s="368"/>
    </row>
    <row r="19" spans="1:53" ht="27.75" customHeight="1" x14ac:dyDescent="0.25">
      <c r="A19" s="369" t="s">
        <v>75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55"/>
      <c r="Z19" s="55"/>
    </row>
    <row r="20" spans="1:53" ht="16.5" customHeight="1" x14ac:dyDescent="0.3">
      <c r="A20" s="370" t="s">
        <v>75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66"/>
      <c r="Z20" s="66"/>
    </row>
    <row r="21" spans="1:53" ht="14.25" customHeight="1" x14ac:dyDescent="0.3">
      <c r="A21" s="371" t="s">
        <v>76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371"/>
      <c r="Y21" s="67"/>
      <c r="Z21" s="67"/>
    </row>
    <row r="22" spans="1:53" ht="27" customHeight="1" x14ac:dyDescent="0.3">
      <c r="A22" s="64" t="s">
        <v>77</v>
      </c>
      <c r="B22" s="64" t="s">
        <v>78</v>
      </c>
      <c r="C22" s="37">
        <v>4301031106</v>
      </c>
      <c r="D22" s="372">
        <v>4607091389258</v>
      </c>
      <c r="E22" s="37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4"/>
      <c r="P22" s="374"/>
      <c r="Q22" s="374"/>
      <c r="R22" s="37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t="12.5" x14ac:dyDescent="0.25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80"/>
      <c r="N23" s="376" t="s">
        <v>43</v>
      </c>
      <c r="O23" s="377"/>
      <c r="P23" s="377"/>
      <c r="Q23" s="377"/>
      <c r="R23" s="377"/>
      <c r="S23" s="377"/>
      <c r="T23" s="37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80"/>
      <c r="N24" s="376" t="s">
        <v>43</v>
      </c>
      <c r="O24" s="377"/>
      <c r="P24" s="377"/>
      <c r="Q24" s="377"/>
      <c r="R24" s="377"/>
      <c r="S24" s="377"/>
      <c r="T24" s="37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3">
      <c r="A25" s="371" t="s">
        <v>81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67"/>
      <c r="Z25" s="67"/>
    </row>
    <row r="26" spans="1:53" ht="27" customHeight="1" x14ac:dyDescent="0.3">
      <c r="A26" s="64" t="s">
        <v>82</v>
      </c>
      <c r="B26" s="64" t="s">
        <v>83</v>
      </c>
      <c r="C26" s="37">
        <v>4301051176</v>
      </c>
      <c r="D26" s="372">
        <v>4607091383881</v>
      </c>
      <c r="E26" s="37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4"/>
      <c r="P26" s="374"/>
      <c r="Q26" s="374"/>
      <c r="R26" s="37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3">
      <c r="A27" s="64" t="s">
        <v>84</v>
      </c>
      <c r="B27" s="64" t="s">
        <v>85</v>
      </c>
      <c r="C27" s="37">
        <v>4301051172</v>
      </c>
      <c r="D27" s="372">
        <v>4607091388237</v>
      </c>
      <c r="E27" s="37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4"/>
      <c r="P27" s="374"/>
      <c r="Q27" s="374"/>
      <c r="R27" s="37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3">
      <c r="A28" s="64" t="s">
        <v>86</v>
      </c>
      <c r="B28" s="64" t="s">
        <v>87</v>
      </c>
      <c r="C28" s="37">
        <v>4301051180</v>
      </c>
      <c r="D28" s="372">
        <v>4607091383935</v>
      </c>
      <c r="E28" s="37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4"/>
      <c r="P28" s="374"/>
      <c r="Q28" s="374"/>
      <c r="R28" s="37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3">
      <c r="A29" s="64" t="s">
        <v>88</v>
      </c>
      <c r="B29" s="64" t="s">
        <v>89</v>
      </c>
      <c r="C29" s="37">
        <v>4301051426</v>
      </c>
      <c r="D29" s="372">
        <v>4680115881853</v>
      </c>
      <c r="E29" s="37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4"/>
      <c r="P29" s="374"/>
      <c r="Q29" s="374"/>
      <c r="R29" s="37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3">
      <c r="A30" s="64" t="s">
        <v>90</v>
      </c>
      <c r="B30" s="64" t="s">
        <v>91</v>
      </c>
      <c r="C30" s="37">
        <v>4301051178</v>
      </c>
      <c r="D30" s="372">
        <v>4607091383911</v>
      </c>
      <c r="E30" s="37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4"/>
      <c r="P30" s="374"/>
      <c r="Q30" s="374"/>
      <c r="R30" s="37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3">
      <c r="A31" s="64" t="s">
        <v>92</v>
      </c>
      <c r="B31" s="64" t="s">
        <v>93</v>
      </c>
      <c r="C31" s="37">
        <v>4301051174</v>
      </c>
      <c r="D31" s="372">
        <v>4607091388244</v>
      </c>
      <c r="E31" s="37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4"/>
      <c r="P31" s="374"/>
      <c r="Q31" s="374"/>
      <c r="R31" s="375"/>
      <c r="S31" s="40" t="s">
        <v>48</v>
      </c>
      <c r="T31" s="40" t="s">
        <v>48</v>
      </c>
      <c r="U31" s="41" t="s">
        <v>0</v>
      </c>
      <c r="V31" s="59">
        <v>60.48</v>
      </c>
      <c r="W31" s="56">
        <f t="shared" si="0"/>
        <v>60.480000000000004</v>
      </c>
      <c r="X31" s="42">
        <f t="shared" si="1"/>
        <v>0.18071999999999999</v>
      </c>
      <c r="Y31" s="69" t="s">
        <v>48</v>
      </c>
      <c r="Z31" s="70" t="s">
        <v>48</v>
      </c>
      <c r="AD31" s="71"/>
      <c r="BA31" s="79" t="s">
        <v>66</v>
      </c>
    </row>
    <row r="32" spans="1:53" ht="12.5" x14ac:dyDescent="0.25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79"/>
      <c r="M32" s="380"/>
      <c r="N32" s="376" t="s">
        <v>43</v>
      </c>
      <c r="O32" s="377"/>
      <c r="P32" s="377"/>
      <c r="Q32" s="377"/>
      <c r="R32" s="377"/>
      <c r="S32" s="377"/>
      <c r="T32" s="378"/>
      <c r="U32" s="43" t="s">
        <v>42</v>
      </c>
      <c r="V32" s="44">
        <f>IFERROR(V26/H26,"0")+IFERROR(V27/H27,"0")+IFERROR(V28/H28,"0")+IFERROR(V29/H29,"0")+IFERROR(V30/H30,"0")+IFERROR(V31/H31,"0")</f>
        <v>24</v>
      </c>
      <c r="W32" s="44">
        <f>IFERROR(W26/H26,"0")+IFERROR(W27/H27,"0")+IFERROR(W28/H28,"0")+IFERROR(W29/H29,"0")+IFERROR(W30/H30,"0")+IFERROR(W31/H31,"0")</f>
        <v>24</v>
      </c>
      <c r="X32" s="44">
        <f>IFERROR(IF(X26="",0,X26),"0")+IFERROR(IF(X27="",0,X27),"0")+IFERROR(IF(X28="",0,X28),"0")+IFERROR(IF(X29="",0,X29),"0")+IFERROR(IF(X30="",0,X30),"0")+IFERROR(IF(X31="",0,X31),"0")</f>
        <v>0.18071999999999999</v>
      </c>
      <c r="Y32" s="68"/>
      <c r="Z32" s="68"/>
    </row>
    <row r="33" spans="1:53" ht="12.5" x14ac:dyDescent="0.25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79"/>
      <c r="M33" s="380"/>
      <c r="N33" s="376" t="s">
        <v>43</v>
      </c>
      <c r="O33" s="377"/>
      <c r="P33" s="377"/>
      <c r="Q33" s="377"/>
      <c r="R33" s="377"/>
      <c r="S33" s="377"/>
      <c r="T33" s="378"/>
      <c r="U33" s="43" t="s">
        <v>0</v>
      </c>
      <c r="V33" s="44">
        <f>IFERROR(SUM(V26:V31),"0")</f>
        <v>60.48</v>
      </c>
      <c r="W33" s="44">
        <f>IFERROR(SUM(W26:W31),"0")</f>
        <v>60.480000000000004</v>
      </c>
      <c r="X33" s="43"/>
      <c r="Y33" s="68"/>
      <c r="Z33" s="68"/>
    </row>
    <row r="34" spans="1:53" ht="14.25" customHeight="1" x14ac:dyDescent="0.3">
      <c r="A34" s="371" t="s">
        <v>94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371"/>
      <c r="Y34" s="67"/>
      <c r="Z34" s="67"/>
    </row>
    <row r="35" spans="1:53" ht="27" customHeight="1" x14ac:dyDescent="0.3">
      <c r="A35" s="64" t="s">
        <v>95</v>
      </c>
      <c r="B35" s="64" t="s">
        <v>96</v>
      </c>
      <c r="C35" s="37">
        <v>4301032013</v>
      </c>
      <c r="D35" s="372">
        <v>4607091388503</v>
      </c>
      <c r="E35" s="37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4"/>
      <c r="P35" s="374"/>
      <c r="Q35" s="374"/>
      <c r="R35" s="375"/>
      <c r="S35" s="40" t="s">
        <v>48</v>
      </c>
      <c r="T35" s="40" t="s">
        <v>48</v>
      </c>
      <c r="U35" s="41" t="s">
        <v>0</v>
      </c>
      <c r="V35" s="59">
        <f>AA35</f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t="12.5" x14ac:dyDescent="0.25">
      <c r="A36" s="379"/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80"/>
      <c r="N36" s="376" t="s">
        <v>43</v>
      </c>
      <c r="O36" s="377"/>
      <c r="P36" s="377"/>
      <c r="Q36" s="377"/>
      <c r="R36" s="377"/>
      <c r="S36" s="377"/>
      <c r="T36" s="37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t="12.5" x14ac:dyDescent="0.25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80"/>
      <c r="N37" s="376" t="s">
        <v>43</v>
      </c>
      <c r="O37" s="377"/>
      <c r="P37" s="377"/>
      <c r="Q37" s="377"/>
      <c r="R37" s="377"/>
      <c r="S37" s="377"/>
      <c r="T37" s="37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3">
      <c r="A38" s="371" t="s">
        <v>99</v>
      </c>
      <c r="B38" s="371"/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1"/>
      <c r="S38" s="371"/>
      <c r="T38" s="371"/>
      <c r="U38" s="371"/>
      <c r="V38" s="371"/>
      <c r="W38" s="371"/>
      <c r="X38" s="371"/>
      <c r="Y38" s="67"/>
      <c r="Z38" s="67"/>
    </row>
    <row r="39" spans="1:53" ht="80.25" customHeight="1" x14ac:dyDescent="0.3">
      <c r="A39" s="64" t="s">
        <v>100</v>
      </c>
      <c r="B39" s="64" t="s">
        <v>101</v>
      </c>
      <c r="C39" s="37">
        <v>4301160001</v>
      </c>
      <c r="D39" s="372">
        <v>4607091388282</v>
      </c>
      <c r="E39" s="372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4"/>
      <c r="P39" s="374"/>
      <c r="Q39" s="374"/>
      <c r="R39" s="375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t="12.5" x14ac:dyDescent="0.25">
      <c r="A40" s="379"/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80"/>
      <c r="N40" s="376" t="s">
        <v>43</v>
      </c>
      <c r="O40" s="377"/>
      <c r="P40" s="377"/>
      <c r="Q40" s="377"/>
      <c r="R40" s="377"/>
      <c r="S40" s="377"/>
      <c r="T40" s="37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t="12.5" x14ac:dyDescent="0.25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80"/>
      <c r="N41" s="376" t="s">
        <v>43</v>
      </c>
      <c r="O41" s="377"/>
      <c r="P41" s="377"/>
      <c r="Q41" s="377"/>
      <c r="R41" s="377"/>
      <c r="S41" s="377"/>
      <c r="T41" s="37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3">
      <c r="A42" s="371" t="s">
        <v>103</v>
      </c>
      <c r="B42" s="371"/>
      <c r="C42" s="371"/>
      <c r="D42" s="371"/>
      <c r="E42" s="371"/>
      <c r="F42" s="371"/>
      <c r="G42" s="371"/>
      <c r="H42" s="371"/>
      <c r="I42" s="371"/>
      <c r="J42" s="371"/>
      <c r="K42" s="371"/>
      <c r="L42" s="371"/>
      <c r="M42" s="371"/>
      <c r="N42" s="371"/>
      <c r="O42" s="371"/>
      <c r="P42" s="371"/>
      <c r="Q42" s="371"/>
      <c r="R42" s="371"/>
      <c r="S42" s="371"/>
      <c r="T42" s="371"/>
      <c r="U42" s="371"/>
      <c r="V42" s="371"/>
      <c r="W42" s="371"/>
      <c r="X42" s="371"/>
      <c r="Y42" s="67"/>
      <c r="Z42" s="67"/>
    </row>
    <row r="43" spans="1:53" ht="27" customHeight="1" x14ac:dyDescent="0.3">
      <c r="A43" s="64" t="s">
        <v>104</v>
      </c>
      <c r="B43" s="64" t="s">
        <v>105</v>
      </c>
      <c r="C43" s="37">
        <v>4301170002</v>
      </c>
      <c r="D43" s="372">
        <v>4607091389111</v>
      </c>
      <c r="E43" s="372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4"/>
      <c r="P43" s="374"/>
      <c r="Q43" s="374"/>
      <c r="R43" s="375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t="12.5" x14ac:dyDescent="0.25">
      <c r="A44" s="379"/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80"/>
      <c r="N44" s="376" t="s">
        <v>43</v>
      </c>
      <c r="O44" s="377"/>
      <c r="P44" s="377"/>
      <c r="Q44" s="377"/>
      <c r="R44" s="377"/>
      <c r="S44" s="377"/>
      <c r="T44" s="37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t="12.5" x14ac:dyDescent="0.25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80"/>
      <c r="N45" s="376" t="s">
        <v>43</v>
      </c>
      <c r="O45" s="377"/>
      <c r="P45" s="377"/>
      <c r="Q45" s="377"/>
      <c r="R45" s="377"/>
      <c r="S45" s="377"/>
      <c r="T45" s="37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5">
      <c r="A46" s="369" t="s">
        <v>106</v>
      </c>
      <c r="B46" s="369"/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Q46" s="369"/>
      <c r="R46" s="369"/>
      <c r="S46" s="369"/>
      <c r="T46" s="369"/>
      <c r="U46" s="369"/>
      <c r="V46" s="369"/>
      <c r="W46" s="369"/>
      <c r="X46" s="369"/>
      <c r="Y46" s="55"/>
      <c r="Z46" s="55"/>
    </row>
    <row r="47" spans="1:53" ht="16.5" customHeight="1" x14ac:dyDescent="0.3">
      <c r="A47" s="370" t="s">
        <v>107</v>
      </c>
      <c r="B47" s="370"/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66"/>
      <c r="Z47" s="66"/>
    </row>
    <row r="48" spans="1:53" ht="14.25" customHeight="1" x14ac:dyDescent="0.3">
      <c r="A48" s="371" t="s">
        <v>108</v>
      </c>
      <c r="B48" s="371"/>
      <c r="C48" s="371"/>
      <c r="D48" s="371"/>
      <c r="E48" s="371"/>
      <c r="F48" s="371"/>
      <c r="G48" s="371"/>
      <c r="H48" s="371"/>
      <c r="I48" s="371"/>
      <c r="J48" s="371"/>
      <c r="K48" s="371"/>
      <c r="L48" s="371"/>
      <c r="M48" s="371"/>
      <c r="N48" s="371"/>
      <c r="O48" s="371"/>
      <c r="P48" s="371"/>
      <c r="Q48" s="371"/>
      <c r="R48" s="371"/>
      <c r="S48" s="371"/>
      <c r="T48" s="371"/>
      <c r="U48" s="371"/>
      <c r="V48" s="371"/>
      <c r="W48" s="371"/>
      <c r="X48" s="371"/>
      <c r="Y48" s="67"/>
      <c r="Z48" s="67"/>
    </row>
    <row r="49" spans="1:53" ht="27" customHeight="1" x14ac:dyDescent="0.3">
      <c r="A49" s="64" t="s">
        <v>109</v>
      </c>
      <c r="B49" s="64" t="s">
        <v>110</v>
      </c>
      <c r="C49" s="37">
        <v>4301020234</v>
      </c>
      <c r="D49" s="372">
        <v>4680115881440</v>
      </c>
      <c r="E49" s="372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4"/>
      <c r="P49" s="374"/>
      <c r="Q49" s="374"/>
      <c r="R49" s="375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3">
      <c r="A50" s="64" t="s">
        <v>113</v>
      </c>
      <c r="B50" s="64" t="s">
        <v>114</v>
      </c>
      <c r="C50" s="37">
        <v>4301020232</v>
      </c>
      <c r="D50" s="372">
        <v>4680115881433</v>
      </c>
      <c r="E50" s="372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4"/>
      <c r="P50" s="374"/>
      <c r="Q50" s="374"/>
      <c r="R50" s="375"/>
      <c r="S50" s="40" t="s">
        <v>48</v>
      </c>
      <c r="T50" s="40" t="s">
        <v>48</v>
      </c>
      <c r="U50" s="41" t="s">
        <v>0</v>
      </c>
      <c r="V50" s="59">
        <v>51.300000000000004</v>
      </c>
      <c r="W50" s="56">
        <f>IFERROR(IF(V50="",0,CEILING((V50/$H50),1)*$H50),"")</f>
        <v>51.300000000000004</v>
      </c>
      <c r="X50" s="42">
        <f>IFERROR(IF(W50=0,"",ROUNDUP(W50/H50,0)*0.00753),"")</f>
        <v>0.14307</v>
      </c>
      <c r="Y50" s="69" t="s">
        <v>48</v>
      </c>
      <c r="Z50" s="70" t="s">
        <v>48</v>
      </c>
      <c r="AD50" s="71"/>
      <c r="BA50" s="84" t="s">
        <v>66</v>
      </c>
    </row>
    <row r="51" spans="1:53" ht="12.5" x14ac:dyDescent="0.25">
      <c r="A51" s="379"/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80"/>
      <c r="N51" s="376" t="s">
        <v>43</v>
      </c>
      <c r="O51" s="377"/>
      <c r="P51" s="377"/>
      <c r="Q51" s="377"/>
      <c r="R51" s="377"/>
      <c r="S51" s="377"/>
      <c r="T51" s="378"/>
      <c r="U51" s="43" t="s">
        <v>42</v>
      </c>
      <c r="V51" s="44">
        <f>IFERROR(V49/H49,"0")+IFERROR(V50/H50,"0")</f>
        <v>19</v>
      </c>
      <c r="W51" s="44">
        <f>IFERROR(W49/H49,"0")+IFERROR(W50/H50,"0")</f>
        <v>19</v>
      </c>
      <c r="X51" s="44">
        <f>IFERROR(IF(X49="",0,X49),"0")+IFERROR(IF(X50="",0,X50),"0")</f>
        <v>0.14307</v>
      </c>
      <c r="Y51" s="68"/>
      <c r="Z51" s="68"/>
    </row>
    <row r="52" spans="1:53" ht="12.5" x14ac:dyDescent="0.25">
      <c r="A52" s="379"/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80"/>
      <c r="N52" s="376" t="s">
        <v>43</v>
      </c>
      <c r="O52" s="377"/>
      <c r="P52" s="377"/>
      <c r="Q52" s="377"/>
      <c r="R52" s="377"/>
      <c r="S52" s="377"/>
      <c r="T52" s="378"/>
      <c r="U52" s="43" t="s">
        <v>0</v>
      </c>
      <c r="V52" s="44">
        <f>IFERROR(SUM(V49:V50),"0")</f>
        <v>51.300000000000004</v>
      </c>
      <c r="W52" s="44">
        <f>IFERROR(SUM(W49:W50),"0")</f>
        <v>51.300000000000004</v>
      </c>
      <c r="X52" s="43"/>
      <c r="Y52" s="68"/>
      <c r="Z52" s="68"/>
    </row>
    <row r="53" spans="1:53" ht="16.5" customHeight="1" x14ac:dyDescent="0.3">
      <c r="A53" s="370" t="s">
        <v>115</v>
      </c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0"/>
      <c r="O53" s="370"/>
      <c r="P53" s="370"/>
      <c r="Q53" s="370"/>
      <c r="R53" s="370"/>
      <c r="S53" s="370"/>
      <c r="T53" s="370"/>
      <c r="U53" s="370"/>
      <c r="V53" s="370"/>
      <c r="W53" s="370"/>
      <c r="X53" s="370"/>
      <c r="Y53" s="66"/>
      <c r="Z53" s="66"/>
    </row>
    <row r="54" spans="1:53" ht="14.25" customHeight="1" x14ac:dyDescent="0.3">
      <c r="A54" s="371" t="s">
        <v>116</v>
      </c>
      <c r="B54" s="371"/>
      <c r="C54" s="371"/>
      <c r="D54" s="371"/>
      <c r="E54" s="371"/>
      <c r="F54" s="371"/>
      <c r="G54" s="371"/>
      <c r="H54" s="371"/>
      <c r="I54" s="371"/>
      <c r="J54" s="371"/>
      <c r="K54" s="371"/>
      <c r="L54" s="371"/>
      <c r="M54" s="371"/>
      <c r="N54" s="371"/>
      <c r="O54" s="371"/>
      <c r="P54" s="371"/>
      <c r="Q54" s="371"/>
      <c r="R54" s="371"/>
      <c r="S54" s="371"/>
      <c r="T54" s="371"/>
      <c r="U54" s="371"/>
      <c r="V54" s="371"/>
      <c r="W54" s="371"/>
      <c r="X54" s="371"/>
      <c r="Y54" s="67"/>
      <c r="Z54" s="67"/>
    </row>
    <row r="55" spans="1:53" ht="27" customHeight="1" x14ac:dyDescent="0.3">
      <c r="A55" s="64" t="s">
        <v>117</v>
      </c>
      <c r="B55" s="64" t="s">
        <v>118</v>
      </c>
      <c r="C55" s="37">
        <v>4301011481</v>
      </c>
      <c r="D55" s="372">
        <v>4680115881426</v>
      </c>
      <c r="E55" s="372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2" t="s">
        <v>119</v>
      </c>
      <c r="O55" s="374"/>
      <c r="P55" s="374"/>
      <c r="Q55" s="374"/>
      <c r="R55" s="375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3">
      <c r="A56" s="64" t="s">
        <v>117</v>
      </c>
      <c r="B56" s="64" t="s">
        <v>121</v>
      </c>
      <c r="C56" s="37">
        <v>4301011452</v>
      </c>
      <c r="D56" s="372">
        <v>4680115881426</v>
      </c>
      <c r="E56" s="372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4"/>
      <c r="P56" s="374"/>
      <c r="Q56" s="374"/>
      <c r="R56" s="37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3">
      <c r="A57" s="64" t="s">
        <v>122</v>
      </c>
      <c r="B57" s="64" t="s">
        <v>123</v>
      </c>
      <c r="C57" s="37">
        <v>4301011437</v>
      </c>
      <c r="D57" s="372">
        <v>4680115881419</v>
      </c>
      <c r="E57" s="37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4"/>
      <c r="P57" s="374"/>
      <c r="Q57" s="374"/>
      <c r="R57" s="37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3">
      <c r="A58" s="64" t="s">
        <v>124</v>
      </c>
      <c r="B58" s="64" t="s">
        <v>125</v>
      </c>
      <c r="C58" s="37">
        <v>4301011458</v>
      </c>
      <c r="D58" s="372">
        <v>4680115881525</v>
      </c>
      <c r="E58" s="37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5" t="s">
        <v>126</v>
      </c>
      <c r="O58" s="374"/>
      <c r="P58" s="374"/>
      <c r="Q58" s="374"/>
      <c r="R58" s="37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12.5" x14ac:dyDescent="0.25">
      <c r="A59" s="379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80"/>
      <c r="N59" s="376" t="s">
        <v>43</v>
      </c>
      <c r="O59" s="377"/>
      <c r="P59" s="377"/>
      <c r="Q59" s="377"/>
      <c r="R59" s="377"/>
      <c r="S59" s="377"/>
      <c r="T59" s="378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t="12.5" x14ac:dyDescent="0.25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80"/>
      <c r="N60" s="376" t="s">
        <v>43</v>
      </c>
      <c r="O60" s="377"/>
      <c r="P60" s="377"/>
      <c r="Q60" s="377"/>
      <c r="R60" s="377"/>
      <c r="S60" s="377"/>
      <c r="T60" s="378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3">
      <c r="A61" s="370" t="s">
        <v>106</v>
      </c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0"/>
      <c r="O61" s="370"/>
      <c r="P61" s="370"/>
      <c r="Q61" s="370"/>
      <c r="R61" s="370"/>
      <c r="S61" s="370"/>
      <c r="T61" s="370"/>
      <c r="U61" s="370"/>
      <c r="V61" s="370"/>
      <c r="W61" s="370"/>
      <c r="X61" s="370"/>
      <c r="Y61" s="66"/>
      <c r="Z61" s="66"/>
    </row>
    <row r="62" spans="1:53" ht="14.25" customHeight="1" x14ac:dyDescent="0.3">
      <c r="A62" s="371" t="s">
        <v>116</v>
      </c>
      <c r="B62" s="371"/>
      <c r="C62" s="371"/>
      <c r="D62" s="371"/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  <c r="R62" s="371"/>
      <c r="S62" s="371"/>
      <c r="T62" s="371"/>
      <c r="U62" s="371"/>
      <c r="V62" s="371"/>
      <c r="W62" s="371"/>
      <c r="X62" s="371"/>
      <c r="Y62" s="67"/>
      <c r="Z62" s="67"/>
    </row>
    <row r="63" spans="1:53" ht="27" customHeight="1" x14ac:dyDescent="0.3">
      <c r="A63" s="64" t="s">
        <v>127</v>
      </c>
      <c r="B63" s="64" t="s">
        <v>128</v>
      </c>
      <c r="C63" s="37">
        <v>4301011432</v>
      </c>
      <c r="D63" s="372">
        <v>4680115882720</v>
      </c>
      <c r="E63" s="372"/>
      <c r="F63" s="63">
        <v>0.45</v>
      </c>
      <c r="G63" s="38">
        <v>10</v>
      </c>
      <c r="H63" s="63">
        <v>4.5</v>
      </c>
      <c r="I63" s="63">
        <v>4.74</v>
      </c>
      <c r="J63" s="38">
        <v>120</v>
      </c>
      <c r="K63" s="38" t="s">
        <v>80</v>
      </c>
      <c r="L63" s="39" t="s">
        <v>111</v>
      </c>
      <c r="M63" s="38">
        <v>90</v>
      </c>
      <c r="N63" s="396" t="s">
        <v>129</v>
      </c>
      <c r="O63" s="374"/>
      <c r="P63" s="374"/>
      <c r="Q63" s="374"/>
      <c r="R63" s="375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IFERROR(IF(W63=0,"",ROUNDUP(W63/H63,0)*0.00937),"")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3">
      <c r="A64" s="64" t="s">
        <v>131</v>
      </c>
      <c r="B64" s="64" t="s">
        <v>132</v>
      </c>
      <c r="C64" s="37">
        <v>4301011623</v>
      </c>
      <c r="D64" s="372">
        <v>4607091382945</v>
      </c>
      <c r="E64" s="37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111</v>
      </c>
      <c r="M64" s="38">
        <v>50</v>
      </c>
      <c r="N64" s="397" t="s">
        <v>133</v>
      </c>
      <c r="O64" s="374"/>
      <c r="P64" s="374"/>
      <c r="Q64" s="374"/>
      <c r="R64" s="37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3">
      <c r="A65" s="64" t="s">
        <v>134</v>
      </c>
      <c r="B65" s="64" t="s">
        <v>135</v>
      </c>
      <c r="C65" s="37">
        <v>4301011380</v>
      </c>
      <c r="D65" s="372">
        <v>4607091385670</v>
      </c>
      <c r="E65" s="37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3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74"/>
      <c r="P65" s="374"/>
      <c r="Q65" s="374"/>
      <c r="R65" s="37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3">
      <c r="A66" s="64" t="s">
        <v>136</v>
      </c>
      <c r="B66" s="64" t="s">
        <v>137</v>
      </c>
      <c r="C66" s="37">
        <v>4301011468</v>
      </c>
      <c r="D66" s="372">
        <v>4680115881327</v>
      </c>
      <c r="E66" s="372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138</v>
      </c>
      <c r="M66" s="38">
        <v>50</v>
      </c>
      <c r="N66" s="3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74"/>
      <c r="P66" s="374"/>
      <c r="Q66" s="374"/>
      <c r="R66" s="37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3">
      <c r="A67" s="64" t="s">
        <v>139</v>
      </c>
      <c r="B67" s="64" t="s">
        <v>140</v>
      </c>
      <c r="C67" s="37">
        <v>4301011514</v>
      </c>
      <c r="D67" s="372">
        <v>4680115882133</v>
      </c>
      <c r="E67" s="372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111</v>
      </c>
      <c r="M67" s="38">
        <v>50</v>
      </c>
      <c r="N67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74"/>
      <c r="P67" s="374"/>
      <c r="Q67" s="374"/>
      <c r="R67" s="37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3">
      <c r="A68" s="64" t="s">
        <v>141</v>
      </c>
      <c r="B68" s="64" t="s">
        <v>142</v>
      </c>
      <c r="C68" s="37">
        <v>4301011192</v>
      </c>
      <c r="D68" s="372">
        <v>4607091382952</v>
      </c>
      <c r="E68" s="372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74"/>
      <c r="P68" s="374"/>
      <c r="Q68" s="374"/>
      <c r="R68" s="37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3">
      <c r="A69" s="64" t="s">
        <v>143</v>
      </c>
      <c r="B69" s="64" t="s">
        <v>144</v>
      </c>
      <c r="C69" s="37">
        <v>4301011565</v>
      </c>
      <c r="D69" s="372">
        <v>4680115882539</v>
      </c>
      <c r="E69" s="372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145</v>
      </c>
      <c r="M69" s="38">
        <v>50</v>
      </c>
      <c r="N69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74"/>
      <c r="P69" s="374"/>
      <c r="Q69" s="374"/>
      <c r="R69" s="37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4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3">
      <c r="A70" s="64" t="s">
        <v>146</v>
      </c>
      <c r="B70" s="64" t="s">
        <v>147</v>
      </c>
      <c r="C70" s="37">
        <v>4301011382</v>
      </c>
      <c r="D70" s="372">
        <v>4607091385687</v>
      </c>
      <c r="E70" s="372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145</v>
      </c>
      <c r="M70" s="38">
        <v>50</v>
      </c>
      <c r="N70" s="4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74"/>
      <c r="P70" s="374"/>
      <c r="Q70" s="374"/>
      <c r="R70" s="37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3">
      <c r="A71" s="64" t="s">
        <v>148</v>
      </c>
      <c r="B71" s="64" t="s">
        <v>149</v>
      </c>
      <c r="C71" s="37">
        <v>4301011344</v>
      </c>
      <c r="D71" s="372">
        <v>4607091384604</v>
      </c>
      <c r="E71" s="372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74"/>
      <c r="P71" s="374"/>
      <c r="Q71" s="374"/>
      <c r="R71" s="37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3">
      <c r="A72" s="64" t="s">
        <v>150</v>
      </c>
      <c r="B72" s="64" t="s">
        <v>151</v>
      </c>
      <c r="C72" s="37">
        <v>4301011386</v>
      </c>
      <c r="D72" s="372">
        <v>4680115880283</v>
      </c>
      <c r="E72" s="372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74"/>
      <c r="P72" s="374"/>
      <c r="Q72" s="374"/>
      <c r="R72" s="37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16.5" customHeight="1" x14ac:dyDescent="0.3">
      <c r="A73" s="64" t="s">
        <v>152</v>
      </c>
      <c r="B73" s="64" t="s">
        <v>153</v>
      </c>
      <c r="C73" s="37">
        <v>4301011476</v>
      </c>
      <c r="D73" s="372">
        <v>4680115881518</v>
      </c>
      <c r="E73" s="372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145</v>
      </c>
      <c r="M73" s="38">
        <v>50</v>
      </c>
      <c r="N73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74"/>
      <c r="P73" s="374"/>
      <c r="Q73" s="374"/>
      <c r="R73" s="37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3">
      <c r="A74" s="64" t="s">
        <v>154</v>
      </c>
      <c r="B74" s="64" t="s">
        <v>155</v>
      </c>
      <c r="C74" s="37">
        <v>4301011443</v>
      </c>
      <c r="D74" s="372">
        <v>4680115881303</v>
      </c>
      <c r="E74" s="372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138</v>
      </c>
      <c r="M74" s="38">
        <v>50</v>
      </c>
      <c r="N74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74"/>
      <c r="P74" s="374"/>
      <c r="Q74" s="374"/>
      <c r="R74" s="37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3">
      <c r="A75" s="64" t="s">
        <v>156</v>
      </c>
      <c r="B75" s="64" t="s">
        <v>157</v>
      </c>
      <c r="C75" s="37">
        <v>4301011562</v>
      </c>
      <c r="D75" s="372">
        <v>4680115882577</v>
      </c>
      <c r="E75" s="372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80</v>
      </c>
      <c r="L75" s="39" t="s">
        <v>98</v>
      </c>
      <c r="M75" s="38">
        <v>90</v>
      </c>
      <c r="N75" s="408" t="s">
        <v>158</v>
      </c>
      <c r="O75" s="374"/>
      <c r="P75" s="374"/>
      <c r="Q75" s="374"/>
      <c r="R75" s="37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3">
      <c r="A76" s="64" t="s">
        <v>159</v>
      </c>
      <c r="B76" s="64" t="s">
        <v>160</v>
      </c>
      <c r="C76" s="37">
        <v>4301011352</v>
      </c>
      <c r="D76" s="372">
        <v>4607091388466</v>
      </c>
      <c r="E76" s="372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145</v>
      </c>
      <c r="M76" s="38">
        <v>45</v>
      </c>
      <c r="N76" s="40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74"/>
      <c r="P76" s="374"/>
      <c r="Q76" s="374"/>
      <c r="R76" s="37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3">
      <c r="A77" s="64" t="s">
        <v>161</v>
      </c>
      <c r="B77" s="64" t="s">
        <v>162</v>
      </c>
      <c r="C77" s="37">
        <v>4301011417</v>
      </c>
      <c r="D77" s="372">
        <v>4680115880269</v>
      </c>
      <c r="E77" s="372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145</v>
      </c>
      <c r="M77" s="38">
        <v>50</v>
      </c>
      <c r="N77" s="4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74"/>
      <c r="P77" s="374"/>
      <c r="Q77" s="374"/>
      <c r="R77" s="37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3">
      <c r="A78" s="64" t="s">
        <v>163</v>
      </c>
      <c r="B78" s="64" t="s">
        <v>164</v>
      </c>
      <c r="C78" s="37">
        <v>4301011415</v>
      </c>
      <c r="D78" s="372">
        <v>4680115880429</v>
      </c>
      <c r="E78" s="372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145</v>
      </c>
      <c r="M78" s="38">
        <v>50</v>
      </c>
      <c r="N78" s="4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74"/>
      <c r="P78" s="374"/>
      <c r="Q78" s="374"/>
      <c r="R78" s="37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3">
      <c r="A79" s="64" t="s">
        <v>165</v>
      </c>
      <c r="B79" s="64" t="s">
        <v>166</v>
      </c>
      <c r="C79" s="37">
        <v>4301011462</v>
      </c>
      <c r="D79" s="372">
        <v>4680115881457</v>
      </c>
      <c r="E79" s="372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145</v>
      </c>
      <c r="M79" s="38">
        <v>50</v>
      </c>
      <c r="N79" s="4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74"/>
      <c r="P79" s="374"/>
      <c r="Q79" s="374"/>
      <c r="R79" s="375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2.5" x14ac:dyDescent="0.25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79"/>
      <c r="M80" s="380"/>
      <c r="N80" s="376" t="s">
        <v>43</v>
      </c>
      <c r="O80" s="377"/>
      <c r="P80" s="377"/>
      <c r="Q80" s="377"/>
      <c r="R80" s="377"/>
      <c r="S80" s="377"/>
      <c r="T80" s="378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ht="12.5" x14ac:dyDescent="0.25">
      <c r="A81" s="379"/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79"/>
      <c r="M81" s="380"/>
      <c r="N81" s="376" t="s">
        <v>43</v>
      </c>
      <c r="O81" s="377"/>
      <c r="P81" s="377"/>
      <c r="Q81" s="377"/>
      <c r="R81" s="377"/>
      <c r="S81" s="377"/>
      <c r="T81" s="378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3">
      <c r="A82" s="371" t="s">
        <v>108</v>
      </c>
      <c r="B82" s="371"/>
      <c r="C82" s="371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371"/>
      <c r="Y82" s="67"/>
      <c r="Z82" s="67"/>
    </row>
    <row r="83" spans="1:53" ht="27" customHeight="1" x14ac:dyDescent="0.3">
      <c r="A83" s="64" t="s">
        <v>167</v>
      </c>
      <c r="B83" s="64" t="s">
        <v>168</v>
      </c>
      <c r="C83" s="37">
        <v>4301020189</v>
      </c>
      <c r="D83" s="372">
        <v>4607091384789</v>
      </c>
      <c r="E83" s="372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413" t="s">
        <v>169</v>
      </c>
      <c r="O83" s="374"/>
      <c r="P83" s="374"/>
      <c r="Q83" s="374"/>
      <c r="R83" s="375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3">
      <c r="A84" s="64" t="s">
        <v>170</v>
      </c>
      <c r="B84" s="64" t="s">
        <v>171</v>
      </c>
      <c r="C84" s="37">
        <v>4301020235</v>
      </c>
      <c r="D84" s="372">
        <v>4680115881488</v>
      </c>
      <c r="E84" s="372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74"/>
      <c r="P84" s="374"/>
      <c r="Q84" s="374"/>
      <c r="R84" s="37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3">
      <c r="A85" s="64" t="s">
        <v>172</v>
      </c>
      <c r="B85" s="64" t="s">
        <v>173</v>
      </c>
      <c r="C85" s="37">
        <v>4301020183</v>
      </c>
      <c r="D85" s="372">
        <v>4607091384765</v>
      </c>
      <c r="E85" s="372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415" t="s">
        <v>174</v>
      </c>
      <c r="O85" s="374"/>
      <c r="P85" s="374"/>
      <c r="Q85" s="374"/>
      <c r="R85" s="375"/>
      <c r="S85" s="40" t="s">
        <v>48</v>
      </c>
      <c r="T85" s="40" t="s">
        <v>48</v>
      </c>
      <c r="U85" s="41" t="s">
        <v>0</v>
      </c>
      <c r="V85" s="59">
        <v>12.6</v>
      </c>
      <c r="W85" s="56">
        <f t="shared" si="4"/>
        <v>12.6</v>
      </c>
      <c r="X85" s="42">
        <f>IFERROR(IF(W85=0,"",ROUNDUP(W85/H85,0)*0.00753),"")</f>
        <v>3.7650000000000003E-2</v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3">
      <c r="A86" s="64" t="s">
        <v>175</v>
      </c>
      <c r="B86" s="64" t="s">
        <v>176</v>
      </c>
      <c r="C86" s="37">
        <v>4301020228</v>
      </c>
      <c r="D86" s="372">
        <v>4680115882751</v>
      </c>
      <c r="E86" s="372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416" t="s">
        <v>177</v>
      </c>
      <c r="O86" s="374"/>
      <c r="P86" s="374"/>
      <c r="Q86" s="374"/>
      <c r="R86" s="375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3">
      <c r="A87" s="64" t="s">
        <v>178</v>
      </c>
      <c r="B87" s="64" t="s">
        <v>179</v>
      </c>
      <c r="C87" s="37">
        <v>4301020258</v>
      </c>
      <c r="D87" s="372">
        <v>4680115882775</v>
      </c>
      <c r="E87" s="372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181</v>
      </c>
      <c r="L87" s="39" t="s">
        <v>145</v>
      </c>
      <c r="M87" s="38">
        <v>50</v>
      </c>
      <c r="N87" s="417" t="s">
        <v>180</v>
      </c>
      <c r="O87" s="374"/>
      <c r="P87" s="374"/>
      <c r="Q87" s="374"/>
      <c r="R87" s="375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3">
      <c r="A88" s="64" t="s">
        <v>182</v>
      </c>
      <c r="B88" s="64" t="s">
        <v>183</v>
      </c>
      <c r="C88" s="37">
        <v>4301020217</v>
      </c>
      <c r="D88" s="372">
        <v>4680115880658</v>
      </c>
      <c r="E88" s="372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41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74"/>
      <c r="P88" s="374"/>
      <c r="Q88" s="374"/>
      <c r="R88" s="375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3">
      <c r="A89" s="64" t="s">
        <v>184</v>
      </c>
      <c r="B89" s="64" t="s">
        <v>185</v>
      </c>
      <c r="C89" s="37">
        <v>4301020223</v>
      </c>
      <c r="D89" s="372">
        <v>4607091381962</v>
      </c>
      <c r="E89" s="372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41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74"/>
      <c r="P89" s="374"/>
      <c r="Q89" s="374"/>
      <c r="R89" s="375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12.5" x14ac:dyDescent="0.25">
      <c r="A90" s="379"/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80"/>
      <c r="N90" s="376" t="s">
        <v>43</v>
      </c>
      <c r="O90" s="377"/>
      <c r="P90" s="377"/>
      <c r="Q90" s="377"/>
      <c r="R90" s="377"/>
      <c r="S90" s="377"/>
      <c r="T90" s="378"/>
      <c r="U90" s="43" t="s">
        <v>42</v>
      </c>
      <c r="V90" s="44">
        <f>IFERROR(V83/H83,"0")+IFERROR(V84/H84,"0")+IFERROR(V85/H85,"0")+IFERROR(V86/H86,"0")+IFERROR(V87/H87,"0")+IFERROR(V88/H88,"0")+IFERROR(V89/H89,"0")</f>
        <v>5</v>
      </c>
      <c r="W90" s="44">
        <f>IFERROR(W83/H83,"0")+IFERROR(W84/H84,"0")+IFERROR(W85/H85,"0")+IFERROR(W86/H86,"0")+IFERROR(W87/H87,"0")+IFERROR(W88/H88,"0")+IFERROR(W89/H89,"0")</f>
        <v>5</v>
      </c>
      <c r="X90" s="44">
        <f>IFERROR(IF(X83="",0,X83),"0")+IFERROR(IF(X84="",0,X84),"0")+IFERROR(IF(X85="",0,X85),"0")+IFERROR(IF(X86="",0,X86),"0")+IFERROR(IF(X87="",0,X87),"0")+IFERROR(IF(X88="",0,X88),"0")+IFERROR(IF(X89="",0,X89),"0")</f>
        <v>3.7650000000000003E-2</v>
      </c>
      <c r="Y90" s="68"/>
      <c r="Z90" s="68"/>
    </row>
    <row r="91" spans="1:53" ht="12.5" x14ac:dyDescent="0.25">
      <c r="A91" s="379"/>
      <c r="B91" s="379"/>
      <c r="C91" s="379"/>
      <c r="D91" s="379"/>
      <c r="E91" s="379"/>
      <c r="F91" s="379"/>
      <c r="G91" s="379"/>
      <c r="H91" s="379"/>
      <c r="I91" s="379"/>
      <c r="J91" s="379"/>
      <c r="K91" s="379"/>
      <c r="L91" s="379"/>
      <c r="M91" s="380"/>
      <c r="N91" s="376" t="s">
        <v>43</v>
      </c>
      <c r="O91" s="377"/>
      <c r="P91" s="377"/>
      <c r="Q91" s="377"/>
      <c r="R91" s="377"/>
      <c r="S91" s="377"/>
      <c r="T91" s="378"/>
      <c r="U91" s="43" t="s">
        <v>0</v>
      </c>
      <c r="V91" s="44">
        <f>IFERROR(SUM(V83:V89),"0")</f>
        <v>12.6</v>
      </c>
      <c r="W91" s="44">
        <f>IFERROR(SUM(W83:W89),"0")</f>
        <v>12.6</v>
      </c>
      <c r="X91" s="43"/>
      <c r="Y91" s="68"/>
      <c r="Z91" s="68"/>
    </row>
    <row r="92" spans="1:53" ht="14.25" customHeight="1" x14ac:dyDescent="0.3">
      <c r="A92" s="371" t="s">
        <v>76</v>
      </c>
      <c r="B92" s="371"/>
      <c r="C92" s="371"/>
      <c r="D92" s="371"/>
      <c r="E92" s="371"/>
      <c r="F92" s="371"/>
      <c r="G92" s="371"/>
      <c r="H92" s="371"/>
      <c r="I92" s="371"/>
      <c r="J92" s="371"/>
      <c r="K92" s="371"/>
      <c r="L92" s="371"/>
      <c r="M92" s="371"/>
      <c r="N92" s="371"/>
      <c r="O92" s="371"/>
      <c r="P92" s="371"/>
      <c r="Q92" s="371"/>
      <c r="R92" s="371"/>
      <c r="S92" s="371"/>
      <c r="T92" s="371"/>
      <c r="U92" s="371"/>
      <c r="V92" s="371"/>
      <c r="W92" s="371"/>
      <c r="X92" s="371"/>
      <c r="Y92" s="67"/>
      <c r="Z92" s="67"/>
    </row>
    <row r="93" spans="1:53" ht="16.5" customHeight="1" x14ac:dyDescent="0.3">
      <c r="A93" s="64" t="s">
        <v>186</v>
      </c>
      <c r="B93" s="64" t="s">
        <v>187</v>
      </c>
      <c r="C93" s="37">
        <v>4301030895</v>
      </c>
      <c r="D93" s="372">
        <v>4607091387667</v>
      </c>
      <c r="E93" s="372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4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74"/>
      <c r="P93" s="374"/>
      <c r="Q93" s="374"/>
      <c r="R93" s="375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3">
      <c r="A94" s="64" t="s">
        <v>188</v>
      </c>
      <c r="B94" s="64" t="s">
        <v>189</v>
      </c>
      <c r="C94" s="37">
        <v>4301030961</v>
      </c>
      <c r="D94" s="372">
        <v>4607091387636</v>
      </c>
      <c r="E94" s="372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4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74"/>
      <c r="P94" s="374"/>
      <c r="Q94" s="374"/>
      <c r="R94" s="375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3">
      <c r="A95" s="64" t="s">
        <v>190</v>
      </c>
      <c r="B95" s="64" t="s">
        <v>191</v>
      </c>
      <c r="C95" s="37">
        <v>4301031078</v>
      </c>
      <c r="D95" s="372">
        <v>4607091384727</v>
      </c>
      <c r="E95" s="372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74"/>
      <c r="P95" s="374"/>
      <c r="Q95" s="374"/>
      <c r="R95" s="375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3">
      <c r="A96" s="64" t="s">
        <v>192</v>
      </c>
      <c r="B96" s="64" t="s">
        <v>193</v>
      </c>
      <c r="C96" s="37">
        <v>4301031080</v>
      </c>
      <c r="D96" s="372">
        <v>4607091386745</v>
      </c>
      <c r="E96" s="372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2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74"/>
      <c r="P96" s="374"/>
      <c r="Q96" s="374"/>
      <c r="R96" s="37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3">
      <c r="A97" s="64" t="s">
        <v>194</v>
      </c>
      <c r="B97" s="64" t="s">
        <v>195</v>
      </c>
      <c r="C97" s="37">
        <v>4301030963</v>
      </c>
      <c r="D97" s="372">
        <v>4607091382426</v>
      </c>
      <c r="E97" s="372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74"/>
      <c r="P97" s="374"/>
      <c r="Q97" s="374"/>
      <c r="R97" s="37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3">
      <c r="A98" s="64" t="s">
        <v>196</v>
      </c>
      <c r="B98" s="64" t="s">
        <v>197</v>
      </c>
      <c r="C98" s="37">
        <v>4301030962</v>
      </c>
      <c r="D98" s="372">
        <v>4607091386547</v>
      </c>
      <c r="E98" s="372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181</v>
      </c>
      <c r="L98" s="39" t="s">
        <v>79</v>
      </c>
      <c r="M98" s="38">
        <v>40</v>
      </c>
      <c r="N98" s="4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74"/>
      <c r="P98" s="374"/>
      <c r="Q98" s="374"/>
      <c r="R98" s="375"/>
      <c r="S98" s="40" t="s">
        <v>48</v>
      </c>
      <c r="T98" s="40" t="s">
        <v>48</v>
      </c>
      <c r="U98" s="41" t="s">
        <v>0</v>
      </c>
      <c r="V98" s="59">
        <v>14</v>
      </c>
      <c r="W98" s="56">
        <f t="shared" si="5"/>
        <v>14</v>
      </c>
      <c r="X98" s="42">
        <f>IFERROR(IF(W98=0,"",ROUNDUP(W98/H98,0)*0.00502),"")</f>
        <v>2.5100000000000001E-2</v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3">
      <c r="A99" s="64" t="s">
        <v>198</v>
      </c>
      <c r="B99" s="64" t="s">
        <v>199</v>
      </c>
      <c r="C99" s="37">
        <v>4301031079</v>
      </c>
      <c r="D99" s="372">
        <v>4607091384734</v>
      </c>
      <c r="E99" s="372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181</v>
      </c>
      <c r="L99" s="39" t="s">
        <v>79</v>
      </c>
      <c r="M99" s="38">
        <v>45</v>
      </c>
      <c r="N99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74"/>
      <c r="P99" s="374"/>
      <c r="Q99" s="374"/>
      <c r="R99" s="37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3">
      <c r="A100" s="64" t="s">
        <v>200</v>
      </c>
      <c r="B100" s="64" t="s">
        <v>201</v>
      </c>
      <c r="C100" s="37">
        <v>4301030964</v>
      </c>
      <c r="D100" s="372">
        <v>4607091382464</v>
      </c>
      <c r="E100" s="372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181</v>
      </c>
      <c r="L100" s="39" t="s">
        <v>79</v>
      </c>
      <c r="M100" s="38">
        <v>40</v>
      </c>
      <c r="N100" s="4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74"/>
      <c r="P100" s="374"/>
      <c r="Q100" s="374"/>
      <c r="R100" s="37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3">
      <c r="A101" s="64" t="s">
        <v>202</v>
      </c>
      <c r="B101" s="64" t="s">
        <v>203</v>
      </c>
      <c r="C101" s="37">
        <v>4301031234</v>
      </c>
      <c r="D101" s="372">
        <v>4680115883444</v>
      </c>
      <c r="E101" s="372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28" t="s">
        <v>204</v>
      </c>
      <c r="O101" s="374"/>
      <c r="P101" s="374"/>
      <c r="Q101" s="374"/>
      <c r="R101" s="37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3">
      <c r="A102" s="64" t="s">
        <v>202</v>
      </c>
      <c r="B102" s="64" t="s">
        <v>205</v>
      </c>
      <c r="C102" s="37">
        <v>4301031235</v>
      </c>
      <c r="D102" s="372">
        <v>4680115883444</v>
      </c>
      <c r="E102" s="37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29" t="s">
        <v>204</v>
      </c>
      <c r="O102" s="374"/>
      <c r="P102" s="374"/>
      <c r="Q102" s="374"/>
      <c r="R102" s="375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12.5" x14ac:dyDescent="0.25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80"/>
      <c r="N103" s="376" t="s">
        <v>43</v>
      </c>
      <c r="O103" s="377"/>
      <c r="P103" s="377"/>
      <c r="Q103" s="377"/>
      <c r="R103" s="377"/>
      <c r="S103" s="377"/>
      <c r="T103" s="378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5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5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2.5100000000000001E-2</v>
      </c>
      <c r="Y103" s="68"/>
      <c r="Z103" s="68"/>
    </row>
    <row r="104" spans="1:53" ht="12.5" x14ac:dyDescent="0.25">
      <c r="A104" s="379"/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80"/>
      <c r="N104" s="376" t="s">
        <v>43</v>
      </c>
      <c r="O104" s="377"/>
      <c r="P104" s="377"/>
      <c r="Q104" s="377"/>
      <c r="R104" s="377"/>
      <c r="S104" s="377"/>
      <c r="T104" s="378"/>
      <c r="U104" s="43" t="s">
        <v>0</v>
      </c>
      <c r="V104" s="44">
        <f>IFERROR(SUM(V93:V102),"0")</f>
        <v>14</v>
      </c>
      <c r="W104" s="44">
        <f>IFERROR(SUM(W93:W102),"0")</f>
        <v>14</v>
      </c>
      <c r="X104" s="43"/>
      <c r="Y104" s="68"/>
      <c r="Z104" s="68"/>
    </row>
    <row r="105" spans="1:53" ht="14.25" customHeight="1" x14ac:dyDescent="0.3">
      <c r="A105" s="371" t="s">
        <v>81</v>
      </c>
      <c r="B105" s="371"/>
      <c r="C105" s="371"/>
      <c r="D105" s="371"/>
      <c r="E105" s="371"/>
      <c r="F105" s="371"/>
      <c r="G105" s="371"/>
      <c r="H105" s="371"/>
      <c r="I105" s="371"/>
      <c r="J105" s="371"/>
      <c r="K105" s="371"/>
      <c r="L105" s="371"/>
      <c r="M105" s="371"/>
      <c r="N105" s="371"/>
      <c r="O105" s="371"/>
      <c r="P105" s="371"/>
      <c r="Q105" s="371"/>
      <c r="R105" s="371"/>
      <c r="S105" s="371"/>
      <c r="T105" s="371"/>
      <c r="U105" s="371"/>
      <c r="V105" s="371"/>
      <c r="W105" s="371"/>
      <c r="X105" s="371"/>
      <c r="Y105" s="67"/>
      <c r="Z105" s="67"/>
    </row>
    <row r="106" spans="1:53" ht="27" customHeight="1" x14ac:dyDescent="0.3">
      <c r="A106" s="64" t="s">
        <v>206</v>
      </c>
      <c r="B106" s="64" t="s">
        <v>207</v>
      </c>
      <c r="C106" s="37">
        <v>4301051437</v>
      </c>
      <c r="D106" s="372">
        <v>4607091386967</v>
      </c>
      <c r="E106" s="372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145</v>
      </c>
      <c r="M106" s="38">
        <v>45</v>
      </c>
      <c r="N106" s="430" t="s">
        <v>208</v>
      </c>
      <c r="O106" s="374"/>
      <c r="P106" s="374"/>
      <c r="Q106" s="374"/>
      <c r="R106" s="375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3">
      <c r="A107" s="64" t="s">
        <v>206</v>
      </c>
      <c r="B107" s="64" t="s">
        <v>209</v>
      </c>
      <c r="C107" s="37">
        <v>4301051543</v>
      </c>
      <c r="D107" s="372">
        <v>4607091386967</v>
      </c>
      <c r="E107" s="372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431" t="s">
        <v>210</v>
      </c>
      <c r="O107" s="374"/>
      <c r="P107" s="374"/>
      <c r="Q107" s="374"/>
      <c r="R107" s="37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3">
      <c r="A108" s="64" t="s">
        <v>211</v>
      </c>
      <c r="B108" s="64" t="s">
        <v>212</v>
      </c>
      <c r="C108" s="37">
        <v>4301051311</v>
      </c>
      <c r="D108" s="372">
        <v>4607091385304</v>
      </c>
      <c r="E108" s="372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43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74"/>
      <c r="P108" s="374"/>
      <c r="Q108" s="374"/>
      <c r="R108" s="37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3">
      <c r="A109" s="64" t="s">
        <v>213</v>
      </c>
      <c r="B109" s="64" t="s">
        <v>214</v>
      </c>
      <c r="C109" s="37">
        <v>4301051306</v>
      </c>
      <c r="D109" s="372">
        <v>4607091386264</v>
      </c>
      <c r="E109" s="372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74"/>
      <c r="P109" s="374"/>
      <c r="Q109" s="374"/>
      <c r="R109" s="375"/>
      <c r="S109" s="40" t="s">
        <v>48</v>
      </c>
      <c r="T109" s="40" t="s">
        <v>48</v>
      </c>
      <c r="U109" s="41" t="s">
        <v>0</v>
      </c>
      <c r="V109" s="59">
        <v>69</v>
      </c>
      <c r="W109" s="56">
        <f t="shared" si="6"/>
        <v>69</v>
      </c>
      <c r="X109" s="42">
        <f>IFERROR(IF(W109=0,"",ROUNDUP(W109/H109,0)*0.00753),"")</f>
        <v>0.17319000000000001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3">
      <c r="A110" s="64" t="s">
        <v>215</v>
      </c>
      <c r="B110" s="64" t="s">
        <v>216</v>
      </c>
      <c r="C110" s="37">
        <v>4301051476</v>
      </c>
      <c r="D110" s="372">
        <v>4680115882584</v>
      </c>
      <c r="E110" s="372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34" t="s">
        <v>217</v>
      </c>
      <c r="O110" s="374"/>
      <c r="P110" s="374"/>
      <c r="Q110" s="374"/>
      <c r="R110" s="37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3">
      <c r="A111" s="64" t="s">
        <v>218</v>
      </c>
      <c r="B111" s="64" t="s">
        <v>219</v>
      </c>
      <c r="C111" s="37">
        <v>4301051436</v>
      </c>
      <c r="D111" s="372">
        <v>4607091385731</v>
      </c>
      <c r="E111" s="372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145</v>
      </c>
      <c r="M111" s="38">
        <v>45</v>
      </c>
      <c r="N111" s="435" t="s">
        <v>220</v>
      </c>
      <c r="O111" s="374"/>
      <c r="P111" s="374"/>
      <c r="Q111" s="374"/>
      <c r="R111" s="37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3">
      <c r="A112" s="64" t="s">
        <v>221</v>
      </c>
      <c r="B112" s="64" t="s">
        <v>222</v>
      </c>
      <c r="C112" s="37">
        <v>4301051439</v>
      </c>
      <c r="D112" s="372">
        <v>4680115880214</v>
      </c>
      <c r="E112" s="372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145</v>
      </c>
      <c r="M112" s="38">
        <v>45</v>
      </c>
      <c r="N112" s="436" t="s">
        <v>223</v>
      </c>
      <c r="O112" s="374"/>
      <c r="P112" s="374"/>
      <c r="Q112" s="374"/>
      <c r="R112" s="375"/>
      <c r="S112" s="40" t="s">
        <v>48</v>
      </c>
      <c r="T112" s="40" t="s">
        <v>48</v>
      </c>
      <c r="U112" s="41" t="s">
        <v>0</v>
      </c>
      <c r="V112" s="59">
        <v>54</v>
      </c>
      <c r="W112" s="56">
        <f t="shared" si="6"/>
        <v>54</v>
      </c>
      <c r="X112" s="42">
        <f>IFERROR(IF(W112=0,"",ROUNDUP(W112/H112,0)*0.00937),"")</f>
        <v>0.18740000000000001</v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3">
      <c r="A113" s="64" t="s">
        <v>224</v>
      </c>
      <c r="B113" s="64" t="s">
        <v>225</v>
      </c>
      <c r="C113" s="37">
        <v>4301051438</v>
      </c>
      <c r="D113" s="372">
        <v>4680115880894</v>
      </c>
      <c r="E113" s="372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145</v>
      </c>
      <c r="M113" s="38">
        <v>45</v>
      </c>
      <c r="N113" s="437" t="s">
        <v>226</v>
      </c>
      <c r="O113" s="374"/>
      <c r="P113" s="374"/>
      <c r="Q113" s="374"/>
      <c r="R113" s="37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3">
      <c r="A114" s="64" t="s">
        <v>227</v>
      </c>
      <c r="B114" s="64" t="s">
        <v>228</v>
      </c>
      <c r="C114" s="37">
        <v>4301051313</v>
      </c>
      <c r="D114" s="372">
        <v>4607091385427</v>
      </c>
      <c r="E114" s="372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4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74"/>
      <c r="P114" s="374"/>
      <c r="Q114" s="374"/>
      <c r="R114" s="375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3">
      <c r="A115" s="64" t="s">
        <v>229</v>
      </c>
      <c r="B115" s="64" t="s">
        <v>230</v>
      </c>
      <c r="C115" s="37">
        <v>4301051480</v>
      </c>
      <c r="D115" s="372">
        <v>4680115882645</v>
      </c>
      <c r="E115" s="372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439" t="s">
        <v>231</v>
      </c>
      <c r="O115" s="374"/>
      <c r="P115" s="374"/>
      <c r="Q115" s="374"/>
      <c r="R115" s="375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2.5" x14ac:dyDescent="0.25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80"/>
      <c r="N116" s="376" t="s">
        <v>43</v>
      </c>
      <c r="O116" s="377"/>
      <c r="P116" s="377"/>
      <c r="Q116" s="377"/>
      <c r="R116" s="377"/>
      <c r="S116" s="377"/>
      <c r="T116" s="378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43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43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0.36059000000000002</v>
      </c>
      <c r="Y116" s="68"/>
      <c r="Z116" s="68"/>
    </row>
    <row r="117" spans="1:53" ht="12.5" x14ac:dyDescent="0.25">
      <c r="A117" s="379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80"/>
      <c r="N117" s="376" t="s">
        <v>43</v>
      </c>
      <c r="O117" s="377"/>
      <c r="P117" s="377"/>
      <c r="Q117" s="377"/>
      <c r="R117" s="377"/>
      <c r="S117" s="377"/>
      <c r="T117" s="378"/>
      <c r="U117" s="43" t="s">
        <v>0</v>
      </c>
      <c r="V117" s="44">
        <f>IFERROR(SUM(V106:V115),"0")</f>
        <v>123</v>
      </c>
      <c r="W117" s="44">
        <f>IFERROR(SUM(W106:W115),"0")</f>
        <v>123</v>
      </c>
      <c r="X117" s="43"/>
      <c r="Y117" s="68"/>
      <c r="Z117" s="68"/>
    </row>
    <row r="118" spans="1:53" ht="14.25" customHeight="1" x14ac:dyDescent="0.3">
      <c r="A118" s="371" t="s">
        <v>232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371"/>
      <c r="Y118" s="67"/>
      <c r="Z118" s="67"/>
    </row>
    <row r="119" spans="1:53" ht="27" customHeight="1" x14ac:dyDescent="0.3">
      <c r="A119" s="64" t="s">
        <v>233</v>
      </c>
      <c r="B119" s="64" t="s">
        <v>234</v>
      </c>
      <c r="C119" s="37">
        <v>4301060296</v>
      </c>
      <c r="D119" s="372">
        <v>4607091383065</v>
      </c>
      <c r="E119" s="372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4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74"/>
      <c r="P119" s="374"/>
      <c r="Q119" s="374"/>
      <c r="R119" s="375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3">
      <c r="A120" s="64" t="s">
        <v>235</v>
      </c>
      <c r="B120" s="64" t="s">
        <v>236</v>
      </c>
      <c r="C120" s="37">
        <v>4301060350</v>
      </c>
      <c r="D120" s="372">
        <v>4680115881532</v>
      </c>
      <c r="E120" s="372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145</v>
      </c>
      <c r="M120" s="38">
        <v>30</v>
      </c>
      <c r="N120" s="4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74"/>
      <c r="P120" s="374"/>
      <c r="Q120" s="374"/>
      <c r="R120" s="375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3">
      <c r="A121" s="64" t="s">
        <v>237</v>
      </c>
      <c r="B121" s="64" t="s">
        <v>238</v>
      </c>
      <c r="C121" s="37">
        <v>4301060356</v>
      </c>
      <c r="D121" s="372">
        <v>4680115882652</v>
      </c>
      <c r="E121" s="372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442" t="s">
        <v>239</v>
      </c>
      <c r="O121" s="374"/>
      <c r="P121" s="374"/>
      <c r="Q121" s="374"/>
      <c r="R121" s="375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3">
      <c r="A122" s="64" t="s">
        <v>240</v>
      </c>
      <c r="B122" s="64" t="s">
        <v>241</v>
      </c>
      <c r="C122" s="37">
        <v>4301060309</v>
      </c>
      <c r="D122" s="372">
        <v>4680115880238</v>
      </c>
      <c r="E122" s="372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44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74"/>
      <c r="P122" s="374"/>
      <c r="Q122" s="374"/>
      <c r="R122" s="375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3">
      <c r="A123" s="64" t="s">
        <v>242</v>
      </c>
      <c r="B123" s="64" t="s">
        <v>243</v>
      </c>
      <c r="C123" s="37">
        <v>4301060351</v>
      </c>
      <c r="D123" s="372">
        <v>4680115881464</v>
      </c>
      <c r="E123" s="372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145</v>
      </c>
      <c r="M123" s="38">
        <v>30</v>
      </c>
      <c r="N123" s="444" t="s">
        <v>244</v>
      </c>
      <c r="O123" s="374"/>
      <c r="P123" s="374"/>
      <c r="Q123" s="374"/>
      <c r="R123" s="375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2.5" x14ac:dyDescent="0.25">
      <c r="A124" s="379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79"/>
      <c r="M124" s="380"/>
      <c r="N124" s="376" t="s">
        <v>43</v>
      </c>
      <c r="O124" s="377"/>
      <c r="P124" s="377"/>
      <c r="Q124" s="377"/>
      <c r="R124" s="377"/>
      <c r="S124" s="377"/>
      <c r="T124" s="378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ht="12.5" x14ac:dyDescent="0.25">
      <c r="A125" s="379"/>
      <c r="B125" s="379"/>
      <c r="C125" s="379"/>
      <c r="D125" s="379"/>
      <c r="E125" s="379"/>
      <c r="F125" s="379"/>
      <c r="G125" s="379"/>
      <c r="H125" s="379"/>
      <c r="I125" s="379"/>
      <c r="J125" s="379"/>
      <c r="K125" s="379"/>
      <c r="L125" s="379"/>
      <c r="M125" s="380"/>
      <c r="N125" s="376" t="s">
        <v>43</v>
      </c>
      <c r="O125" s="377"/>
      <c r="P125" s="377"/>
      <c r="Q125" s="377"/>
      <c r="R125" s="377"/>
      <c r="S125" s="377"/>
      <c r="T125" s="378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3">
      <c r="A126" s="370" t="s">
        <v>245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370"/>
      <c r="Y126" s="66"/>
      <c r="Z126" s="66"/>
    </row>
    <row r="127" spans="1:53" ht="14.25" customHeight="1" x14ac:dyDescent="0.3">
      <c r="A127" s="371" t="s">
        <v>81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371"/>
      <c r="Y127" s="67"/>
      <c r="Z127" s="67"/>
    </row>
    <row r="128" spans="1:53" ht="27" customHeight="1" x14ac:dyDescent="0.3">
      <c r="A128" s="64" t="s">
        <v>246</v>
      </c>
      <c r="B128" s="64" t="s">
        <v>247</v>
      </c>
      <c r="C128" s="37">
        <v>4301051360</v>
      </c>
      <c r="D128" s="372">
        <v>4607091385168</v>
      </c>
      <c r="E128" s="372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145</v>
      </c>
      <c r="M128" s="38">
        <v>45</v>
      </c>
      <c r="N128" s="4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74"/>
      <c r="P128" s="374"/>
      <c r="Q128" s="374"/>
      <c r="R128" s="375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3">
      <c r="A129" s="64" t="s">
        <v>248</v>
      </c>
      <c r="B129" s="64" t="s">
        <v>249</v>
      </c>
      <c r="C129" s="37">
        <v>4301051362</v>
      </c>
      <c r="D129" s="372">
        <v>4607091383256</v>
      </c>
      <c r="E129" s="372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145</v>
      </c>
      <c r="M129" s="38">
        <v>45</v>
      </c>
      <c r="N129" s="44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74"/>
      <c r="P129" s="374"/>
      <c r="Q129" s="374"/>
      <c r="R129" s="375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3">
      <c r="A130" s="64" t="s">
        <v>250</v>
      </c>
      <c r="B130" s="64" t="s">
        <v>251</v>
      </c>
      <c r="C130" s="37">
        <v>4301051358</v>
      </c>
      <c r="D130" s="372">
        <v>4607091385748</v>
      </c>
      <c r="E130" s="372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145</v>
      </c>
      <c r="M130" s="38">
        <v>45</v>
      </c>
      <c r="N130" s="44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74"/>
      <c r="P130" s="374"/>
      <c r="Q130" s="374"/>
      <c r="R130" s="375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2.5" x14ac:dyDescent="0.25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80"/>
      <c r="N131" s="376" t="s">
        <v>43</v>
      </c>
      <c r="O131" s="377"/>
      <c r="P131" s="377"/>
      <c r="Q131" s="377"/>
      <c r="R131" s="377"/>
      <c r="S131" s="377"/>
      <c r="T131" s="378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ht="12.5" x14ac:dyDescent="0.25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80"/>
      <c r="N132" s="376" t="s">
        <v>43</v>
      </c>
      <c r="O132" s="377"/>
      <c r="P132" s="377"/>
      <c r="Q132" s="377"/>
      <c r="R132" s="377"/>
      <c r="S132" s="377"/>
      <c r="T132" s="378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5">
      <c r="A133" s="369" t="s">
        <v>252</v>
      </c>
      <c r="B133" s="369"/>
      <c r="C133" s="369"/>
      <c r="D133" s="369"/>
      <c r="E133" s="369"/>
      <c r="F133" s="369"/>
      <c r="G133" s="369"/>
      <c r="H133" s="369"/>
      <c r="I133" s="369"/>
      <c r="J133" s="369"/>
      <c r="K133" s="369"/>
      <c r="L133" s="369"/>
      <c r="M133" s="369"/>
      <c r="N133" s="369"/>
      <c r="O133" s="369"/>
      <c r="P133" s="369"/>
      <c r="Q133" s="369"/>
      <c r="R133" s="369"/>
      <c r="S133" s="369"/>
      <c r="T133" s="369"/>
      <c r="U133" s="369"/>
      <c r="V133" s="369"/>
      <c r="W133" s="369"/>
      <c r="X133" s="369"/>
      <c r="Y133" s="55"/>
      <c r="Z133" s="55"/>
    </row>
    <row r="134" spans="1:53" ht="16.5" customHeight="1" x14ac:dyDescent="0.3">
      <c r="A134" s="370" t="s">
        <v>253</v>
      </c>
      <c r="B134" s="370"/>
      <c r="C134" s="370"/>
      <c r="D134" s="370"/>
      <c r="E134" s="370"/>
      <c r="F134" s="370"/>
      <c r="G134" s="370"/>
      <c r="H134" s="370"/>
      <c r="I134" s="370"/>
      <c r="J134" s="370"/>
      <c r="K134" s="370"/>
      <c r="L134" s="370"/>
      <c r="M134" s="370"/>
      <c r="N134" s="370"/>
      <c r="O134" s="370"/>
      <c r="P134" s="370"/>
      <c r="Q134" s="370"/>
      <c r="R134" s="370"/>
      <c r="S134" s="370"/>
      <c r="T134" s="370"/>
      <c r="U134" s="370"/>
      <c r="V134" s="370"/>
      <c r="W134" s="370"/>
      <c r="X134" s="370"/>
      <c r="Y134" s="66"/>
      <c r="Z134" s="66"/>
    </row>
    <row r="135" spans="1:53" ht="14.25" customHeight="1" x14ac:dyDescent="0.3">
      <c r="A135" s="371" t="s">
        <v>116</v>
      </c>
      <c r="B135" s="371"/>
      <c r="C135" s="371"/>
      <c r="D135" s="371"/>
      <c r="E135" s="371"/>
      <c r="F135" s="371"/>
      <c r="G135" s="371"/>
      <c r="H135" s="371"/>
      <c r="I135" s="371"/>
      <c r="J135" s="371"/>
      <c r="K135" s="371"/>
      <c r="L135" s="371"/>
      <c r="M135" s="371"/>
      <c r="N135" s="371"/>
      <c r="O135" s="371"/>
      <c r="P135" s="371"/>
      <c r="Q135" s="371"/>
      <c r="R135" s="371"/>
      <c r="S135" s="371"/>
      <c r="T135" s="371"/>
      <c r="U135" s="371"/>
      <c r="V135" s="371"/>
      <c r="W135" s="371"/>
      <c r="X135" s="371"/>
      <c r="Y135" s="67"/>
      <c r="Z135" s="67"/>
    </row>
    <row r="136" spans="1:53" ht="27" customHeight="1" x14ac:dyDescent="0.3">
      <c r="A136" s="64" t="s">
        <v>254</v>
      </c>
      <c r="B136" s="64" t="s">
        <v>255</v>
      </c>
      <c r="C136" s="37">
        <v>4301011223</v>
      </c>
      <c r="D136" s="372">
        <v>4607091383423</v>
      </c>
      <c r="E136" s="372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145</v>
      </c>
      <c r="M136" s="38">
        <v>35</v>
      </c>
      <c r="N136" s="4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74"/>
      <c r="P136" s="374"/>
      <c r="Q136" s="374"/>
      <c r="R136" s="375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3">
      <c r="A137" s="64" t="s">
        <v>256</v>
      </c>
      <c r="B137" s="64" t="s">
        <v>257</v>
      </c>
      <c r="C137" s="37">
        <v>4301011338</v>
      </c>
      <c r="D137" s="372">
        <v>4607091381405</v>
      </c>
      <c r="E137" s="372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44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74"/>
      <c r="P137" s="374"/>
      <c r="Q137" s="374"/>
      <c r="R137" s="375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3">
      <c r="A138" s="64" t="s">
        <v>258</v>
      </c>
      <c r="B138" s="64" t="s">
        <v>259</v>
      </c>
      <c r="C138" s="37">
        <v>4301011333</v>
      </c>
      <c r="D138" s="372">
        <v>4607091386516</v>
      </c>
      <c r="E138" s="372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45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74"/>
      <c r="P138" s="374"/>
      <c r="Q138" s="374"/>
      <c r="R138" s="375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12.5" x14ac:dyDescent="0.25">
      <c r="A139" s="379"/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80"/>
      <c r="N139" s="376" t="s">
        <v>43</v>
      </c>
      <c r="O139" s="377"/>
      <c r="P139" s="377"/>
      <c r="Q139" s="377"/>
      <c r="R139" s="377"/>
      <c r="S139" s="377"/>
      <c r="T139" s="378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ht="12.5" x14ac:dyDescent="0.25">
      <c r="A140" s="379"/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80"/>
      <c r="N140" s="376" t="s">
        <v>43</v>
      </c>
      <c r="O140" s="377"/>
      <c r="P140" s="377"/>
      <c r="Q140" s="377"/>
      <c r="R140" s="377"/>
      <c r="S140" s="377"/>
      <c r="T140" s="378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3">
      <c r="A141" s="370" t="s">
        <v>260</v>
      </c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70"/>
      <c r="N141" s="370"/>
      <c r="O141" s="370"/>
      <c r="P141" s="370"/>
      <c r="Q141" s="370"/>
      <c r="R141" s="370"/>
      <c r="S141" s="370"/>
      <c r="T141" s="370"/>
      <c r="U141" s="370"/>
      <c r="V141" s="370"/>
      <c r="W141" s="370"/>
      <c r="X141" s="370"/>
      <c r="Y141" s="66"/>
      <c r="Z141" s="66"/>
    </row>
    <row r="142" spans="1:53" ht="14.25" customHeight="1" x14ac:dyDescent="0.3">
      <c r="A142" s="371" t="s">
        <v>76</v>
      </c>
      <c r="B142" s="371"/>
      <c r="C142" s="371"/>
      <c r="D142" s="371"/>
      <c r="E142" s="371"/>
      <c r="F142" s="371"/>
      <c r="G142" s="371"/>
      <c r="H142" s="371"/>
      <c r="I142" s="371"/>
      <c r="J142" s="371"/>
      <c r="K142" s="371"/>
      <c r="L142" s="371"/>
      <c r="M142" s="371"/>
      <c r="N142" s="371"/>
      <c r="O142" s="371"/>
      <c r="P142" s="371"/>
      <c r="Q142" s="371"/>
      <c r="R142" s="371"/>
      <c r="S142" s="371"/>
      <c r="T142" s="371"/>
      <c r="U142" s="371"/>
      <c r="V142" s="371"/>
      <c r="W142" s="371"/>
      <c r="X142" s="371"/>
      <c r="Y142" s="67"/>
      <c r="Z142" s="67"/>
    </row>
    <row r="143" spans="1:53" ht="27" customHeight="1" x14ac:dyDescent="0.3">
      <c r="A143" s="64" t="s">
        <v>261</v>
      </c>
      <c r="B143" s="64" t="s">
        <v>262</v>
      </c>
      <c r="C143" s="37">
        <v>4301031191</v>
      </c>
      <c r="D143" s="372">
        <v>4680115880993</v>
      </c>
      <c r="E143" s="372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74"/>
      <c r="P143" s="374"/>
      <c r="Q143" s="374"/>
      <c r="R143" s="375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3">
      <c r="A144" s="64" t="s">
        <v>263</v>
      </c>
      <c r="B144" s="64" t="s">
        <v>264</v>
      </c>
      <c r="C144" s="37">
        <v>4301031204</v>
      </c>
      <c r="D144" s="372">
        <v>4680115881761</v>
      </c>
      <c r="E144" s="372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74"/>
      <c r="P144" s="374"/>
      <c r="Q144" s="374"/>
      <c r="R144" s="375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3">
      <c r="A145" s="64" t="s">
        <v>265</v>
      </c>
      <c r="B145" s="64" t="s">
        <v>266</v>
      </c>
      <c r="C145" s="37">
        <v>4301031201</v>
      </c>
      <c r="D145" s="372">
        <v>4680115881563</v>
      </c>
      <c r="E145" s="372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74"/>
      <c r="P145" s="374"/>
      <c r="Q145" s="374"/>
      <c r="R145" s="37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3">
      <c r="A146" s="64" t="s">
        <v>267</v>
      </c>
      <c r="B146" s="64" t="s">
        <v>268</v>
      </c>
      <c r="C146" s="37">
        <v>4301031199</v>
      </c>
      <c r="D146" s="372">
        <v>4680115880986</v>
      </c>
      <c r="E146" s="372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181</v>
      </c>
      <c r="L146" s="39" t="s">
        <v>79</v>
      </c>
      <c r="M146" s="38">
        <v>40</v>
      </c>
      <c r="N146" s="45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74"/>
      <c r="P146" s="374"/>
      <c r="Q146" s="374"/>
      <c r="R146" s="375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3">
      <c r="A147" s="64" t="s">
        <v>269</v>
      </c>
      <c r="B147" s="64" t="s">
        <v>270</v>
      </c>
      <c r="C147" s="37">
        <v>4301031190</v>
      </c>
      <c r="D147" s="372">
        <v>4680115880207</v>
      </c>
      <c r="E147" s="372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5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74"/>
      <c r="P147" s="374"/>
      <c r="Q147" s="374"/>
      <c r="R147" s="375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3">
      <c r="A148" s="64" t="s">
        <v>271</v>
      </c>
      <c r="B148" s="64" t="s">
        <v>272</v>
      </c>
      <c r="C148" s="37">
        <v>4301031205</v>
      </c>
      <c r="D148" s="372">
        <v>4680115881785</v>
      </c>
      <c r="E148" s="372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181</v>
      </c>
      <c r="L148" s="39" t="s">
        <v>79</v>
      </c>
      <c r="M148" s="38">
        <v>40</v>
      </c>
      <c r="N148" s="4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74"/>
      <c r="P148" s="374"/>
      <c r="Q148" s="374"/>
      <c r="R148" s="37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3">
      <c r="A149" s="64" t="s">
        <v>273</v>
      </c>
      <c r="B149" s="64" t="s">
        <v>274</v>
      </c>
      <c r="C149" s="37">
        <v>4301031202</v>
      </c>
      <c r="D149" s="372">
        <v>4680115881679</v>
      </c>
      <c r="E149" s="372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181</v>
      </c>
      <c r="L149" s="39" t="s">
        <v>79</v>
      </c>
      <c r="M149" s="38">
        <v>40</v>
      </c>
      <c r="N149" s="4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74"/>
      <c r="P149" s="374"/>
      <c r="Q149" s="374"/>
      <c r="R149" s="375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3">
      <c r="A150" s="64" t="s">
        <v>275</v>
      </c>
      <c r="B150" s="64" t="s">
        <v>276</v>
      </c>
      <c r="C150" s="37">
        <v>4301031158</v>
      </c>
      <c r="D150" s="372">
        <v>4680115880191</v>
      </c>
      <c r="E150" s="372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74"/>
      <c r="P150" s="374"/>
      <c r="Q150" s="374"/>
      <c r="R150" s="375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12.5" x14ac:dyDescent="0.25">
      <c r="A151" s="379"/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80"/>
      <c r="N151" s="376" t="s">
        <v>43</v>
      </c>
      <c r="O151" s="377"/>
      <c r="P151" s="377"/>
      <c r="Q151" s="377"/>
      <c r="R151" s="377"/>
      <c r="S151" s="377"/>
      <c r="T151" s="378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ht="12.5" x14ac:dyDescent="0.25">
      <c r="A152" s="379"/>
      <c r="B152" s="379"/>
      <c r="C152" s="379"/>
      <c r="D152" s="379"/>
      <c r="E152" s="379"/>
      <c r="F152" s="379"/>
      <c r="G152" s="379"/>
      <c r="H152" s="379"/>
      <c r="I152" s="379"/>
      <c r="J152" s="379"/>
      <c r="K152" s="379"/>
      <c r="L152" s="379"/>
      <c r="M152" s="380"/>
      <c r="N152" s="376" t="s">
        <v>43</v>
      </c>
      <c r="O152" s="377"/>
      <c r="P152" s="377"/>
      <c r="Q152" s="377"/>
      <c r="R152" s="377"/>
      <c r="S152" s="377"/>
      <c r="T152" s="378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3">
      <c r="A153" s="370" t="s">
        <v>277</v>
      </c>
      <c r="B153" s="370"/>
      <c r="C153" s="370"/>
      <c r="D153" s="370"/>
      <c r="E153" s="370"/>
      <c r="F153" s="370"/>
      <c r="G153" s="370"/>
      <c r="H153" s="370"/>
      <c r="I153" s="370"/>
      <c r="J153" s="370"/>
      <c r="K153" s="370"/>
      <c r="L153" s="370"/>
      <c r="M153" s="370"/>
      <c r="N153" s="370"/>
      <c r="O153" s="370"/>
      <c r="P153" s="370"/>
      <c r="Q153" s="370"/>
      <c r="R153" s="370"/>
      <c r="S153" s="370"/>
      <c r="T153" s="370"/>
      <c r="U153" s="370"/>
      <c r="V153" s="370"/>
      <c r="W153" s="370"/>
      <c r="X153" s="370"/>
      <c r="Y153" s="66"/>
      <c r="Z153" s="66"/>
    </row>
    <row r="154" spans="1:53" ht="14.25" customHeight="1" x14ac:dyDescent="0.3">
      <c r="A154" s="371" t="s">
        <v>116</v>
      </c>
      <c r="B154" s="371"/>
      <c r="C154" s="371"/>
      <c r="D154" s="371"/>
      <c r="E154" s="371"/>
      <c r="F154" s="371"/>
      <c r="G154" s="371"/>
      <c r="H154" s="371"/>
      <c r="I154" s="371"/>
      <c r="J154" s="371"/>
      <c r="K154" s="371"/>
      <c r="L154" s="371"/>
      <c r="M154" s="371"/>
      <c r="N154" s="371"/>
      <c r="O154" s="371"/>
      <c r="P154" s="371"/>
      <c r="Q154" s="371"/>
      <c r="R154" s="371"/>
      <c r="S154" s="371"/>
      <c r="T154" s="371"/>
      <c r="U154" s="371"/>
      <c r="V154" s="371"/>
      <c r="W154" s="371"/>
      <c r="X154" s="371"/>
      <c r="Y154" s="67"/>
      <c r="Z154" s="67"/>
    </row>
    <row r="155" spans="1:53" ht="16.5" customHeight="1" x14ac:dyDescent="0.3">
      <c r="A155" s="64" t="s">
        <v>278</v>
      </c>
      <c r="B155" s="64" t="s">
        <v>279</v>
      </c>
      <c r="C155" s="37">
        <v>4301011450</v>
      </c>
      <c r="D155" s="372">
        <v>4680115881402</v>
      </c>
      <c r="E155" s="372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74"/>
      <c r="P155" s="374"/>
      <c r="Q155" s="374"/>
      <c r="R155" s="375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3">
      <c r="A156" s="64" t="s">
        <v>280</v>
      </c>
      <c r="B156" s="64" t="s">
        <v>281</v>
      </c>
      <c r="C156" s="37">
        <v>4301011454</v>
      </c>
      <c r="D156" s="372">
        <v>4680115881396</v>
      </c>
      <c r="E156" s="372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74"/>
      <c r="P156" s="374"/>
      <c r="Q156" s="374"/>
      <c r="R156" s="375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ht="12.5" x14ac:dyDescent="0.25">
      <c r="A157" s="379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80"/>
      <c r="N157" s="376" t="s">
        <v>43</v>
      </c>
      <c r="O157" s="377"/>
      <c r="P157" s="377"/>
      <c r="Q157" s="377"/>
      <c r="R157" s="377"/>
      <c r="S157" s="377"/>
      <c r="T157" s="378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ht="12.5" x14ac:dyDescent="0.25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80"/>
      <c r="N158" s="376" t="s">
        <v>43</v>
      </c>
      <c r="O158" s="377"/>
      <c r="P158" s="377"/>
      <c r="Q158" s="377"/>
      <c r="R158" s="377"/>
      <c r="S158" s="377"/>
      <c r="T158" s="378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3">
      <c r="A159" s="371" t="s">
        <v>108</v>
      </c>
      <c r="B159" s="371"/>
      <c r="C159" s="371"/>
      <c r="D159" s="371"/>
      <c r="E159" s="371"/>
      <c r="F159" s="371"/>
      <c r="G159" s="371"/>
      <c r="H159" s="371"/>
      <c r="I159" s="371"/>
      <c r="J159" s="371"/>
      <c r="K159" s="371"/>
      <c r="L159" s="371"/>
      <c r="M159" s="371"/>
      <c r="N159" s="371"/>
      <c r="O159" s="371"/>
      <c r="P159" s="371"/>
      <c r="Q159" s="371"/>
      <c r="R159" s="371"/>
      <c r="S159" s="371"/>
      <c r="T159" s="371"/>
      <c r="U159" s="371"/>
      <c r="V159" s="371"/>
      <c r="W159" s="371"/>
      <c r="X159" s="371"/>
      <c r="Y159" s="67"/>
      <c r="Z159" s="67"/>
    </row>
    <row r="160" spans="1:53" ht="16.5" customHeight="1" x14ac:dyDescent="0.3">
      <c r="A160" s="64" t="s">
        <v>282</v>
      </c>
      <c r="B160" s="64" t="s">
        <v>283</v>
      </c>
      <c r="C160" s="37">
        <v>4301020262</v>
      </c>
      <c r="D160" s="372">
        <v>4680115882935</v>
      </c>
      <c r="E160" s="372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145</v>
      </c>
      <c r="M160" s="38">
        <v>50</v>
      </c>
      <c r="N160" s="461" t="s">
        <v>284</v>
      </c>
      <c r="O160" s="374"/>
      <c r="P160" s="374"/>
      <c r="Q160" s="374"/>
      <c r="R160" s="375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3">
      <c r="A161" s="64" t="s">
        <v>285</v>
      </c>
      <c r="B161" s="64" t="s">
        <v>286</v>
      </c>
      <c r="C161" s="37">
        <v>4301020220</v>
      </c>
      <c r="D161" s="372">
        <v>4680115880764</v>
      </c>
      <c r="E161" s="372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74"/>
      <c r="P161" s="374"/>
      <c r="Q161" s="374"/>
      <c r="R161" s="375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ht="12.5" x14ac:dyDescent="0.25">
      <c r="A162" s="379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80"/>
      <c r="N162" s="376" t="s">
        <v>43</v>
      </c>
      <c r="O162" s="377"/>
      <c r="P162" s="377"/>
      <c r="Q162" s="377"/>
      <c r="R162" s="377"/>
      <c r="S162" s="377"/>
      <c r="T162" s="378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ht="12.5" x14ac:dyDescent="0.25">
      <c r="A163" s="379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80"/>
      <c r="N163" s="376" t="s">
        <v>43</v>
      </c>
      <c r="O163" s="377"/>
      <c r="P163" s="377"/>
      <c r="Q163" s="377"/>
      <c r="R163" s="377"/>
      <c r="S163" s="377"/>
      <c r="T163" s="378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3">
      <c r="A164" s="371" t="s">
        <v>76</v>
      </c>
      <c r="B164" s="371"/>
      <c r="C164" s="371"/>
      <c r="D164" s="371"/>
      <c r="E164" s="371"/>
      <c r="F164" s="371"/>
      <c r="G164" s="371"/>
      <c r="H164" s="371"/>
      <c r="I164" s="371"/>
      <c r="J164" s="371"/>
      <c r="K164" s="371"/>
      <c r="L164" s="371"/>
      <c r="M164" s="371"/>
      <c r="N164" s="371"/>
      <c r="O164" s="371"/>
      <c r="P164" s="371"/>
      <c r="Q164" s="371"/>
      <c r="R164" s="371"/>
      <c r="S164" s="371"/>
      <c r="T164" s="371"/>
      <c r="U164" s="371"/>
      <c r="V164" s="371"/>
      <c r="W164" s="371"/>
      <c r="X164" s="371"/>
      <c r="Y164" s="67"/>
      <c r="Z164" s="67"/>
    </row>
    <row r="165" spans="1:53" ht="27" customHeight="1" x14ac:dyDescent="0.3">
      <c r="A165" s="64" t="s">
        <v>287</v>
      </c>
      <c r="B165" s="64" t="s">
        <v>288</v>
      </c>
      <c r="C165" s="37">
        <v>4301031224</v>
      </c>
      <c r="D165" s="372">
        <v>4680115882683</v>
      </c>
      <c r="E165" s="372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74"/>
      <c r="P165" s="374"/>
      <c r="Q165" s="374"/>
      <c r="R165" s="375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3">
      <c r="A166" s="64" t="s">
        <v>289</v>
      </c>
      <c r="B166" s="64" t="s">
        <v>290</v>
      </c>
      <c r="C166" s="37">
        <v>4301031230</v>
      </c>
      <c r="D166" s="372">
        <v>4680115882690</v>
      </c>
      <c r="E166" s="372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74"/>
      <c r="P166" s="374"/>
      <c r="Q166" s="374"/>
      <c r="R166" s="375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3">
      <c r="A167" s="64" t="s">
        <v>291</v>
      </c>
      <c r="B167" s="64" t="s">
        <v>292</v>
      </c>
      <c r="C167" s="37">
        <v>4301031220</v>
      </c>
      <c r="D167" s="372">
        <v>4680115882669</v>
      </c>
      <c r="E167" s="372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74"/>
      <c r="P167" s="374"/>
      <c r="Q167" s="374"/>
      <c r="R167" s="375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3">
      <c r="A168" s="64" t="s">
        <v>293</v>
      </c>
      <c r="B168" s="64" t="s">
        <v>294</v>
      </c>
      <c r="C168" s="37">
        <v>4301031221</v>
      </c>
      <c r="D168" s="372">
        <v>4680115882676</v>
      </c>
      <c r="E168" s="372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74"/>
      <c r="P168" s="374"/>
      <c r="Q168" s="374"/>
      <c r="R168" s="375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12.5" x14ac:dyDescent="0.25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80"/>
      <c r="N169" s="376" t="s">
        <v>43</v>
      </c>
      <c r="O169" s="377"/>
      <c r="P169" s="377"/>
      <c r="Q169" s="377"/>
      <c r="R169" s="377"/>
      <c r="S169" s="377"/>
      <c r="T169" s="378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ht="12.5" x14ac:dyDescent="0.25">
      <c r="A170" s="379"/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80"/>
      <c r="N170" s="376" t="s">
        <v>43</v>
      </c>
      <c r="O170" s="377"/>
      <c r="P170" s="377"/>
      <c r="Q170" s="377"/>
      <c r="R170" s="377"/>
      <c r="S170" s="377"/>
      <c r="T170" s="378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3">
      <c r="A171" s="371" t="s">
        <v>81</v>
      </c>
      <c r="B171" s="371"/>
      <c r="C171" s="371"/>
      <c r="D171" s="371"/>
      <c r="E171" s="371"/>
      <c r="F171" s="371"/>
      <c r="G171" s="371"/>
      <c r="H171" s="371"/>
      <c r="I171" s="371"/>
      <c r="J171" s="371"/>
      <c r="K171" s="371"/>
      <c r="L171" s="371"/>
      <c r="M171" s="371"/>
      <c r="N171" s="371"/>
      <c r="O171" s="371"/>
      <c r="P171" s="371"/>
      <c r="Q171" s="371"/>
      <c r="R171" s="371"/>
      <c r="S171" s="371"/>
      <c r="T171" s="371"/>
      <c r="U171" s="371"/>
      <c r="V171" s="371"/>
      <c r="W171" s="371"/>
      <c r="X171" s="371"/>
      <c r="Y171" s="67"/>
      <c r="Z171" s="67"/>
    </row>
    <row r="172" spans="1:53" ht="27" customHeight="1" x14ac:dyDescent="0.3">
      <c r="A172" s="64" t="s">
        <v>295</v>
      </c>
      <c r="B172" s="64" t="s">
        <v>296</v>
      </c>
      <c r="C172" s="37">
        <v>4301051409</v>
      </c>
      <c r="D172" s="372">
        <v>4680115881556</v>
      </c>
      <c r="E172" s="372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145</v>
      </c>
      <c r="M172" s="38">
        <v>45</v>
      </c>
      <c r="N172" s="4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74"/>
      <c r="P172" s="374"/>
      <c r="Q172" s="374"/>
      <c r="R172" s="375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7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3">
      <c r="A173" s="64" t="s">
        <v>297</v>
      </c>
      <c r="B173" s="64" t="s">
        <v>298</v>
      </c>
      <c r="C173" s="37">
        <v>4301051538</v>
      </c>
      <c r="D173" s="372">
        <v>4680115880573</v>
      </c>
      <c r="E173" s="372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68" t="s">
        <v>299</v>
      </c>
      <c r="O173" s="374"/>
      <c r="P173" s="374"/>
      <c r="Q173" s="374"/>
      <c r="R173" s="375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3">
      <c r="A174" s="64" t="s">
        <v>300</v>
      </c>
      <c r="B174" s="64" t="s">
        <v>301</v>
      </c>
      <c r="C174" s="37">
        <v>4301051408</v>
      </c>
      <c r="D174" s="372">
        <v>4680115881594</v>
      </c>
      <c r="E174" s="372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145</v>
      </c>
      <c r="M174" s="38">
        <v>40</v>
      </c>
      <c r="N174" s="4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74"/>
      <c r="P174" s="374"/>
      <c r="Q174" s="374"/>
      <c r="R174" s="375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3">
      <c r="A175" s="64" t="s">
        <v>302</v>
      </c>
      <c r="B175" s="64" t="s">
        <v>303</v>
      </c>
      <c r="C175" s="37">
        <v>4301051505</v>
      </c>
      <c r="D175" s="372">
        <v>4680115881587</v>
      </c>
      <c r="E175" s="372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0" t="s">
        <v>304</v>
      </c>
      <c r="O175" s="374"/>
      <c r="P175" s="374"/>
      <c r="Q175" s="374"/>
      <c r="R175" s="37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3">
      <c r="A176" s="64" t="s">
        <v>305</v>
      </c>
      <c r="B176" s="64" t="s">
        <v>306</v>
      </c>
      <c r="C176" s="37">
        <v>4301051380</v>
      </c>
      <c r="D176" s="372">
        <v>4680115880962</v>
      </c>
      <c r="E176" s="372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74"/>
      <c r="P176" s="374"/>
      <c r="Q176" s="374"/>
      <c r="R176" s="375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3">
      <c r="A177" s="64" t="s">
        <v>307</v>
      </c>
      <c r="B177" s="64" t="s">
        <v>308</v>
      </c>
      <c r="C177" s="37">
        <v>4301051411</v>
      </c>
      <c r="D177" s="372">
        <v>4680115881617</v>
      </c>
      <c r="E177" s="372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145</v>
      </c>
      <c r="M177" s="38">
        <v>40</v>
      </c>
      <c r="N177" s="4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74"/>
      <c r="P177" s="374"/>
      <c r="Q177" s="374"/>
      <c r="R177" s="375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3">
      <c r="A178" s="64" t="s">
        <v>309</v>
      </c>
      <c r="B178" s="64" t="s">
        <v>310</v>
      </c>
      <c r="C178" s="37">
        <v>4301051487</v>
      </c>
      <c r="D178" s="372">
        <v>4680115881228</v>
      </c>
      <c r="E178" s="372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73" t="s">
        <v>311</v>
      </c>
      <c r="O178" s="374"/>
      <c r="P178" s="374"/>
      <c r="Q178" s="374"/>
      <c r="R178" s="375"/>
      <c r="S178" s="40" t="s">
        <v>48</v>
      </c>
      <c r="T178" s="40" t="s">
        <v>48</v>
      </c>
      <c r="U178" s="41" t="s">
        <v>0</v>
      </c>
      <c r="V178" s="59">
        <v>141.6</v>
      </c>
      <c r="W178" s="56">
        <f t="shared" si="8"/>
        <v>141.6</v>
      </c>
      <c r="X178" s="42">
        <f>IFERROR(IF(W178=0,"",ROUNDUP(W178/H178,0)*0.00753),"")</f>
        <v>0.44427</v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3">
      <c r="A179" s="64" t="s">
        <v>312</v>
      </c>
      <c r="B179" s="64" t="s">
        <v>313</v>
      </c>
      <c r="C179" s="37">
        <v>4301051506</v>
      </c>
      <c r="D179" s="372">
        <v>4680115881037</v>
      </c>
      <c r="E179" s="372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4" t="s">
        <v>314</v>
      </c>
      <c r="O179" s="374"/>
      <c r="P179" s="374"/>
      <c r="Q179" s="374"/>
      <c r="R179" s="375"/>
      <c r="S179" s="40" t="s">
        <v>48</v>
      </c>
      <c r="T179" s="40" t="s">
        <v>48</v>
      </c>
      <c r="U179" s="41" t="s">
        <v>0</v>
      </c>
      <c r="V179" s="59">
        <v>120.96</v>
      </c>
      <c r="W179" s="56">
        <f t="shared" si="8"/>
        <v>120.96</v>
      </c>
      <c r="X179" s="42">
        <f>IFERROR(IF(W179=0,"",ROUNDUP(W179/H179,0)*0.00937),"")</f>
        <v>0.33732000000000001</v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3">
      <c r="A180" s="64" t="s">
        <v>315</v>
      </c>
      <c r="B180" s="64" t="s">
        <v>316</v>
      </c>
      <c r="C180" s="37">
        <v>4301051384</v>
      </c>
      <c r="D180" s="372">
        <v>4680115881211</v>
      </c>
      <c r="E180" s="372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74"/>
      <c r="P180" s="374"/>
      <c r="Q180" s="374"/>
      <c r="R180" s="375"/>
      <c r="S180" s="40" t="s">
        <v>48</v>
      </c>
      <c r="T180" s="40" t="s">
        <v>48</v>
      </c>
      <c r="U180" s="41" t="s">
        <v>0</v>
      </c>
      <c r="V180" s="59">
        <v>141.6</v>
      </c>
      <c r="W180" s="56">
        <f t="shared" si="8"/>
        <v>141.6</v>
      </c>
      <c r="X180" s="42">
        <f>IFERROR(IF(W180=0,"",ROUNDUP(W180/H180,0)*0.00753),"")</f>
        <v>0.44427</v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3">
      <c r="A181" s="64" t="s">
        <v>317</v>
      </c>
      <c r="B181" s="64" t="s">
        <v>318</v>
      </c>
      <c r="C181" s="37">
        <v>4301051378</v>
      </c>
      <c r="D181" s="372">
        <v>4680115881020</v>
      </c>
      <c r="E181" s="372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74"/>
      <c r="P181" s="374"/>
      <c r="Q181" s="374"/>
      <c r="R181" s="375"/>
      <c r="S181" s="40" t="s">
        <v>48</v>
      </c>
      <c r="T181" s="40" t="s">
        <v>48</v>
      </c>
      <c r="U181" s="41" t="s">
        <v>0</v>
      </c>
      <c r="V181" s="59">
        <v>134.4</v>
      </c>
      <c r="W181" s="56">
        <f t="shared" si="8"/>
        <v>134.4</v>
      </c>
      <c r="X181" s="42">
        <f>IFERROR(IF(W181=0,"",ROUNDUP(W181/H181,0)*0.00937),"")</f>
        <v>0.37480000000000002</v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3">
      <c r="A182" s="64" t="s">
        <v>319</v>
      </c>
      <c r="B182" s="64" t="s">
        <v>320</v>
      </c>
      <c r="C182" s="37">
        <v>4301051407</v>
      </c>
      <c r="D182" s="372">
        <v>4680115882195</v>
      </c>
      <c r="E182" s="372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145</v>
      </c>
      <c r="M182" s="38">
        <v>40</v>
      </c>
      <c r="N182" s="4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74"/>
      <c r="P182" s="374"/>
      <c r="Q182" s="374"/>
      <c r="R182" s="37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7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3">
      <c r="A183" s="64" t="s">
        <v>321</v>
      </c>
      <c r="B183" s="64" t="s">
        <v>322</v>
      </c>
      <c r="C183" s="37">
        <v>4301051468</v>
      </c>
      <c r="D183" s="372">
        <v>4680115880092</v>
      </c>
      <c r="E183" s="372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145</v>
      </c>
      <c r="M183" s="38">
        <v>45</v>
      </c>
      <c r="N183" s="4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74"/>
      <c r="P183" s="374"/>
      <c r="Q183" s="374"/>
      <c r="R183" s="37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3">
      <c r="A184" s="64" t="s">
        <v>323</v>
      </c>
      <c r="B184" s="64" t="s">
        <v>324</v>
      </c>
      <c r="C184" s="37">
        <v>4301051469</v>
      </c>
      <c r="D184" s="372">
        <v>4680115880221</v>
      </c>
      <c r="E184" s="37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145</v>
      </c>
      <c r="M184" s="38">
        <v>45</v>
      </c>
      <c r="N184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74"/>
      <c r="P184" s="374"/>
      <c r="Q184" s="374"/>
      <c r="R184" s="37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3">
      <c r="A185" s="64" t="s">
        <v>325</v>
      </c>
      <c r="B185" s="64" t="s">
        <v>326</v>
      </c>
      <c r="C185" s="37">
        <v>4301051523</v>
      </c>
      <c r="D185" s="372">
        <v>4680115882942</v>
      </c>
      <c r="E185" s="372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8" t="s">
        <v>80</v>
      </c>
      <c r="L185" s="39" t="s">
        <v>79</v>
      </c>
      <c r="M185" s="38">
        <v>40</v>
      </c>
      <c r="N185" s="4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74"/>
      <c r="P185" s="374"/>
      <c r="Q185" s="374"/>
      <c r="R185" s="375"/>
      <c r="S185" s="40" t="s">
        <v>48</v>
      </c>
      <c r="T185" s="40" t="s">
        <v>48</v>
      </c>
      <c r="U185" s="41" t="s">
        <v>0</v>
      </c>
      <c r="V185" s="59">
        <v>25.2</v>
      </c>
      <c r="W185" s="56">
        <f t="shared" si="8"/>
        <v>25.2</v>
      </c>
      <c r="X185" s="42">
        <f t="shared" si="9"/>
        <v>0.10542</v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3">
      <c r="A186" s="64" t="s">
        <v>327</v>
      </c>
      <c r="B186" s="64" t="s">
        <v>328</v>
      </c>
      <c r="C186" s="37">
        <v>4301051326</v>
      </c>
      <c r="D186" s="372">
        <v>4680115880504</v>
      </c>
      <c r="E186" s="372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48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74"/>
      <c r="P186" s="374"/>
      <c r="Q186" s="374"/>
      <c r="R186" s="375"/>
      <c r="S186" s="40" t="s">
        <v>48</v>
      </c>
      <c r="T186" s="40" t="s">
        <v>48</v>
      </c>
      <c r="U186" s="41" t="s">
        <v>0</v>
      </c>
      <c r="V186" s="59">
        <v>36</v>
      </c>
      <c r="W186" s="56">
        <f t="shared" si="8"/>
        <v>36</v>
      </c>
      <c r="X186" s="42">
        <f t="shared" si="9"/>
        <v>0.11295000000000001</v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3">
      <c r="A187" s="64" t="s">
        <v>329</v>
      </c>
      <c r="B187" s="64" t="s">
        <v>330</v>
      </c>
      <c r="C187" s="37">
        <v>4301051410</v>
      </c>
      <c r="D187" s="372">
        <v>4680115882164</v>
      </c>
      <c r="E187" s="372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8" t="s">
        <v>80</v>
      </c>
      <c r="L187" s="39" t="s">
        <v>145</v>
      </c>
      <c r="M187" s="38">
        <v>40</v>
      </c>
      <c r="N187" s="4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74"/>
      <c r="P187" s="374"/>
      <c r="Q187" s="374"/>
      <c r="R187" s="375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2.5" x14ac:dyDescent="0.25">
      <c r="A188" s="379"/>
      <c r="B188" s="379"/>
      <c r="C188" s="379"/>
      <c r="D188" s="379"/>
      <c r="E188" s="379"/>
      <c r="F188" s="379"/>
      <c r="G188" s="379"/>
      <c r="H188" s="379"/>
      <c r="I188" s="379"/>
      <c r="J188" s="379"/>
      <c r="K188" s="379"/>
      <c r="L188" s="379"/>
      <c r="M188" s="380"/>
      <c r="N188" s="376" t="s">
        <v>43</v>
      </c>
      <c r="O188" s="377"/>
      <c r="P188" s="377"/>
      <c r="Q188" s="377"/>
      <c r="R188" s="377"/>
      <c r="S188" s="377"/>
      <c r="T188" s="378"/>
      <c r="U188" s="43" t="s">
        <v>42</v>
      </c>
      <c r="V188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223</v>
      </c>
      <c r="W188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223</v>
      </c>
      <c r="X188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1.8190300000000001</v>
      </c>
      <c r="Y188" s="68"/>
      <c r="Z188" s="68"/>
    </row>
    <row r="189" spans="1:53" ht="12.5" x14ac:dyDescent="0.25">
      <c r="A189" s="379"/>
      <c r="B189" s="379"/>
      <c r="C189" s="379"/>
      <c r="D189" s="379"/>
      <c r="E189" s="379"/>
      <c r="F189" s="379"/>
      <c r="G189" s="379"/>
      <c r="H189" s="379"/>
      <c r="I189" s="379"/>
      <c r="J189" s="379"/>
      <c r="K189" s="379"/>
      <c r="L189" s="379"/>
      <c r="M189" s="380"/>
      <c r="N189" s="376" t="s">
        <v>43</v>
      </c>
      <c r="O189" s="377"/>
      <c r="P189" s="377"/>
      <c r="Q189" s="377"/>
      <c r="R189" s="377"/>
      <c r="S189" s="377"/>
      <c r="T189" s="378"/>
      <c r="U189" s="43" t="s">
        <v>0</v>
      </c>
      <c r="V189" s="44">
        <f>IFERROR(SUM(V172:V187),"0")</f>
        <v>599.76</v>
      </c>
      <c r="W189" s="44">
        <f>IFERROR(SUM(W172:W187),"0")</f>
        <v>599.76</v>
      </c>
      <c r="X189" s="43"/>
      <c r="Y189" s="68"/>
      <c r="Z189" s="68"/>
    </row>
    <row r="190" spans="1:53" ht="14.25" customHeight="1" x14ac:dyDescent="0.3">
      <c r="A190" s="371" t="s">
        <v>232</v>
      </c>
      <c r="B190" s="371"/>
      <c r="C190" s="371"/>
      <c r="D190" s="371"/>
      <c r="E190" s="371"/>
      <c r="F190" s="371"/>
      <c r="G190" s="371"/>
      <c r="H190" s="371"/>
      <c r="I190" s="371"/>
      <c r="J190" s="371"/>
      <c r="K190" s="371"/>
      <c r="L190" s="371"/>
      <c r="M190" s="371"/>
      <c r="N190" s="371"/>
      <c r="O190" s="371"/>
      <c r="P190" s="371"/>
      <c r="Q190" s="371"/>
      <c r="R190" s="371"/>
      <c r="S190" s="371"/>
      <c r="T190" s="371"/>
      <c r="U190" s="371"/>
      <c r="V190" s="371"/>
      <c r="W190" s="371"/>
      <c r="X190" s="371"/>
      <c r="Y190" s="67"/>
      <c r="Z190" s="67"/>
    </row>
    <row r="191" spans="1:53" ht="16.5" customHeight="1" x14ac:dyDescent="0.3">
      <c r="A191" s="64" t="s">
        <v>331</v>
      </c>
      <c r="B191" s="64" t="s">
        <v>332</v>
      </c>
      <c r="C191" s="37">
        <v>4301060338</v>
      </c>
      <c r="D191" s="372">
        <v>4680115880801</v>
      </c>
      <c r="E191" s="372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8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74"/>
      <c r="P191" s="374"/>
      <c r="Q191" s="374"/>
      <c r="R191" s="375"/>
      <c r="S191" s="40" t="s">
        <v>48</v>
      </c>
      <c r="T191" s="40" t="s">
        <v>48</v>
      </c>
      <c r="U191" s="41" t="s">
        <v>0</v>
      </c>
      <c r="V191" s="59">
        <v>48</v>
      </c>
      <c r="W191" s="56">
        <f>IFERROR(IF(V191="",0,CEILING((V191/$H191),1)*$H191),"")</f>
        <v>48</v>
      </c>
      <c r="X191" s="42">
        <f>IFERROR(IF(W191=0,"",ROUNDUP(W191/H191,0)*0.00753),"")</f>
        <v>0.15060000000000001</v>
      </c>
      <c r="Y191" s="69" t="s">
        <v>48</v>
      </c>
      <c r="Z191" s="70" t="s">
        <v>48</v>
      </c>
      <c r="AD191" s="71"/>
      <c r="BA191" s="176" t="s">
        <v>66</v>
      </c>
    </row>
    <row r="192" spans="1:53" ht="27" customHeight="1" x14ac:dyDescent="0.3">
      <c r="A192" s="64" t="s">
        <v>333</v>
      </c>
      <c r="B192" s="64" t="s">
        <v>334</v>
      </c>
      <c r="C192" s="37">
        <v>4301060339</v>
      </c>
      <c r="D192" s="372">
        <v>4680115880818</v>
      </c>
      <c r="E192" s="372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74"/>
      <c r="P192" s="374"/>
      <c r="Q192" s="374"/>
      <c r="R192" s="375"/>
      <c r="S192" s="40" t="s">
        <v>48</v>
      </c>
      <c r="T192" s="40" t="s">
        <v>48</v>
      </c>
      <c r="U192" s="41" t="s">
        <v>0</v>
      </c>
      <c r="V192" s="59">
        <v>81.600000000000009</v>
      </c>
      <c r="W192" s="56">
        <f>IFERROR(IF(V192="",0,CEILING((V192/$H192),1)*$H192),"")</f>
        <v>81.599999999999994</v>
      </c>
      <c r="X192" s="42">
        <f>IFERROR(IF(W192=0,"",ROUNDUP(W192/H192,0)*0.00753),"")</f>
        <v>0.25602000000000003</v>
      </c>
      <c r="Y192" s="69" t="s">
        <v>48</v>
      </c>
      <c r="Z192" s="70" t="s">
        <v>48</v>
      </c>
      <c r="AD192" s="71"/>
      <c r="BA192" s="177" t="s">
        <v>66</v>
      </c>
    </row>
    <row r="193" spans="1:53" ht="12.5" x14ac:dyDescent="0.25">
      <c r="A193" s="379"/>
      <c r="B193" s="379"/>
      <c r="C193" s="379"/>
      <c r="D193" s="379"/>
      <c r="E193" s="379"/>
      <c r="F193" s="379"/>
      <c r="G193" s="379"/>
      <c r="H193" s="379"/>
      <c r="I193" s="379"/>
      <c r="J193" s="379"/>
      <c r="K193" s="379"/>
      <c r="L193" s="379"/>
      <c r="M193" s="380"/>
      <c r="N193" s="376" t="s">
        <v>43</v>
      </c>
      <c r="O193" s="377"/>
      <c r="P193" s="377"/>
      <c r="Q193" s="377"/>
      <c r="R193" s="377"/>
      <c r="S193" s="377"/>
      <c r="T193" s="378"/>
      <c r="U193" s="43" t="s">
        <v>42</v>
      </c>
      <c r="V193" s="44">
        <f>IFERROR(V191/H191,"0")+IFERROR(V192/H192,"0")</f>
        <v>54.000000000000007</v>
      </c>
      <c r="W193" s="44">
        <f>IFERROR(W191/H191,"0")+IFERROR(W192/H192,"0")</f>
        <v>54</v>
      </c>
      <c r="X193" s="44">
        <f>IFERROR(IF(X191="",0,X191),"0")+IFERROR(IF(X192="",0,X192),"0")</f>
        <v>0.40662000000000004</v>
      </c>
      <c r="Y193" s="68"/>
      <c r="Z193" s="68"/>
    </row>
    <row r="194" spans="1:53" ht="12.5" x14ac:dyDescent="0.25">
      <c r="A194" s="379"/>
      <c r="B194" s="379"/>
      <c r="C194" s="379"/>
      <c r="D194" s="379"/>
      <c r="E194" s="379"/>
      <c r="F194" s="379"/>
      <c r="G194" s="379"/>
      <c r="H194" s="379"/>
      <c r="I194" s="379"/>
      <c r="J194" s="379"/>
      <c r="K194" s="379"/>
      <c r="L194" s="379"/>
      <c r="M194" s="380"/>
      <c r="N194" s="376" t="s">
        <v>43</v>
      </c>
      <c r="O194" s="377"/>
      <c r="P194" s="377"/>
      <c r="Q194" s="377"/>
      <c r="R194" s="377"/>
      <c r="S194" s="377"/>
      <c r="T194" s="378"/>
      <c r="U194" s="43" t="s">
        <v>0</v>
      </c>
      <c r="V194" s="44">
        <f>IFERROR(SUM(V191:V192),"0")</f>
        <v>129.60000000000002</v>
      </c>
      <c r="W194" s="44">
        <f>IFERROR(SUM(W191:W192),"0")</f>
        <v>129.6</v>
      </c>
      <c r="X194" s="43"/>
      <c r="Y194" s="68"/>
      <c r="Z194" s="68"/>
    </row>
    <row r="195" spans="1:53" ht="16.5" customHeight="1" x14ac:dyDescent="0.3">
      <c r="A195" s="370" t="s">
        <v>335</v>
      </c>
      <c r="B195" s="370"/>
      <c r="C195" s="370"/>
      <c r="D195" s="370"/>
      <c r="E195" s="370"/>
      <c r="F195" s="370"/>
      <c r="G195" s="370"/>
      <c r="H195" s="370"/>
      <c r="I195" s="370"/>
      <c r="J195" s="370"/>
      <c r="K195" s="370"/>
      <c r="L195" s="370"/>
      <c r="M195" s="370"/>
      <c r="N195" s="370"/>
      <c r="O195" s="370"/>
      <c r="P195" s="370"/>
      <c r="Q195" s="370"/>
      <c r="R195" s="370"/>
      <c r="S195" s="370"/>
      <c r="T195" s="370"/>
      <c r="U195" s="370"/>
      <c r="V195" s="370"/>
      <c r="W195" s="370"/>
      <c r="X195" s="370"/>
      <c r="Y195" s="66"/>
      <c r="Z195" s="66"/>
    </row>
    <row r="196" spans="1:53" ht="14.25" customHeight="1" x14ac:dyDescent="0.3">
      <c r="A196" s="371" t="s">
        <v>116</v>
      </c>
      <c r="B196" s="371"/>
      <c r="C196" s="371"/>
      <c r="D196" s="371"/>
      <c r="E196" s="371"/>
      <c r="F196" s="371"/>
      <c r="G196" s="371"/>
      <c r="H196" s="371"/>
      <c r="I196" s="371"/>
      <c r="J196" s="371"/>
      <c r="K196" s="371"/>
      <c r="L196" s="371"/>
      <c r="M196" s="371"/>
      <c r="N196" s="371"/>
      <c r="O196" s="371"/>
      <c r="P196" s="371"/>
      <c r="Q196" s="371"/>
      <c r="R196" s="371"/>
      <c r="S196" s="371"/>
      <c r="T196" s="371"/>
      <c r="U196" s="371"/>
      <c r="V196" s="371"/>
      <c r="W196" s="371"/>
      <c r="X196" s="371"/>
      <c r="Y196" s="67"/>
      <c r="Z196" s="67"/>
    </row>
    <row r="197" spans="1:53" ht="27" customHeight="1" x14ac:dyDescent="0.3">
      <c r="A197" s="64" t="s">
        <v>336</v>
      </c>
      <c r="B197" s="64" t="s">
        <v>337</v>
      </c>
      <c r="C197" s="37">
        <v>4301011346</v>
      </c>
      <c r="D197" s="372">
        <v>4607091387445</v>
      </c>
      <c r="E197" s="372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8" t="s">
        <v>112</v>
      </c>
      <c r="L197" s="39" t="s">
        <v>111</v>
      </c>
      <c r="M197" s="38">
        <v>31</v>
      </c>
      <c r="N197" s="4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74"/>
      <c r="P197" s="374"/>
      <c r="Q197" s="374"/>
      <c r="R197" s="375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ref="W197:W211" si="10">IFERROR(IF(V197="",0,CEILING((V197/$H197),1)*$H197),"")</f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3">
      <c r="A198" s="64" t="s">
        <v>338</v>
      </c>
      <c r="B198" s="64" t="s">
        <v>339</v>
      </c>
      <c r="C198" s="37">
        <v>4301011362</v>
      </c>
      <c r="D198" s="372">
        <v>4607091386004</v>
      </c>
      <c r="E198" s="372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8" t="s">
        <v>112</v>
      </c>
      <c r="L198" s="39" t="s">
        <v>120</v>
      </c>
      <c r="M198" s="38">
        <v>55</v>
      </c>
      <c r="N198" s="4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74"/>
      <c r="P198" s="374"/>
      <c r="Q198" s="374"/>
      <c r="R198" s="375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IFERROR(IF(W198=0,"",ROUNDUP(W198/H198,0)*0.02039),"")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3">
      <c r="A199" s="64" t="s">
        <v>338</v>
      </c>
      <c r="B199" s="64" t="s">
        <v>340</v>
      </c>
      <c r="C199" s="37">
        <v>4301011308</v>
      </c>
      <c r="D199" s="372">
        <v>4607091386004</v>
      </c>
      <c r="E199" s="372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74"/>
      <c r="P199" s="374"/>
      <c r="Q199" s="374"/>
      <c r="R199" s="375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3">
      <c r="A200" s="64" t="s">
        <v>341</v>
      </c>
      <c r="B200" s="64" t="s">
        <v>342</v>
      </c>
      <c r="C200" s="37">
        <v>4301011347</v>
      </c>
      <c r="D200" s="372">
        <v>4607091386073</v>
      </c>
      <c r="E200" s="372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8" t="s">
        <v>112</v>
      </c>
      <c r="L200" s="39" t="s">
        <v>111</v>
      </c>
      <c r="M200" s="38">
        <v>31</v>
      </c>
      <c r="N200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74"/>
      <c r="P200" s="374"/>
      <c r="Q200" s="374"/>
      <c r="R200" s="375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3">
      <c r="A201" s="64" t="s">
        <v>343</v>
      </c>
      <c r="B201" s="64" t="s">
        <v>344</v>
      </c>
      <c r="C201" s="37">
        <v>4301011395</v>
      </c>
      <c r="D201" s="372">
        <v>4607091387322</v>
      </c>
      <c r="E201" s="372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74"/>
      <c r="P201" s="374"/>
      <c r="Q201" s="374"/>
      <c r="R201" s="375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3">
      <c r="A202" s="64" t="s">
        <v>343</v>
      </c>
      <c r="B202" s="64" t="s">
        <v>345</v>
      </c>
      <c r="C202" s="37">
        <v>4301010928</v>
      </c>
      <c r="D202" s="372">
        <v>4607091387322</v>
      </c>
      <c r="E202" s="372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74"/>
      <c r="P202" s="374"/>
      <c r="Q202" s="374"/>
      <c r="R202" s="375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3">
      <c r="A203" s="64" t="s">
        <v>346</v>
      </c>
      <c r="B203" s="64" t="s">
        <v>347</v>
      </c>
      <c r="C203" s="37">
        <v>4301011311</v>
      </c>
      <c r="D203" s="372">
        <v>4607091387377</v>
      </c>
      <c r="E203" s="372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74"/>
      <c r="P203" s="374"/>
      <c r="Q203" s="374"/>
      <c r="R203" s="375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3">
      <c r="A204" s="64" t="s">
        <v>348</v>
      </c>
      <c r="B204" s="64" t="s">
        <v>349</v>
      </c>
      <c r="C204" s="37">
        <v>4301010945</v>
      </c>
      <c r="D204" s="372">
        <v>4607091387353</v>
      </c>
      <c r="E204" s="372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9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74"/>
      <c r="P204" s="374"/>
      <c r="Q204" s="374"/>
      <c r="R204" s="375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3">
      <c r="A205" s="64" t="s">
        <v>350</v>
      </c>
      <c r="B205" s="64" t="s">
        <v>351</v>
      </c>
      <c r="C205" s="37">
        <v>4301011328</v>
      </c>
      <c r="D205" s="372">
        <v>4607091386011</v>
      </c>
      <c r="E205" s="372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74"/>
      <c r="P205" s="374"/>
      <c r="Q205" s="374"/>
      <c r="R205" s="375"/>
      <c r="S205" s="40" t="s">
        <v>48</v>
      </c>
      <c r="T205" s="40" t="s">
        <v>48</v>
      </c>
      <c r="U205" s="41" t="s">
        <v>0</v>
      </c>
      <c r="V205" s="59">
        <v>40</v>
      </c>
      <c r="W205" s="56">
        <f t="shared" si="10"/>
        <v>40</v>
      </c>
      <c r="X205" s="42">
        <f t="shared" ref="X205:X211" si="11">IFERROR(IF(W205=0,"",ROUNDUP(W205/H205,0)*0.00937),"")</f>
        <v>7.4959999999999999E-2</v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3">
      <c r="A206" s="64" t="s">
        <v>352</v>
      </c>
      <c r="B206" s="64" t="s">
        <v>353</v>
      </c>
      <c r="C206" s="37">
        <v>4301011329</v>
      </c>
      <c r="D206" s="372">
        <v>4607091387308</v>
      </c>
      <c r="E206" s="372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74"/>
      <c r="P206" s="374"/>
      <c r="Q206" s="374"/>
      <c r="R206" s="37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3">
      <c r="A207" s="64" t="s">
        <v>354</v>
      </c>
      <c r="B207" s="64" t="s">
        <v>355</v>
      </c>
      <c r="C207" s="37">
        <v>4301011049</v>
      </c>
      <c r="D207" s="372">
        <v>4607091387339</v>
      </c>
      <c r="E207" s="372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8" t="s">
        <v>80</v>
      </c>
      <c r="L207" s="39" t="s">
        <v>111</v>
      </c>
      <c r="M207" s="38">
        <v>55</v>
      </c>
      <c r="N207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74"/>
      <c r="P207" s="374"/>
      <c r="Q207" s="374"/>
      <c r="R207" s="37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3">
      <c r="A208" s="64" t="s">
        <v>356</v>
      </c>
      <c r="B208" s="64" t="s">
        <v>357</v>
      </c>
      <c r="C208" s="37">
        <v>4301011433</v>
      </c>
      <c r="D208" s="372">
        <v>4680115882638</v>
      </c>
      <c r="E208" s="37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74"/>
      <c r="P208" s="374"/>
      <c r="Q208" s="374"/>
      <c r="R208" s="37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3">
      <c r="A209" s="64" t="s">
        <v>358</v>
      </c>
      <c r="B209" s="64" t="s">
        <v>359</v>
      </c>
      <c r="C209" s="37">
        <v>4301011573</v>
      </c>
      <c r="D209" s="372">
        <v>4680115881938</v>
      </c>
      <c r="E209" s="372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74"/>
      <c r="P209" s="374"/>
      <c r="Q209" s="374"/>
      <c r="R209" s="375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3">
      <c r="A210" s="64" t="s">
        <v>360</v>
      </c>
      <c r="B210" s="64" t="s">
        <v>361</v>
      </c>
      <c r="C210" s="37">
        <v>4301010944</v>
      </c>
      <c r="D210" s="372">
        <v>4607091387346</v>
      </c>
      <c r="E210" s="372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74"/>
      <c r="P210" s="374"/>
      <c r="Q210" s="374"/>
      <c r="R210" s="375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3">
      <c r="A211" s="64" t="s">
        <v>362</v>
      </c>
      <c r="B211" s="64" t="s">
        <v>363</v>
      </c>
      <c r="C211" s="37">
        <v>4301011353</v>
      </c>
      <c r="D211" s="372">
        <v>4607091389807</v>
      </c>
      <c r="E211" s="372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74"/>
      <c r="P211" s="374"/>
      <c r="Q211" s="374"/>
      <c r="R211" s="375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12.5" x14ac:dyDescent="0.25">
      <c r="A212" s="379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80"/>
      <c r="N212" s="376" t="s">
        <v>43</v>
      </c>
      <c r="O212" s="377"/>
      <c r="P212" s="377"/>
      <c r="Q212" s="377"/>
      <c r="R212" s="377"/>
      <c r="S212" s="377"/>
      <c r="T212" s="378"/>
      <c r="U212" s="43" t="s">
        <v>42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8</v>
      </c>
      <c r="W212" s="4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8</v>
      </c>
      <c r="X212" s="4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7.4959999999999999E-2</v>
      </c>
      <c r="Y212" s="68"/>
      <c r="Z212" s="68"/>
    </row>
    <row r="213" spans="1:53" ht="12.5" x14ac:dyDescent="0.25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80"/>
      <c r="N213" s="376" t="s">
        <v>43</v>
      </c>
      <c r="O213" s="377"/>
      <c r="P213" s="377"/>
      <c r="Q213" s="377"/>
      <c r="R213" s="377"/>
      <c r="S213" s="377"/>
      <c r="T213" s="378"/>
      <c r="U213" s="43" t="s">
        <v>0</v>
      </c>
      <c r="V213" s="44">
        <f>IFERROR(SUM(V197:V211),"0")</f>
        <v>40</v>
      </c>
      <c r="W213" s="44">
        <f>IFERROR(SUM(W197:W211),"0")</f>
        <v>40</v>
      </c>
      <c r="X213" s="43"/>
      <c r="Y213" s="68"/>
      <c r="Z213" s="68"/>
    </row>
    <row r="214" spans="1:53" ht="14.25" customHeight="1" x14ac:dyDescent="0.3">
      <c r="A214" s="371" t="s">
        <v>108</v>
      </c>
      <c r="B214" s="371"/>
      <c r="C214" s="371"/>
      <c r="D214" s="371"/>
      <c r="E214" s="371"/>
      <c r="F214" s="371"/>
      <c r="G214" s="371"/>
      <c r="H214" s="371"/>
      <c r="I214" s="371"/>
      <c r="J214" s="371"/>
      <c r="K214" s="371"/>
      <c r="L214" s="371"/>
      <c r="M214" s="371"/>
      <c r="N214" s="371"/>
      <c r="O214" s="371"/>
      <c r="P214" s="371"/>
      <c r="Q214" s="371"/>
      <c r="R214" s="371"/>
      <c r="S214" s="371"/>
      <c r="T214" s="371"/>
      <c r="U214" s="371"/>
      <c r="V214" s="371"/>
      <c r="W214" s="371"/>
      <c r="X214" s="371"/>
      <c r="Y214" s="67"/>
      <c r="Z214" s="67"/>
    </row>
    <row r="215" spans="1:53" ht="27" customHeight="1" x14ac:dyDescent="0.3">
      <c r="A215" s="64" t="s">
        <v>364</v>
      </c>
      <c r="B215" s="64" t="s">
        <v>365</v>
      </c>
      <c r="C215" s="37">
        <v>4301020254</v>
      </c>
      <c r="D215" s="372">
        <v>4680115881914</v>
      </c>
      <c r="E215" s="372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90</v>
      </c>
      <c r="N215" s="5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74"/>
      <c r="P215" s="374"/>
      <c r="Q215" s="374"/>
      <c r="R215" s="375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IFERROR(IF(W215=0,"",ROUNDUP(W215/H215,0)*0.00937),"")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ht="12.5" x14ac:dyDescent="0.25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80"/>
      <c r="N216" s="376" t="s">
        <v>43</v>
      </c>
      <c r="O216" s="377"/>
      <c r="P216" s="377"/>
      <c r="Q216" s="377"/>
      <c r="R216" s="377"/>
      <c r="S216" s="377"/>
      <c r="T216" s="378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ht="12.5" x14ac:dyDescent="0.25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80"/>
      <c r="N217" s="376" t="s">
        <v>43</v>
      </c>
      <c r="O217" s="377"/>
      <c r="P217" s="377"/>
      <c r="Q217" s="377"/>
      <c r="R217" s="377"/>
      <c r="S217" s="377"/>
      <c r="T217" s="378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4.25" customHeight="1" x14ac:dyDescent="0.3">
      <c r="A218" s="371" t="s">
        <v>76</v>
      </c>
      <c r="B218" s="371"/>
      <c r="C218" s="371"/>
      <c r="D218" s="371"/>
      <c r="E218" s="371"/>
      <c r="F218" s="371"/>
      <c r="G218" s="371"/>
      <c r="H218" s="371"/>
      <c r="I218" s="371"/>
      <c r="J218" s="371"/>
      <c r="K218" s="371"/>
      <c r="L218" s="371"/>
      <c r="M218" s="371"/>
      <c r="N218" s="371"/>
      <c r="O218" s="371"/>
      <c r="P218" s="371"/>
      <c r="Q218" s="371"/>
      <c r="R218" s="371"/>
      <c r="S218" s="371"/>
      <c r="T218" s="371"/>
      <c r="U218" s="371"/>
      <c r="V218" s="371"/>
      <c r="W218" s="371"/>
      <c r="X218" s="371"/>
      <c r="Y218" s="67"/>
      <c r="Z218" s="67"/>
    </row>
    <row r="219" spans="1:53" ht="27" customHeight="1" x14ac:dyDescent="0.3">
      <c r="A219" s="64" t="s">
        <v>366</v>
      </c>
      <c r="B219" s="64" t="s">
        <v>367</v>
      </c>
      <c r="C219" s="37">
        <v>4301030878</v>
      </c>
      <c r="D219" s="372">
        <v>4607091387193</v>
      </c>
      <c r="E219" s="372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35</v>
      </c>
      <c r="N219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74"/>
      <c r="P219" s="374"/>
      <c r="Q219" s="374"/>
      <c r="R219" s="375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3">
      <c r="A220" s="64" t="s">
        <v>368</v>
      </c>
      <c r="B220" s="64" t="s">
        <v>369</v>
      </c>
      <c r="C220" s="37">
        <v>4301031153</v>
      </c>
      <c r="D220" s="372">
        <v>4607091387230</v>
      </c>
      <c r="E220" s="372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40</v>
      </c>
      <c r="N220" s="5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74"/>
      <c r="P220" s="374"/>
      <c r="Q220" s="374"/>
      <c r="R220" s="375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3">
      <c r="A221" s="64" t="s">
        <v>370</v>
      </c>
      <c r="B221" s="64" t="s">
        <v>371</v>
      </c>
      <c r="C221" s="37">
        <v>4301031152</v>
      </c>
      <c r="D221" s="372">
        <v>4607091387285</v>
      </c>
      <c r="E221" s="372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8" t="s">
        <v>181</v>
      </c>
      <c r="L221" s="39" t="s">
        <v>79</v>
      </c>
      <c r="M221" s="38">
        <v>40</v>
      </c>
      <c r="N221" s="5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74"/>
      <c r="P221" s="374"/>
      <c r="Q221" s="374"/>
      <c r="R221" s="375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3">
      <c r="A222" s="64" t="s">
        <v>372</v>
      </c>
      <c r="B222" s="64" t="s">
        <v>373</v>
      </c>
      <c r="C222" s="37">
        <v>4301031151</v>
      </c>
      <c r="D222" s="372">
        <v>4607091389845</v>
      </c>
      <c r="E222" s="372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8" t="s">
        <v>181</v>
      </c>
      <c r="L222" s="39" t="s">
        <v>79</v>
      </c>
      <c r="M222" s="38">
        <v>40</v>
      </c>
      <c r="N222" s="50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74"/>
      <c r="P222" s="374"/>
      <c r="Q222" s="374"/>
      <c r="R222" s="375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t="12.5" x14ac:dyDescent="0.25">
      <c r="A223" s="379"/>
      <c r="B223" s="379"/>
      <c r="C223" s="379"/>
      <c r="D223" s="379"/>
      <c r="E223" s="379"/>
      <c r="F223" s="379"/>
      <c r="G223" s="379"/>
      <c r="H223" s="379"/>
      <c r="I223" s="379"/>
      <c r="J223" s="379"/>
      <c r="K223" s="379"/>
      <c r="L223" s="379"/>
      <c r="M223" s="380"/>
      <c r="N223" s="376" t="s">
        <v>43</v>
      </c>
      <c r="O223" s="377"/>
      <c r="P223" s="377"/>
      <c r="Q223" s="377"/>
      <c r="R223" s="377"/>
      <c r="S223" s="377"/>
      <c r="T223" s="378"/>
      <c r="U223" s="43" t="s">
        <v>42</v>
      </c>
      <c r="V223" s="44">
        <f>IFERROR(V219/H219,"0")+IFERROR(V220/H220,"0")+IFERROR(V221/H221,"0")+IFERROR(V222/H222,"0")</f>
        <v>0</v>
      </c>
      <c r="W223" s="44">
        <f>IFERROR(W219/H219,"0")+IFERROR(W220/H220,"0")+IFERROR(W221/H221,"0")+IFERROR(W222/H222,"0")</f>
        <v>0</v>
      </c>
      <c r="X223" s="44">
        <f>IFERROR(IF(X219="",0,X219),"0")+IFERROR(IF(X220="",0,X220),"0")+IFERROR(IF(X221="",0,X221),"0")+IFERROR(IF(X222="",0,X222),"0")</f>
        <v>0</v>
      </c>
      <c r="Y223" s="68"/>
      <c r="Z223" s="68"/>
    </row>
    <row r="224" spans="1:53" ht="12.5" x14ac:dyDescent="0.25">
      <c r="A224" s="379"/>
      <c r="B224" s="379"/>
      <c r="C224" s="379"/>
      <c r="D224" s="379"/>
      <c r="E224" s="379"/>
      <c r="F224" s="379"/>
      <c r="G224" s="379"/>
      <c r="H224" s="379"/>
      <c r="I224" s="379"/>
      <c r="J224" s="379"/>
      <c r="K224" s="379"/>
      <c r="L224" s="379"/>
      <c r="M224" s="380"/>
      <c r="N224" s="376" t="s">
        <v>43</v>
      </c>
      <c r="O224" s="377"/>
      <c r="P224" s="377"/>
      <c r="Q224" s="377"/>
      <c r="R224" s="377"/>
      <c r="S224" s="377"/>
      <c r="T224" s="378"/>
      <c r="U224" s="43" t="s">
        <v>0</v>
      </c>
      <c r="V224" s="44">
        <f>IFERROR(SUM(V219:V222),"0")</f>
        <v>0</v>
      </c>
      <c r="W224" s="44">
        <f>IFERROR(SUM(W219:W222),"0")</f>
        <v>0</v>
      </c>
      <c r="X224" s="43"/>
      <c r="Y224" s="68"/>
      <c r="Z224" s="68"/>
    </row>
    <row r="225" spans="1:53" ht="14.25" customHeight="1" x14ac:dyDescent="0.3">
      <c r="A225" s="371" t="s">
        <v>81</v>
      </c>
      <c r="B225" s="371"/>
      <c r="C225" s="371"/>
      <c r="D225" s="371"/>
      <c r="E225" s="371"/>
      <c r="F225" s="371"/>
      <c r="G225" s="371"/>
      <c r="H225" s="371"/>
      <c r="I225" s="371"/>
      <c r="J225" s="371"/>
      <c r="K225" s="371"/>
      <c r="L225" s="371"/>
      <c r="M225" s="371"/>
      <c r="N225" s="371"/>
      <c r="O225" s="371"/>
      <c r="P225" s="371"/>
      <c r="Q225" s="371"/>
      <c r="R225" s="371"/>
      <c r="S225" s="371"/>
      <c r="T225" s="371"/>
      <c r="U225" s="371"/>
      <c r="V225" s="371"/>
      <c r="W225" s="371"/>
      <c r="X225" s="371"/>
      <c r="Y225" s="67"/>
      <c r="Z225" s="67"/>
    </row>
    <row r="226" spans="1:53" ht="16.5" customHeight="1" x14ac:dyDescent="0.3">
      <c r="A226" s="64" t="s">
        <v>374</v>
      </c>
      <c r="B226" s="64" t="s">
        <v>375</v>
      </c>
      <c r="C226" s="37">
        <v>4301051100</v>
      </c>
      <c r="D226" s="372">
        <v>4607091387766</v>
      </c>
      <c r="E226" s="372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8" t="s">
        <v>112</v>
      </c>
      <c r="L226" s="39" t="s">
        <v>145</v>
      </c>
      <c r="M226" s="38">
        <v>40</v>
      </c>
      <c r="N226" s="5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74"/>
      <c r="P226" s="374"/>
      <c r="Q226" s="374"/>
      <c r="R226" s="375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ref="W226:W232" si="12">IFERROR(IF(V226="",0,CEILING((V226/$H226),1)*$H226),"")</f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3">
      <c r="A227" s="64" t="s">
        <v>376</v>
      </c>
      <c r="B227" s="64" t="s">
        <v>377</v>
      </c>
      <c r="C227" s="37">
        <v>4301051116</v>
      </c>
      <c r="D227" s="372">
        <v>4607091387957</v>
      </c>
      <c r="E227" s="372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5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74"/>
      <c r="P227" s="374"/>
      <c r="Q227" s="374"/>
      <c r="R227" s="375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3">
      <c r="A228" s="64" t="s">
        <v>378</v>
      </c>
      <c r="B228" s="64" t="s">
        <v>379</v>
      </c>
      <c r="C228" s="37">
        <v>4301051115</v>
      </c>
      <c r="D228" s="372">
        <v>4607091387964</v>
      </c>
      <c r="E228" s="372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5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74"/>
      <c r="P228" s="374"/>
      <c r="Q228" s="374"/>
      <c r="R228" s="375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16.5" customHeight="1" x14ac:dyDescent="0.3">
      <c r="A229" s="64" t="s">
        <v>380</v>
      </c>
      <c r="B229" s="64" t="s">
        <v>381</v>
      </c>
      <c r="C229" s="37">
        <v>4301051134</v>
      </c>
      <c r="D229" s="372">
        <v>4607091381672</v>
      </c>
      <c r="E229" s="372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8" t="s">
        <v>80</v>
      </c>
      <c r="L229" s="39" t="s">
        <v>79</v>
      </c>
      <c r="M229" s="38">
        <v>40</v>
      </c>
      <c r="N229" s="5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74"/>
      <c r="P229" s="374"/>
      <c r="Q229" s="374"/>
      <c r="R229" s="375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IFERROR(IF(W229=0,"",ROUNDUP(W229/H229,0)*0.00937),"")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3">
      <c r="A230" s="64" t="s">
        <v>382</v>
      </c>
      <c r="B230" s="64" t="s">
        <v>383</v>
      </c>
      <c r="C230" s="37">
        <v>4301051130</v>
      </c>
      <c r="D230" s="372">
        <v>4607091387537</v>
      </c>
      <c r="E230" s="372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8" t="s">
        <v>80</v>
      </c>
      <c r="L230" s="39" t="s">
        <v>79</v>
      </c>
      <c r="M230" s="38">
        <v>40</v>
      </c>
      <c r="N230" s="5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74"/>
      <c r="P230" s="374"/>
      <c r="Q230" s="374"/>
      <c r="R230" s="37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3">
      <c r="A231" s="64" t="s">
        <v>384</v>
      </c>
      <c r="B231" s="64" t="s">
        <v>385</v>
      </c>
      <c r="C231" s="37">
        <v>4301051132</v>
      </c>
      <c r="D231" s="372">
        <v>4607091387513</v>
      </c>
      <c r="E231" s="372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8" t="s">
        <v>80</v>
      </c>
      <c r="L231" s="39" t="s">
        <v>79</v>
      </c>
      <c r="M231" s="38">
        <v>40</v>
      </c>
      <c r="N231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74"/>
      <c r="P231" s="374"/>
      <c r="Q231" s="374"/>
      <c r="R231" s="375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3">
      <c r="A232" s="64" t="s">
        <v>386</v>
      </c>
      <c r="B232" s="64" t="s">
        <v>387</v>
      </c>
      <c r="C232" s="37">
        <v>4301051277</v>
      </c>
      <c r="D232" s="372">
        <v>4680115880511</v>
      </c>
      <c r="E232" s="372"/>
      <c r="F232" s="63">
        <v>0.33</v>
      </c>
      <c r="G232" s="38">
        <v>6</v>
      </c>
      <c r="H232" s="63">
        <v>1.98</v>
      </c>
      <c r="I232" s="63">
        <v>2.1800000000000002</v>
      </c>
      <c r="J232" s="38">
        <v>156</v>
      </c>
      <c r="K232" s="38" t="s">
        <v>80</v>
      </c>
      <c r="L232" s="39" t="s">
        <v>145</v>
      </c>
      <c r="M232" s="38">
        <v>40</v>
      </c>
      <c r="N232" s="51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74"/>
      <c r="P232" s="374"/>
      <c r="Q232" s="374"/>
      <c r="R232" s="375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12.5" x14ac:dyDescent="0.25">
      <c r="A233" s="379"/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79"/>
      <c r="M233" s="380"/>
      <c r="N233" s="376" t="s">
        <v>43</v>
      </c>
      <c r="O233" s="377"/>
      <c r="P233" s="377"/>
      <c r="Q233" s="377"/>
      <c r="R233" s="377"/>
      <c r="S233" s="377"/>
      <c r="T233" s="378"/>
      <c r="U233" s="43" t="s">
        <v>42</v>
      </c>
      <c r="V233" s="44">
        <f>IFERROR(V226/H226,"0")+IFERROR(V227/H227,"0")+IFERROR(V228/H228,"0")+IFERROR(V229/H229,"0")+IFERROR(V230/H230,"0")+IFERROR(V231/H231,"0")+IFERROR(V232/H232,"0")</f>
        <v>0</v>
      </c>
      <c r="W233" s="44">
        <f>IFERROR(W226/H226,"0")+IFERROR(W227/H227,"0")+IFERROR(W228/H228,"0")+IFERROR(W229/H229,"0")+IFERROR(W230/H230,"0")+IFERROR(W231/H231,"0")+IFERROR(W232/H232,"0")</f>
        <v>0</v>
      </c>
      <c r="X233" s="44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68"/>
      <c r="Z233" s="68"/>
    </row>
    <row r="234" spans="1:53" ht="12.5" x14ac:dyDescent="0.25">
      <c r="A234" s="379"/>
      <c r="B234" s="379"/>
      <c r="C234" s="379"/>
      <c r="D234" s="379"/>
      <c r="E234" s="379"/>
      <c r="F234" s="379"/>
      <c r="G234" s="379"/>
      <c r="H234" s="379"/>
      <c r="I234" s="379"/>
      <c r="J234" s="379"/>
      <c r="K234" s="379"/>
      <c r="L234" s="379"/>
      <c r="M234" s="380"/>
      <c r="N234" s="376" t="s">
        <v>43</v>
      </c>
      <c r="O234" s="377"/>
      <c r="P234" s="377"/>
      <c r="Q234" s="377"/>
      <c r="R234" s="377"/>
      <c r="S234" s="377"/>
      <c r="T234" s="378"/>
      <c r="U234" s="43" t="s">
        <v>0</v>
      </c>
      <c r="V234" s="44">
        <f>IFERROR(SUM(V226:V232),"0")</f>
        <v>0</v>
      </c>
      <c r="W234" s="44">
        <f>IFERROR(SUM(W226:W232),"0")</f>
        <v>0</v>
      </c>
      <c r="X234" s="43"/>
      <c r="Y234" s="68"/>
      <c r="Z234" s="68"/>
    </row>
    <row r="235" spans="1:53" ht="14.25" customHeight="1" x14ac:dyDescent="0.3">
      <c r="A235" s="371" t="s">
        <v>232</v>
      </c>
      <c r="B235" s="371"/>
      <c r="C235" s="371"/>
      <c r="D235" s="371"/>
      <c r="E235" s="371"/>
      <c r="F235" s="371"/>
      <c r="G235" s="371"/>
      <c r="H235" s="371"/>
      <c r="I235" s="371"/>
      <c r="J235" s="371"/>
      <c r="K235" s="371"/>
      <c r="L235" s="371"/>
      <c r="M235" s="371"/>
      <c r="N235" s="371"/>
      <c r="O235" s="371"/>
      <c r="P235" s="371"/>
      <c r="Q235" s="371"/>
      <c r="R235" s="371"/>
      <c r="S235" s="371"/>
      <c r="T235" s="371"/>
      <c r="U235" s="371"/>
      <c r="V235" s="371"/>
      <c r="W235" s="371"/>
      <c r="X235" s="371"/>
      <c r="Y235" s="67"/>
      <c r="Z235" s="67"/>
    </row>
    <row r="236" spans="1:53" ht="16.5" customHeight="1" x14ac:dyDescent="0.3">
      <c r="A236" s="64" t="s">
        <v>388</v>
      </c>
      <c r="B236" s="64" t="s">
        <v>389</v>
      </c>
      <c r="C236" s="37">
        <v>4301060326</v>
      </c>
      <c r="D236" s="372">
        <v>4607091380880</v>
      </c>
      <c r="E236" s="372"/>
      <c r="F236" s="63">
        <v>1.4</v>
      </c>
      <c r="G236" s="38">
        <v>6</v>
      </c>
      <c r="H236" s="63">
        <v>8.4</v>
      </c>
      <c r="I236" s="63">
        <v>8.9640000000000004</v>
      </c>
      <c r="J236" s="38">
        <v>56</v>
      </c>
      <c r="K236" s="38" t="s">
        <v>112</v>
      </c>
      <c r="L236" s="39" t="s">
        <v>79</v>
      </c>
      <c r="M236" s="38">
        <v>30</v>
      </c>
      <c r="N236" s="5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74"/>
      <c r="P236" s="374"/>
      <c r="Q236" s="374"/>
      <c r="R236" s="375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27" customHeight="1" x14ac:dyDescent="0.3">
      <c r="A237" s="64" t="s">
        <v>390</v>
      </c>
      <c r="B237" s="64" t="s">
        <v>391</v>
      </c>
      <c r="C237" s="37">
        <v>4301060308</v>
      </c>
      <c r="D237" s="372">
        <v>4607091384482</v>
      </c>
      <c r="E237" s="372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112</v>
      </c>
      <c r="L237" s="39" t="s">
        <v>79</v>
      </c>
      <c r="M237" s="38">
        <v>30</v>
      </c>
      <c r="N237" s="5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74"/>
      <c r="P237" s="374"/>
      <c r="Q237" s="374"/>
      <c r="R237" s="375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16.5" customHeight="1" x14ac:dyDescent="0.3">
      <c r="A238" s="64" t="s">
        <v>392</v>
      </c>
      <c r="B238" s="64" t="s">
        <v>393</v>
      </c>
      <c r="C238" s="37">
        <v>4301060325</v>
      </c>
      <c r="D238" s="372">
        <v>4607091380897</v>
      </c>
      <c r="E238" s="372"/>
      <c r="F238" s="63">
        <v>1.4</v>
      </c>
      <c r="G238" s="38">
        <v>6</v>
      </c>
      <c r="H238" s="63">
        <v>8.4</v>
      </c>
      <c r="I238" s="63">
        <v>8.9640000000000004</v>
      </c>
      <c r="J238" s="38">
        <v>56</v>
      </c>
      <c r="K238" s="38" t="s">
        <v>112</v>
      </c>
      <c r="L238" s="39" t="s">
        <v>79</v>
      </c>
      <c r="M238" s="38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74"/>
      <c r="P238" s="374"/>
      <c r="Q238" s="374"/>
      <c r="R238" s="375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2.5" x14ac:dyDescent="0.25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79"/>
      <c r="M239" s="380"/>
      <c r="N239" s="376" t="s">
        <v>43</v>
      </c>
      <c r="O239" s="377"/>
      <c r="P239" s="377"/>
      <c r="Q239" s="377"/>
      <c r="R239" s="377"/>
      <c r="S239" s="377"/>
      <c r="T239" s="378"/>
      <c r="U239" s="43" t="s">
        <v>42</v>
      </c>
      <c r="V239" s="44">
        <f>IFERROR(V236/H236,"0")+IFERROR(V237/H237,"0")+IFERROR(V238/H238,"0")</f>
        <v>0</v>
      </c>
      <c r="W239" s="44">
        <f>IFERROR(W236/H236,"0")+IFERROR(W237/H237,"0")+IFERROR(W238/H238,"0")</f>
        <v>0</v>
      </c>
      <c r="X239" s="44">
        <f>IFERROR(IF(X236="",0,X236),"0")+IFERROR(IF(X237="",0,X237),"0")+IFERROR(IF(X238="",0,X238),"0")</f>
        <v>0</v>
      </c>
      <c r="Y239" s="68"/>
      <c r="Z239" s="68"/>
    </row>
    <row r="240" spans="1:53" ht="12.5" x14ac:dyDescent="0.25">
      <c r="A240" s="379"/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80"/>
      <c r="N240" s="376" t="s">
        <v>43</v>
      </c>
      <c r="O240" s="377"/>
      <c r="P240" s="377"/>
      <c r="Q240" s="377"/>
      <c r="R240" s="377"/>
      <c r="S240" s="377"/>
      <c r="T240" s="378"/>
      <c r="U240" s="43" t="s">
        <v>0</v>
      </c>
      <c r="V240" s="44">
        <f>IFERROR(SUM(V236:V238),"0")</f>
        <v>0</v>
      </c>
      <c r="W240" s="44">
        <f>IFERROR(SUM(W236:W238),"0")</f>
        <v>0</v>
      </c>
      <c r="X240" s="43"/>
      <c r="Y240" s="68"/>
      <c r="Z240" s="68"/>
    </row>
    <row r="241" spans="1:53" ht="14.25" customHeight="1" x14ac:dyDescent="0.3">
      <c r="A241" s="371" t="s">
        <v>94</v>
      </c>
      <c r="B241" s="371"/>
      <c r="C241" s="371"/>
      <c r="D241" s="371"/>
      <c r="E241" s="371"/>
      <c r="F241" s="371"/>
      <c r="G241" s="371"/>
      <c r="H241" s="371"/>
      <c r="I241" s="371"/>
      <c r="J241" s="371"/>
      <c r="K241" s="371"/>
      <c r="L241" s="371"/>
      <c r="M241" s="371"/>
      <c r="N241" s="371"/>
      <c r="O241" s="371"/>
      <c r="P241" s="371"/>
      <c r="Q241" s="371"/>
      <c r="R241" s="371"/>
      <c r="S241" s="371"/>
      <c r="T241" s="371"/>
      <c r="U241" s="371"/>
      <c r="V241" s="371"/>
      <c r="W241" s="371"/>
      <c r="X241" s="371"/>
      <c r="Y241" s="67"/>
      <c r="Z241" s="67"/>
    </row>
    <row r="242" spans="1:53" ht="16.5" customHeight="1" x14ac:dyDescent="0.3">
      <c r="A242" s="64" t="s">
        <v>394</v>
      </c>
      <c r="B242" s="64" t="s">
        <v>395</v>
      </c>
      <c r="C242" s="37">
        <v>4301030232</v>
      </c>
      <c r="D242" s="372">
        <v>4607091388374</v>
      </c>
      <c r="E242" s="372"/>
      <c r="F242" s="63">
        <v>0.38</v>
      </c>
      <c r="G242" s="38">
        <v>8</v>
      </c>
      <c r="H242" s="63">
        <v>3.04</v>
      </c>
      <c r="I242" s="63">
        <v>3.28</v>
      </c>
      <c r="J242" s="38">
        <v>156</v>
      </c>
      <c r="K242" s="38" t="s">
        <v>80</v>
      </c>
      <c r="L242" s="39" t="s">
        <v>98</v>
      </c>
      <c r="M242" s="38">
        <v>180</v>
      </c>
      <c r="N242" s="515" t="s">
        <v>396</v>
      </c>
      <c r="O242" s="374"/>
      <c r="P242" s="374"/>
      <c r="Q242" s="374"/>
      <c r="R242" s="375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3">
      <c r="A243" s="64" t="s">
        <v>397</v>
      </c>
      <c r="B243" s="64" t="s">
        <v>398</v>
      </c>
      <c r="C243" s="37">
        <v>4301030235</v>
      </c>
      <c r="D243" s="372">
        <v>4607091388381</v>
      </c>
      <c r="E243" s="372"/>
      <c r="F243" s="63">
        <v>0.38</v>
      </c>
      <c r="G243" s="38">
        <v>8</v>
      </c>
      <c r="H243" s="63">
        <v>3.04</v>
      </c>
      <c r="I243" s="63">
        <v>3.32</v>
      </c>
      <c r="J243" s="38">
        <v>156</v>
      </c>
      <c r="K243" s="38" t="s">
        <v>80</v>
      </c>
      <c r="L243" s="39" t="s">
        <v>98</v>
      </c>
      <c r="M243" s="38">
        <v>180</v>
      </c>
      <c r="N243" s="516" t="s">
        <v>399</v>
      </c>
      <c r="O243" s="374"/>
      <c r="P243" s="374"/>
      <c r="Q243" s="374"/>
      <c r="R243" s="375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3">
      <c r="A244" s="64" t="s">
        <v>400</v>
      </c>
      <c r="B244" s="64" t="s">
        <v>401</v>
      </c>
      <c r="C244" s="37">
        <v>4301030233</v>
      </c>
      <c r="D244" s="372">
        <v>4607091388404</v>
      </c>
      <c r="E244" s="372"/>
      <c r="F244" s="63">
        <v>0.17</v>
      </c>
      <c r="G244" s="38">
        <v>15</v>
      </c>
      <c r="H244" s="63">
        <v>2.5499999999999998</v>
      </c>
      <c r="I244" s="63">
        <v>2.9</v>
      </c>
      <c r="J244" s="38">
        <v>156</v>
      </c>
      <c r="K244" s="38" t="s">
        <v>80</v>
      </c>
      <c r="L244" s="39" t="s">
        <v>98</v>
      </c>
      <c r="M244" s="38">
        <v>180</v>
      </c>
      <c r="N244" s="5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74"/>
      <c r="P244" s="374"/>
      <c r="Q244" s="374"/>
      <c r="R244" s="375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12.5" x14ac:dyDescent="0.25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80"/>
      <c r="N245" s="376" t="s">
        <v>43</v>
      </c>
      <c r="O245" s="377"/>
      <c r="P245" s="377"/>
      <c r="Q245" s="377"/>
      <c r="R245" s="377"/>
      <c r="S245" s="377"/>
      <c r="T245" s="378"/>
      <c r="U245" s="43" t="s">
        <v>42</v>
      </c>
      <c r="V245" s="44">
        <f>IFERROR(V242/H242,"0")+IFERROR(V243/H243,"0")+IFERROR(V244/H244,"0")</f>
        <v>0</v>
      </c>
      <c r="W245" s="44">
        <f>IFERROR(W242/H242,"0")+IFERROR(W243/H243,"0")+IFERROR(W244/H244,"0")</f>
        <v>0</v>
      </c>
      <c r="X245" s="44">
        <f>IFERROR(IF(X242="",0,X242),"0")+IFERROR(IF(X243="",0,X243),"0")+IFERROR(IF(X244="",0,X244),"0")</f>
        <v>0</v>
      </c>
      <c r="Y245" s="68"/>
      <c r="Z245" s="68"/>
    </row>
    <row r="246" spans="1:53" ht="12.5" x14ac:dyDescent="0.25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80"/>
      <c r="N246" s="376" t="s">
        <v>43</v>
      </c>
      <c r="O246" s="377"/>
      <c r="P246" s="377"/>
      <c r="Q246" s="377"/>
      <c r="R246" s="377"/>
      <c r="S246" s="377"/>
      <c r="T246" s="378"/>
      <c r="U246" s="43" t="s">
        <v>0</v>
      </c>
      <c r="V246" s="44">
        <f>IFERROR(SUM(V242:V244),"0")</f>
        <v>0</v>
      </c>
      <c r="W246" s="44">
        <f>IFERROR(SUM(W242:W244),"0")</f>
        <v>0</v>
      </c>
      <c r="X246" s="43"/>
      <c r="Y246" s="68"/>
      <c r="Z246" s="68"/>
    </row>
    <row r="247" spans="1:53" ht="14.25" customHeight="1" x14ac:dyDescent="0.3">
      <c r="A247" s="371" t="s">
        <v>402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371"/>
      <c r="Y247" s="67"/>
      <c r="Z247" s="67"/>
    </row>
    <row r="248" spans="1:53" ht="16.5" customHeight="1" x14ac:dyDescent="0.3">
      <c r="A248" s="64" t="s">
        <v>403</v>
      </c>
      <c r="B248" s="64" t="s">
        <v>404</v>
      </c>
      <c r="C248" s="37">
        <v>4301180007</v>
      </c>
      <c r="D248" s="372">
        <v>4680115881808</v>
      </c>
      <c r="E248" s="372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406</v>
      </c>
      <c r="L248" s="39" t="s">
        <v>405</v>
      </c>
      <c r="M248" s="38">
        <v>730</v>
      </c>
      <c r="N248" s="5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74"/>
      <c r="P248" s="374"/>
      <c r="Q248" s="374"/>
      <c r="R248" s="375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3">
      <c r="A249" s="64" t="s">
        <v>407</v>
      </c>
      <c r="B249" s="64" t="s">
        <v>408</v>
      </c>
      <c r="C249" s="37">
        <v>4301180006</v>
      </c>
      <c r="D249" s="372">
        <v>4680115881822</v>
      </c>
      <c r="E249" s="372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406</v>
      </c>
      <c r="L249" s="39" t="s">
        <v>405</v>
      </c>
      <c r="M249" s="38">
        <v>730</v>
      </c>
      <c r="N249" s="5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74"/>
      <c r="P249" s="374"/>
      <c r="Q249" s="374"/>
      <c r="R249" s="375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3">
      <c r="A250" s="64" t="s">
        <v>409</v>
      </c>
      <c r="B250" s="64" t="s">
        <v>410</v>
      </c>
      <c r="C250" s="37">
        <v>4301180001</v>
      </c>
      <c r="D250" s="372">
        <v>4680115880016</v>
      </c>
      <c r="E250" s="372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406</v>
      </c>
      <c r="L250" s="39" t="s">
        <v>405</v>
      </c>
      <c r="M250" s="38">
        <v>730</v>
      </c>
      <c r="N250" s="5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74"/>
      <c r="P250" s="374"/>
      <c r="Q250" s="374"/>
      <c r="R250" s="375"/>
      <c r="S250" s="40" t="s">
        <v>48</v>
      </c>
      <c r="T250" s="40" t="s">
        <v>48</v>
      </c>
      <c r="U250" s="41" t="s">
        <v>0</v>
      </c>
      <c r="V250" s="59">
        <v>6</v>
      </c>
      <c r="W250" s="56">
        <f>IFERROR(IF(V250="",0,CEILING((V250/$H250),1)*$H250),"")</f>
        <v>6</v>
      </c>
      <c r="X250" s="42">
        <f>IFERROR(IF(W250=0,"",ROUNDUP(W250/H250,0)*0.00474),"")</f>
        <v>1.422E-2</v>
      </c>
      <c r="Y250" s="69" t="s">
        <v>48</v>
      </c>
      <c r="Z250" s="70" t="s">
        <v>48</v>
      </c>
      <c r="AD250" s="71"/>
      <c r="BA250" s="213" t="s">
        <v>66</v>
      </c>
    </row>
    <row r="251" spans="1:53" ht="12.5" x14ac:dyDescent="0.25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80"/>
      <c r="N251" s="376" t="s">
        <v>43</v>
      </c>
      <c r="O251" s="377"/>
      <c r="P251" s="377"/>
      <c r="Q251" s="377"/>
      <c r="R251" s="377"/>
      <c r="S251" s="377"/>
      <c r="T251" s="378"/>
      <c r="U251" s="43" t="s">
        <v>42</v>
      </c>
      <c r="V251" s="44">
        <f>IFERROR(V248/H248,"0")+IFERROR(V249/H249,"0")+IFERROR(V250/H250,"0")</f>
        <v>3</v>
      </c>
      <c r="W251" s="44">
        <f>IFERROR(W248/H248,"0")+IFERROR(W249/H249,"0")+IFERROR(W250/H250,"0")</f>
        <v>3</v>
      </c>
      <c r="X251" s="44">
        <f>IFERROR(IF(X248="",0,X248),"0")+IFERROR(IF(X249="",0,X249),"0")+IFERROR(IF(X250="",0,X250),"0")</f>
        <v>1.422E-2</v>
      </c>
      <c r="Y251" s="68"/>
      <c r="Z251" s="68"/>
    </row>
    <row r="252" spans="1:53" ht="12.5" x14ac:dyDescent="0.25">
      <c r="A252" s="379"/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80"/>
      <c r="N252" s="376" t="s">
        <v>43</v>
      </c>
      <c r="O252" s="377"/>
      <c r="P252" s="377"/>
      <c r="Q252" s="377"/>
      <c r="R252" s="377"/>
      <c r="S252" s="377"/>
      <c r="T252" s="378"/>
      <c r="U252" s="43" t="s">
        <v>0</v>
      </c>
      <c r="V252" s="44">
        <f>IFERROR(SUM(V248:V250),"0")</f>
        <v>6</v>
      </c>
      <c r="W252" s="44">
        <f>IFERROR(SUM(W248:W250),"0")</f>
        <v>6</v>
      </c>
      <c r="X252" s="43"/>
      <c r="Y252" s="68"/>
      <c r="Z252" s="68"/>
    </row>
    <row r="253" spans="1:53" ht="16.5" customHeight="1" x14ac:dyDescent="0.3">
      <c r="A253" s="370" t="s">
        <v>411</v>
      </c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0"/>
      <c r="O253" s="370"/>
      <c r="P253" s="370"/>
      <c r="Q253" s="370"/>
      <c r="R253" s="370"/>
      <c r="S253" s="370"/>
      <c r="T253" s="370"/>
      <c r="U253" s="370"/>
      <c r="V253" s="370"/>
      <c r="W253" s="370"/>
      <c r="X253" s="370"/>
      <c r="Y253" s="66"/>
      <c r="Z253" s="66"/>
    </row>
    <row r="254" spans="1:53" ht="14.25" customHeight="1" x14ac:dyDescent="0.3">
      <c r="A254" s="371" t="s">
        <v>116</v>
      </c>
      <c r="B254" s="371"/>
      <c r="C254" s="371"/>
      <c r="D254" s="371"/>
      <c r="E254" s="371"/>
      <c r="F254" s="371"/>
      <c r="G254" s="371"/>
      <c r="H254" s="371"/>
      <c r="I254" s="371"/>
      <c r="J254" s="371"/>
      <c r="K254" s="371"/>
      <c r="L254" s="371"/>
      <c r="M254" s="371"/>
      <c r="N254" s="371"/>
      <c r="O254" s="371"/>
      <c r="P254" s="371"/>
      <c r="Q254" s="371"/>
      <c r="R254" s="371"/>
      <c r="S254" s="371"/>
      <c r="T254" s="371"/>
      <c r="U254" s="371"/>
      <c r="V254" s="371"/>
      <c r="W254" s="371"/>
      <c r="X254" s="371"/>
      <c r="Y254" s="67"/>
      <c r="Z254" s="67"/>
    </row>
    <row r="255" spans="1:53" ht="27" customHeight="1" x14ac:dyDescent="0.3">
      <c r="A255" s="64" t="s">
        <v>412</v>
      </c>
      <c r="B255" s="64" t="s">
        <v>413</v>
      </c>
      <c r="C255" s="37">
        <v>4301011315</v>
      </c>
      <c r="D255" s="372">
        <v>4607091387421</v>
      </c>
      <c r="E255" s="372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112</v>
      </c>
      <c r="L255" s="39" t="s">
        <v>111</v>
      </c>
      <c r="M255" s="38">
        <v>55</v>
      </c>
      <c r="N255" s="5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74"/>
      <c r="P255" s="374"/>
      <c r="Q255" s="374"/>
      <c r="R255" s="375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ref="W255:W261" si="13"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3">
      <c r="A256" s="64" t="s">
        <v>412</v>
      </c>
      <c r="B256" s="64" t="s">
        <v>414</v>
      </c>
      <c r="C256" s="37">
        <v>4301011121</v>
      </c>
      <c r="D256" s="372">
        <v>4607091387421</v>
      </c>
      <c r="E256" s="372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120</v>
      </c>
      <c r="M256" s="38">
        <v>55</v>
      </c>
      <c r="N256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74"/>
      <c r="P256" s="374"/>
      <c r="Q256" s="374"/>
      <c r="R256" s="375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3">
      <c r="A257" s="64" t="s">
        <v>415</v>
      </c>
      <c r="B257" s="64" t="s">
        <v>416</v>
      </c>
      <c r="C257" s="37">
        <v>4301011619</v>
      </c>
      <c r="D257" s="372">
        <v>4607091387452</v>
      </c>
      <c r="E257" s="372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112</v>
      </c>
      <c r="L257" s="39" t="s">
        <v>111</v>
      </c>
      <c r="M257" s="38">
        <v>55</v>
      </c>
      <c r="N257" s="523" t="s">
        <v>417</v>
      </c>
      <c r="O257" s="374"/>
      <c r="P257" s="374"/>
      <c r="Q257" s="374"/>
      <c r="R257" s="375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3">
      <c r="A258" s="64" t="s">
        <v>415</v>
      </c>
      <c r="B258" s="64" t="s">
        <v>418</v>
      </c>
      <c r="C258" s="37">
        <v>4301011396</v>
      </c>
      <c r="D258" s="372">
        <v>4607091387452</v>
      </c>
      <c r="E258" s="372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74"/>
      <c r="P258" s="374"/>
      <c r="Q258" s="374"/>
      <c r="R258" s="375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3">
      <c r="A259" s="64" t="s">
        <v>419</v>
      </c>
      <c r="B259" s="64" t="s">
        <v>420</v>
      </c>
      <c r="C259" s="37">
        <v>4301011313</v>
      </c>
      <c r="D259" s="372">
        <v>4607091385984</v>
      </c>
      <c r="E259" s="372"/>
      <c r="F259" s="63">
        <v>1.35</v>
      </c>
      <c r="G259" s="38">
        <v>8</v>
      </c>
      <c r="H259" s="63">
        <v>10.8</v>
      </c>
      <c r="I259" s="63">
        <v>11.28</v>
      </c>
      <c r="J259" s="38">
        <v>56</v>
      </c>
      <c r="K259" s="38" t="s">
        <v>112</v>
      </c>
      <c r="L259" s="39" t="s">
        <v>111</v>
      </c>
      <c r="M259" s="38">
        <v>55</v>
      </c>
      <c r="N259" s="5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74"/>
      <c r="P259" s="374"/>
      <c r="Q259" s="374"/>
      <c r="R259" s="375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3">
      <c r="A260" s="64" t="s">
        <v>421</v>
      </c>
      <c r="B260" s="64" t="s">
        <v>422</v>
      </c>
      <c r="C260" s="37">
        <v>4301011316</v>
      </c>
      <c r="D260" s="372">
        <v>4607091387438</v>
      </c>
      <c r="E260" s="372"/>
      <c r="F260" s="63">
        <v>0.5</v>
      </c>
      <c r="G260" s="38">
        <v>10</v>
      </c>
      <c r="H260" s="63">
        <v>5</v>
      </c>
      <c r="I260" s="63">
        <v>5.24</v>
      </c>
      <c r="J260" s="38">
        <v>120</v>
      </c>
      <c r="K260" s="38" t="s">
        <v>80</v>
      </c>
      <c r="L260" s="39" t="s">
        <v>111</v>
      </c>
      <c r="M260" s="38">
        <v>55</v>
      </c>
      <c r="N260" s="5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74"/>
      <c r="P260" s="374"/>
      <c r="Q260" s="374"/>
      <c r="R260" s="375"/>
      <c r="S260" s="40" t="s">
        <v>48</v>
      </c>
      <c r="T260" s="40" t="s">
        <v>48</v>
      </c>
      <c r="U260" s="41" t="s">
        <v>0</v>
      </c>
      <c r="V260" s="59">
        <v>145</v>
      </c>
      <c r="W260" s="56">
        <f t="shared" si="13"/>
        <v>145</v>
      </c>
      <c r="X260" s="42">
        <f>IFERROR(IF(W260=0,"",ROUNDUP(W260/H260,0)*0.00937),"")</f>
        <v>0.27172999999999997</v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3">
      <c r="A261" s="64" t="s">
        <v>423</v>
      </c>
      <c r="B261" s="64" t="s">
        <v>424</v>
      </c>
      <c r="C261" s="37">
        <v>4301011318</v>
      </c>
      <c r="D261" s="372">
        <v>4607091387469</v>
      </c>
      <c r="E261" s="372"/>
      <c r="F261" s="63">
        <v>0.5</v>
      </c>
      <c r="G261" s="38">
        <v>10</v>
      </c>
      <c r="H261" s="63">
        <v>5</v>
      </c>
      <c r="I261" s="63">
        <v>5.21</v>
      </c>
      <c r="J261" s="38">
        <v>120</v>
      </c>
      <c r="K261" s="38" t="s">
        <v>80</v>
      </c>
      <c r="L261" s="39" t="s">
        <v>79</v>
      </c>
      <c r="M261" s="38">
        <v>55</v>
      </c>
      <c r="N261" s="5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74"/>
      <c r="P261" s="374"/>
      <c r="Q261" s="374"/>
      <c r="R261" s="375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12.5" x14ac:dyDescent="0.25">
      <c r="A262" s="379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80"/>
      <c r="N262" s="376" t="s">
        <v>43</v>
      </c>
      <c r="O262" s="377"/>
      <c r="P262" s="377"/>
      <c r="Q262" s="377"/>
      <c r="R262" s="377"/>
      <c r="S262" s="377"/>
      <c r="T262" s="378"/>
      <c r="U262" s="43" t="s">
        <v>42</v>
      </c>
      <c r="V262" s="44">
        <f>IFERROR(V255/H255,"0")+IFERROR(V256/H256,"0")+IFERROR(V257/H257,"0")+IFERROR(V258/H258,"0")+IFERROR(V259/H259,"0")+IFERROR(V260/H260,"0")+IFERROR(V261/H261,"0")</f>
        <v>29</v>
      </c>
      <c r="W262" s="44">
        <f>IFERROR(W255/H255,"0")+IFERROR(W256/H256,"0")+IFERROR(W257/H257,"0")+IFERROR(W258/H258,"0")+IFERROR(W259/H259,"0")+IFERROR(W260/H260,"0")+IFERROR(W261/H261,"0")</f>
        <v>29</v>
      </c>
      <c r="X262" s="44">
        <f>IFERROR(IF(X255="",0,X255),"0")+IFERROR(IF(X256="",0,X256),"0")+IFERROR(IF(X257="",0,X257),"0")+IFERROR(IF(X258="",0,X258),"0")+IFERROR(IF(X259="",0,X259),"0")+IFERROR(IF(X260="",0,X260),"0")+IFERROR(IF(X261="",0,X261),"0")</f>
        <v>0.27172999999999997</v>
      </c>
      <c r="Y262" s="68"/>
      <c r="Z262" s="68"/>
    </row>
    <row r="263" spans="1:53" ht="12.5" x14ac:dyDescent="0.25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80"/>
      <c r="N263" s="376" t="s">
        <v>43</v>
      </c>
      <c r="O263" s="377"/>
      <c r="P263" s="377"/>
      <c r="Q263" s="377"/>
      <c r="R263" s="377"/>
      <c r="S263" s="377"/>
      <c r="T263" s="378"/>
      <c r="U263" s="43" t="s">
        <v>0</v>
      </c>
      <c r="V263" s="44">
        <f>IFERROR(SUM(V255:V261),"0")</f>
        <v>145</v>
      </c>
      <c r="W263" s="44">
        <f>IFERROR(SUM(W255:W261),"0")</f>
        <v>145</v>
      </c>
      <c r="X263" s="43"/>
      <c r="Y263" s="68"/>
      <c r="Z263" s="68"/>
    </row>
    <row r="264" spans="1:53" ht="14.25" customHeight="1" x14ac:dyDescent="0.3">
      <c r="A264" s="371" t="s">
        <v>76</v>
      </c>
      <c r="B264" s="371"/>
      <c r="C264" s="371"/>
      <c r="D264" s="371"/>
      <c r="E264" s="371"/>
      <c r="F264" s="371"/>
      <c r="G264" s="371"/>
      <c r="H264" s="371"/>
      <c r="I264" s="371"/>
      <c r="J264" s="371"/>
      <c r="K264" s="371"/>
      <c r="L264" s="371"/>
      <c r="M264" s="371"/>
      <c r="N264" s="371"/>
      <c r="O264" s="371"/>
      <c r="P264" s="371"/>
      <c r="Q264" s="371"/>
      <c r="R264" s="371"/>
      <c r="S264" s="371"/>
      <c r="T264" s="371"/>
      <c r="U264" s="371"/>
      <c r="V264" s="371"/>
      <c r="W264" s="371"/>
      <c r="X264" s="371"/>
      <c r="Y264" s="67"/>
      <c r="Z264" s="67"/>
    </row>
    <row r="265" spans="1:53" ht="27" customHeight="1" x14ac:dyDescent="0.3">
      <c r="A265" s="64" t="s">
        <v>425</v>
      </c>
      <c r="B265" s="64" t="s">
        <v>426</v>
      </c>
      <c r="C265" s="37">
        <v>4301031154</v>
      </c>
      <c r="D265" s="372">
        <v>4607091387292</v>
      </c>
      <c r="E265" s="372"/>
      <c r="F265" s="63">
        <v>0.73</v>
      </c>
      <c r="G265" s="38">
        <v>6</v>
      </c>
      <c r="H265" s="63">
        <v>4.38</v>
      </c>
      <c r="I265" s="63">
        <v>4.6399999999999997</v>
      </c>
      <c r="J265" s="38">
        <v>156</v>
      </c>
      <c r="K265" s="38" t="s">
        <v>80</v>
      </c>
      <c r="L265" s="39" t="s">
        <v>79</v>
      </c>
      <c r="M265" s="38">
        <v>45</v>
      </c>
      <c r="N265" s="5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74"/>
      <c r="P265" s="374"/>
      <c r="Q265" s="374"/>
      <c r="R265" s="375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ht="27" customHeight="1" x14ac:dyDescent="0.3">
      <c r="A266" s="64" t="s">
        <v>427</v>
      </c>
      <c r="B266" s="64" t="s">
        <v>428</v>
      </c>
      <c r="C266" s="37">
        <v>4301031155</v>
      </c>
      <c r="D266" s="372">
        <v>4607091387315</v>
      </c>
      <c r="E266" s="372"/>
      <c r="F266" s="63">
        <v>0.7</v>
      </c>
      <c r="G266" s="38">
        <v>4</v>
      </c>
      <c r="H266" s="63">
        <v>2.8</v>
      </c>
      <c r="I266" s="63">
        <v>3.048</v>
      </c>
      <c r="J266" s="38">
        <v>156</v>
      </c>
      <c r="K266" s="38" t="s">
        <v>80</v>
      </c>
      <c r="L266" s="39" t="s">
        <v>79</v>
      </c>
      <c r="M266" s="38">
        <v>45</v>
      </c>
      <c r="N266" s="5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74"/>
      <c r="P266" s="374"/>
      <c r="Q266" s="374"/>
      <c r="R266" s="375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ht="12.5" x14ac:dyDescent="0.25">
      <c r="A267" s="379"/>
      <c r="B267" s="379"/>
      <c r="C267" s="379"/>
      <c r="D267" s="379"/>
      <c r="E267" s="379"/>
      <c r="F267" s="379"/>
      <c r="G267" s="379"/>
      <c r="H267" s="379"/>
      <c r="I267" s="379"/>
      <c r="J267" s="379"/>
      <c r="K267" s="379"/>
      <c r="L267" s="379"/>
      <c r="M267" s="380"/>
      <c r="N267" s="376" t="s">
        <v>43</v>
      </c>
      <c r="O267" s="377"/>
      <c r="P267" s="377"/>
      <c r="Q267" s="377"/>
      <c r="R267" s="377"/>
      <c r="S267" s="377"/>
      <c r="T267" s="378"/>
      <c r="U267" s="43" t="s">
        <v>42</v>
      </c>
      <c r="V267" s="44">
        <f>IFERROR(V265/H265,"0")+IFERROR(V266/H266,"0")</f>
        <v>0</v>
      </c>
      <c r="W267" s="44">
        <f>IFERROR(W265/H265,"0")+IFERROR(W266/H266,"0")</f>
        <v>0</v>
      </c>
      <c r="X267" s="44">
        <f>IFERROR(IF(X265="",0,X265),"0")+IFERROR(IF(X266="",0,X266),"0")</f>
        <v>0</v>
      </c>
      <c r="Y267" s="68"/>
      <c r="Z267" s="68"/>
    </row>
    <row r="268" spans="1:53" ht="12.5" x14ac:dyDescent="0.25">
      <c r="A268" s="379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80"/>
      <c r="N268" s="376" t="s">
        <v>43</v>
      </c>
      <c r="O268" s="377"/>
      <c r="P268" s="377"/>
      <c r="Q268" s="377"/>
      <c r="R268" s="377"/>
      <c r="S268" s="377"/>
      <c r="T268" s="378"/>
      <c r="U268" s="43" t="s">
        <v>0</v>
      </c>
      <c r="V268" s="44">
        <f>IFERROR(SUM(V265:V266),"0")</f>
        <v>0</v>
      </c>
      <c r="W268" s="44">
        <f>IFERROR(SUM(W265:W266),"0")</f>
        <v>0</v>
      </c>
      <c r="X268" s="43"/>
      <c r="Y268" s="68"/>
      <c r="Z268" s="68"/>
    </row>
    <row r="269" spans="1:53" ht="16.5" customHeight="1" x14ac:dyDescent="0.3">
      <c r="A269" s="370" t="s">
        <v>429</v>
      </c>
      <c r="B269" s="370"/>
      <c r="C269" s="370"/>
      <c r="D269" s="370"/>
      <c r="E269" s="370"/>
      <c r="F269" s="370"/>
      <c r="G269" s="370"/>
      <c r="H269" s="370"/>
      <c r="I269" s="370"/>
      <c r="J269" s="370"/>
      <c r="K269" s="370"/>
      <c r="L269" s="370"/>
      <c r="M269" s="370"/>
      <c r="N269" s="370"/>
      <c r="O269" s="370"/>
      <c r="P269" s="370"/>
      <c r="Q269" s="370"/>
      <c r="R269" s="370"/>
      <c r="S269" s="370"/>
      <c r="T269" s="370"/>
      <c r="U269" s="370"/>
      <c r="V269" s="370"/>
      <c r="W269" s="370"/>
      <c r="X269" s="370"/>
      <c r="Y269" s="66"/>
      <c r="Z269" s="66"/>
    </row>
    <row r="270" spans="1:53" ht="14.25" customHeight="1" x14ac:dyDescent="0.3">
      <c r="A270" s="371" t="s">
        <v>76</v>
      </c>
      <c r="B270" s="371"/>
      <c r="C270" s="371"/>
      <c r="D270" s="371"/>
      <c r="E270" s="371"/>
      <c r="F270" s="371"/>
      <c r="G270" s="371"/>
      <c r="H270" s="371"/>
      <c r="I270" s="371"/>
      <c r="J270" s="371"/>
      <c r="K270" s="371"/>
      <c r="L270" s="371"/>
      <c r="M270" s="371"/>
      <c r="N270" s="371"/>
      <c r="O270" s="371"/>
      <c r="P270" s="371"/>
      <c r="Q270" s="371"/>
      <c r="R270" s="371"/>
      <c r="S270" s="371"/>
      <c r="T270" s="371"/>
      <c r="U270" s="371"/>
      <c r="V270" s="371"/>
      <c r="W270" s="371"/>
      <c r="X270" s="371"/>
      <c r="Y270" s="67"/>
      <c r="Z270" s="67"/>
    </row>
    <row r="271" spans="1:53" ht="27" customHeight="1" x14ac:dyDescent="0.3">
      <c r="A271" s="64" t="s">
        <v>430</v>
      </c>
      <c r="B271" s="64" t="s">
        <v>431</v>
      </c>
      <c r="C271" s="37">
        <v>4301031066</v>
      </c>
      <c r="D271" s="372">
        <v>4607091383836</v>
      </c>
      <c r="E271" s="372"/>
      <c r="F271" s="63">
        <v>0.3</v>
      </c>
      <c r="G271" s="38">
        <v>6</v>
      </c>
      <c r="H271" s="63">
        <v>1.8</v>
      </c>
      <c r="I271" s="63">
        <v>2.048</v>
      </c>
      <c r="J271" s="38">
        <v>156</v>
      </c>
      <c r="K271" s="38" t="s">
        <v>80</v>
      </c>
      <c r="L271" s="39" t="s">
        <v>79</v>
      </c>
      <c r="M271" s="38">
        <v>40</v>
      </c>
      <c r="N271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74"/>
      <c r="P271" s="374"/>
      <c r="Q271" s="374"/>
      <c r="R271" s="375"/>
      <c r="S271" s="40" t="s">
        <v>48</v>
      </c>
      <c r="T271" s="40" t="s">
        <v>48</v>
      </c>
      <c r="U271" s="41" t="s">
        <v>0</v>
      </c>
      <c r="V271" s="59">
        <v>27</v>
      </c>
      <c r="W271" s="56">
        <f>IFERROR(IF(V271="",0,CEILING((V271/$H271),1)*$H271),"")</f>
        <v>27</v>
      </c>
      <c r="X271" s="42">
        <f>IFERROR(IF(W271=0,"",ROUNDUP(W271/H271,0)*0.00753),"")</f>
        <v>0.11295000000000001</v>
      </c>
      <c r="Y271" s="69" t="s">
        <v>48</v>
      </c>
      <c r="Z271" s="70" t="s">
        <v>48</v>
      </c>
      <c r="AD271" s="71"/>
      <c r="BA271" s="223" t="s">
        <v>66</v>
      </c>
    </row>
    <row r="272" spans="1:53" ht="12.5" x14ac:dyDescent="0.25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80"/>
      <c r="N272" s="376" t="s">
        <v>43</v>
      </c>
      <c r="O272" s="377"/>
      <c r="P272" s="377"/>
      <c r="Q272" s="377"/>
      <c r="R272" s="377"/>
      <c r="S272" s="377"/>
      <c r="T272" s="378"/>
      <c r="U272" s="43" t="s">
        <v>42</v>
      </c>
      <c r="V272" s="44">
        <f>IFERROR(V271/H271,"0")</f>
        <v>15</v>
      </c>
      <c r="W272" s="44">
        <f>IFERROR(W271/H271,"0")</f>
        <v>15</v>
      </c>
      <c r="X272" s="44">
        <f>IFERROR(IF(X271="",0,X271),"0")</f>
        <v>0.11295000000000001</v>
      </c>
      <c r="Y272" s="68"/>
      <c r="Z272" s="68"/>
    </row>
    <row r="273" spans="1:53" ht="12.5" x14ac:dyDescent="0.25">
      <c r="A273" s="379"/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80"/>
      <c r="N273" s="376" t="s">
        <v>43</v>
      </c>
      <c r="O273" s="377"/>
      <c r="P273" s="377"/>
      <c r="Q273" s="377"/>
      <c r="R273" s="377"/>
      <c r="S273" s="377"/>
      <c r="T273" s="378"/>
      <c r="U273" s="43" t="s">
        <v>0</v>
      </c>
      <c r="V273" s="44">
        <f>IFERROR(SUM(V271:V271),"0")</f>
        <v>27</v>
      </c>
      <c r="W273" s="44">
        <f>IFERROR(SUM(W271:W271),"0")</f>
        <v>27</v>
      </c>
      <c r="X273" s="43"/>
      <c r="Y273" s="68"/>
      <c r="Z273" s="68"/>
    </row>
    <row r="274" spans="1:53" ht="14.25" customHeight="1" x14ac:dyDescent="0.3">
      <c r="A274" s="371" t="s">
        <v>81</v>
      </c>
      <c r="B274" s="371"/>
      <c r="C274" s="371"/>
      <c r="D274" s="371"/>
      <c r="E274" s="371"/>
      <c r="F274" s="371"/>
      <c r="G274" s="371"/>
      <c r="H274" s="371"/>
      <c r="I274" s="371"/>
      <c r="J274" s="371"/>
      <c r="K274" s="371"/>
      <c r="L274" s="371"/>
      <c r="M274" s="371"/>
      <c r="N274" s="371"/>
      <c r="O274" s="371"/>
      <c r="P274" s="371"/>
      <c r="Q274" s="371"/>
      <c r="R274" s="371"/>
      <c r="S274" s="371"/>
      <c r="T274" s="371"/>
      <c r="U274" s="371"/>
      <c r="V274" s="371"/>
      <c r="W274" s="371"/>
      <c r="X274" s="371"/>
      <c r="Y274" s="67"/>
      <c r="Z274" s="67"/>
    </row>
    <row r="275" spans="1:53" ht="27" customHeight="1" x14ac:dyDescent="0.3">
      <c r="A275" s="64" t="s">
        <v>432</v>
      </c>
      <c r="B275" s="64" t="s">
        <v>433</v>
      </c>
      <c r="C275" s="37">
        <v>4301051142</v>
      </c>
      <c r="D275" s="372">
        <v>4607091387919</v>
      </c>
      <c r="E275" s="372"/>
      <c r="F275" s="63">
        <v>1.35</v>
      </c>
      <c r="G275" s="38">
        <v>6</v>
      </c>
      <c r="H275" s="63">
        <v>8.1</v>
      </c>
      <c r="I275" s="63">
        <v>8.6639999999999997</v>
      </c>
      <c r="J275" s="38">
        <v>56</v>
      </c>
      <c r="K275" s="38" t="s">
        <v>112</v>
      </c>
      <c r="L275" s="39" t="s">
        <v>79</v>
      </c>
      <c r="M275" s="38">
        <v>45</v>
      </c>
      <c r="N275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74"/>
      <c r="P275" s="374"/>
      <c r="Q275" s="374"/>
      <c r="R275" s="375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3">
      <c r="A276" s="64" t="s">
        <v>434</v>
      </c>
      <c r="B276" s="64" t="s">
        <v>435</v>
      </c>
      <c r="C276" s="37">
        <v>4301051109</v>
      </c>
      <c r="D276" s="372">
        <v>4607091383942</v>
      </c>
      <c r="E276" s="372"/>
      <c r="F276" s="63">
        <v>0.42</v>
      </c>
      <c r="G276" s="38">
        <v>6</v>
      </c>
      <c r="H276" s="63">
        <v>2.52</v>
      </c>
      <c r="I276" s="63">
        <v>2.7919999999999998</v>
      </c>
      <c r="J276" s="38">
        <v>156</v>
      </c>
      <c r="K276" s="38" t="s">
        <v>80</v>
      </c>
      <c r="L276" s="39" t="s">
        <v>145</v>
      </c>
      <c r="M276" s="38">
        <v>45</v>
      </c>
      <c r="N276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74"/>
      <c r="P276" s="374"/>
      <c r="Q276" s="374"/>
      <c r="R276" s="375"/>
      <c r="S276" s="40" t="s">
        <v>48</v>
      </c>
      <c r="T276" s="40" t="s">
        <v>48</v>
      </c>
      <c r="U276" s="41" t="s">
        <v>0</v>
      </c>
      <c r="V276" s="59">
        <v>352.8</v>
      </c>
      <c r="W276" s="56">
        <f>IFERROR(IF(V276="",0,CEILING((V276/$H276),1)*$H276),"")</f>
        <v>352.8</v>
      </c>
      <c r="X276" s="42">
        <f>IFERROR(IF(W276=0,"",ROUNDUP(W276/H276,0)*0.00753),"")</f>
        <v>1.0542</v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3">
      <c r="A277" s="64" t="s">
        <v>436</v>
      </c>
      <c r="B277" s="64" t="s">
        <v>437</v>
      </c>
      <c r="C277" s="37">
        <v>4301051518</v>
      </c>
      <c r="D277" s="372">
        <v>4607091383959</v>
      </c>
      <c r="E277" s="372"/>
      <c r="F277" s="63">
        <v>0.42</v>
      </c>
      <c r="G277" s="38">
        <v>6</v>
      </c>
      <c r="H277" s="63">
        <v>2.52</v>
      </c>
      <c r="I277" s="63">
        <v>2.78</v>
      </c>
      <c r="J277" s="38">
        <v>156</v>
      </c>
      <c r="K277" s="38" t="s">
        <v>80</v>
      </c>
      <c r="L277" s="39" t="s">
        <v>79</v>
      </c>
      <c r="M277" s="38">
        <v>40</v>
      </c>
      <c r="N277" s="533" t="s">
        <v>438</v>
      </c>
      <c r="O277" s="374"/>
      <c r="P277" s="374"/>
      <c r="Q277" s="374"/>
      <c r="R277" s="375"/>
      <c r="S277" s="40" t="s">
        <v>48</v>
      </c>
      <c r="T277" s="40" t="s">
        <v>48</v>
      </c>
      <c r="U277" s="41" t="s">
        <v>0</v>
      </c>
      <c r="V277" s="59">
        <v>209.16</v>
      </c>
      <c r="W277" s="56">
        <f>IFERROR(IF(V277="",0,CEILING((V277/$H277),1)*$H277),"")</f>
        <v>209.16</v>
      </c>
      <c r="X277" s="42">
        <f>IFERROR(IF(W277=0,"",ROUNDUP(W277/H277,0)*0.00753),"")</f>
        <v>0.62499000000000005</v>
      </c>
      <c r="Y277" s="69" t="s">
        <v>48</v>
      </c>
      <c r="Z277" s="70" t="s">
        <v>48</v>
      </c>
      <c r="AD277" s="71"/>
      <c r="BA277" s="226" t="s">
        <v>66</v>
      </c>
    </row>
    <row r="278" spans="1:53" ht="12.5" x14ac:dyDescent="0.25">
      <c r="A278" s="379"/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79"/>
      <c r="M278" s="380"/>
      <c r="N278" s="376" t="s">
        <v>43</v>
      </c>
      <c r="O278" s="377"/>
      <c r="P278" s="377"/>
      <c r="Q278" s="377"/>
      <c r="R278" s="377"/>
      <c r="S278" s="377"/>
      <c r="T278" s="378"/>
      <c r="U278" s="43" t="s">
        <v>42</v>
      </c>
      <c r="V278" s="44">
        <f>IFERROR(V275/H275,"0")+IFERROR(V276/H276,"0")+IFERROR(V277/H277,"0")</f>
        <v>223</v>
      </c>
      <c r="W278" s="44">
        <f>IFERROR(W275/H275,"0")+IFERROR(W276/H276,"0")+IFERROR(W277/H277,"0")</f>
        <v>223</v>
      </c>
      <c r="X278" s="44">
        <f>IFERROR(IF(X275="",0,X275),"0")+IFERROR(IF(X276="",0,X276),"0")+IFERROR(IF(X277="",0,X277),"0")</f>
        <v>1.6791900000000002</v>
      </c>
      <c r="Y278" s="68"/>
      <c r="Z278" s="68"/>
    </row>
    <row r="279" spans="1:53" ht="12.5" x14ac:dyDescent="0.25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80"/>
      <c r="N279" s="376" t="s">
        <v>43</v>
      </c>
      <c r="O279" s="377"/>
      <c r="P279" s="377"/>
      <c r="Q279" s="377"/>
      <c r="R279" s="377"/>
      <c r="S279" s="377"/>
      <c r="T279" s="378"/>
      <c r="U279" s="43" t="s">
        <v>0</v>
      </c>
      <c r="V279" s="44">
        <f>IFERROR(SUM(V275:V277),"0")</f>
        <v>561.96</v>
      </c>
      <c r="W279" s="44">
        <f>IFERROR(SUM(W275:W277),"0")</f>
        <v>561.96</v>
      </c>
      <c r="X279" s="43"/>
      <c r="Y279" s="68"/>
      <c r="Z279" s="68"/>
    </row>
    <row r="280" spans="1:53" ht="14.25" customHeight="1" x14ac:dyDescent="0.3">
      <c r="A280" s="371" t="s">
        <v>232</v>
      </c>
      <c r="B280" s="371"/>
      <c r="C280" s="371"/>
      <c r="D280" s="371"/>
      <c r="E280" s="371"/>
      <c r="F280" s="371"/>
      <c r="G280" s="371"/>
      <c r="H280" s="371"/>
      <c r="I280" s="371"/>
      <c r="J280" s="371"/>
      <c r="K280" s="371"/>
      <c r="L280" s="371"/>
      <c r="M280" s="371"/>
      <c r="N280" s="371"/>
      <c r="O280" s="371"/>
      <c r="P280" s="371"/>
      <c r="Q280" s="371"/>
      <c r="R280" s="371"/>
      <c r="S280" s="371"/>
      <c r="T280" s="371"/>
      <c r="U280" s="371"/>
      <c r="V280" s="371"/>
      <c r="W280" s="371"/>
      <c r="X280" s="371"/>
      <c r="Y280" s="67"/>
      <c r="Z280" s="67"/>
    </row>
    <row r="281" spans="1:53" ht="27" customHeight="1" x14ac:dyDescent="0.3">
      <c r="A281" s="64" t="s">
        <v>439</v>
      </c>
      <c r="B281" s="64" t="s">
        <v>440</v>
      </c>
      <c r="C281" s="37">
        <v>4301060324</v>
      </c>
      <c r="D281" s="372">
        <v>4607091388831</v>
      </c>
      <c r="E281" s="372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74"/>
      <c r="P281" s="374"/>
      <c r="Q281" s="374"/>
      <c r="R281" s="375"/>
      <c r="S281" s="40" t="s">
        <v>48</v>
      </c>
      <c r="T281" s="40" t="s">
        <v>48</v>
      </c>
      <c r="U281" s="41" t="s">
        <v>0</v>
      </c>
      <c r="V281" s="59">
        <v>57</v>
      </c>
      <c r="W281" s="56">
        <f>IFERROR(IF(V281="",0,CEILING((V281/$H281),1)*$H281),"")</f>
        <v>56.999999999999993</v>
      </c>
      <c r="X281" s="42">
        <f>IFERROR(IF(W281=0,"",ROUNDUP(W281/H281,0)*0.00753),"")</f>
        <v>0.18825</v>
      </c>
      <c r="Y281" s="69" t="s">
        <v>48</v>
      </c>
      <c r="Z281" s="70" t="s">
        <v>48</v>
      </c>
      <c r="AD281" s="71"/>
      <c r="BA281" s="227" t="s">
        <v>66</v>
      </c>
    </row>
    <row r="282" spans="1:53" ht="12.5" x14ac:dyDescent="0.25">
      <c r="A282" s="379"/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80"/>
      <c r="N282" s="376" t="s">
        <v>43</v>
      </c>
      <c r="O282" s="377"/>
      <c r="P282" s="377"/>
      <c r="Q282" s="377"/>
      <c r="R282" s="377"/>
      <c r="S282" s="377"/>
      <c r="T282" s="378"/>
      <c r="U282" s="43" t="s">
        <v>42</v>
      </c>
      <c r="V282" s="44">
        <f>IFERROR(V281/H281,"0")</f>
        <v>25.000000000000004</v>
      </c>
      <c r="W282" s="44">
        <f>IFERROR(W281/H281,"0")</f>
        <v>25</v>
      </c>
      <c r="X282" s="44">
        <f>IFERROR(IF(X281="",0,X281),"0")</f>
        <v>0.18825</v>
      </c>
      <c r="Y282" s="68"/>
      <c r="Z282" s="68"/>
    </row>
    <row r="283" spans="1:53" ht="12.5" x14ac:dyDescent="0.25">
      <c r="A283" s="379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80"/>
      <c r="N283" s="376" t="s">
        <v>43</v>
      </c>
      <c r="O283" s="377"/>
      <c r="P283" s="377"/>
      <c r="Q283" s="377"/>
      <c r="R283" s="377"/>
      <c r="S283" s="377"/>
      <c r="T283" s="378"/>
      <c r="U283" s="43" t="s">
        <v>0</v>
      </c>
      <c r="V283" s="44">
        <f>IFERROR(SUM(V281:V281),"0")</f>
        <v>57</v>
      </c>
      <c r="W283" s="44">
        <f>IFERROR(SUM(W281:W281),"0")</f>
        <v>56.999999999999993</v>
      </c>
      <c r="X283" s="43"/>
      <c r="Y283" s="68"/>
      <c r="Z283" s="68"/>
    </row>
    <row r="284" spans="1:53" ht="14.25" customHeight="1" x14ac:dyDescent="0.3">
      <c r="A284" s="371" t="s">
        <v>94</v>
      </c>
      <c r="B284" s="371"/>
      <c r="C284" s="371"/>
      <c r="D284" s="371"/>
      <c r="E284" s="371"/>
      <c r="F284" s="371"/>
      <c r="G284" s="371"/>
      <c r="H284" s="371"/>
      <c r="I284" s="371"/>
      <c r="J284" s="371"/>
      <c r="K284" s="371"/>
      <c r="L284" s="371"/>
      <c r="M284" s="371"/>
      <c r="N284" s="371"/>
      <c r="O284" s="371"/>
      <c r="P284" s="371"/>
      <c r="Q284" s="371"/>
      <c r="R284" s="371"/>
      <c r="S284" s="371"/>
      <c r="T284" s="371"/>
      <c r="U284" s="371"/>
      <c r="V284" s="371"/>
      <c r="W284" s="371"/>
      <c r="X284" s="371"/>
      <c r="Y284" s="67"/>
      <c r="Z284" s="67"/>
    </row>
    <row r="285" spans="1:53" ht="27" customHeight="1" x14ac:dyDescent="0.3">
      <c r="A285" s="64" t="s">
        <v>441</v>
      </c>
      <c r="B285" s="64" t="s">
        <v>442</v>
      </c>
      <c r="C285" s="37">
        <v>4301032015</v>
      </c>
      <c r="D285" s="372">
        <v>4607091383102</v>
      </c>
      <c r="E285" s="372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74"/>
      <c r="P285" s="374"/>
      <c r="Q285" s="374"/>
      <c r="R285" s="375"/>
      <c r="S285" s="40" t="s">
        <v>48</v>
      </c>
      <c r="T285" s="40" t="s">
        <v>48</v>
      </c>
      <c r="U285" s="41" t="s">
        <v>0</v>
      </c>
      <c r="V285" s="59">
        <v>10.200000000000001</v>
      </c>
      <c r="W285" s="56">
        <f>IFERROR(IF(V285="",0,CEILING((V285/$H285),1)*$H285),"")</f>
        <v>10.199999999999999</v>
      </c>
      <c r="X285" s="42">
        <f>IFERROR(IF(W285=0,"",ROUNDUP(W285/H285,0)*0.00753),"")</f>
        <v>3.0120000000000001E-2</v>
      </c>
      <c r="Y285" s="69" t="s">
        <v>48</v>
      </c>
      <c r="Z285" s="70" t="s">
        <v>48</v>
      </c>
      <c r="AD285" s="71"/>
      <c r="BA285" s="228" t="s">
        <v>66</v>
      </c>
    </row>
    <row r="286" spans="1:53" ht="12.5" x14ac:dyDescent="0.25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80"/>
      <c r="N286" s="376" t="s">
        <v>43</v>
      </c>
      <c r="O286" s="377"/>
      <c r="P286" s="377"/>
      <c r="Q286" s="377"/>
      <c r="R286" s="377"/>
      <c r="S286" s="377"/>
      <c r="T286" s="378"/>
      <c r="U286" s="43" t="s">
        <v>42</v>
      </c>
      <c r="V286" s="44">
        <f>IFERROR(V285/H285,"0")</f>
        <v>4.0000000000000009</v>
      </c>
      <c r="W286" s="44">
        <f>IFERROR(W285/H285,"0")</f>
        <v>4</v>
      </c>
      <c r="X286" s="44">
        <f>IFERROR(IF(X285="",0,X285),"0")</f>
        <v>3.0120000000000001E-2</v>
      </c>
      <c r="Y286" s="68"/>
      <c r="Z286" s="68"/>
    </row>
    <row r="287" spans="1:53" ht="12.5" x14ac:dyDescent="0.25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80"/>
      <c r="N287" s="376" t="s">
        <v>43</v>
      </c>
      <c r="O287" s="377"/>
      <c r="P287" s="377"/>
      <c r="Q287" s="377"/>
      <c r="R287" s="377"/>
      <c r="S287" s="377"/>
      <c r="T287" s="378"/>
      <c r="U287" s="43" t="s">
        <v>0</v>
      </c>
      <c r="V287" s="44">
        <f>IFERROR(SUM(V285:V285),"0")</f>
        <v>10.200000000000001</v>
      </c>
      <c r="W287" s="44">
        <f>IFERROR(SUM(W285:W285),"0")</f>
        <v>10.199999999999999</v>
      </c>
      <c r="X287" s="43"/>
      <c r="Y287" s="68"/>
      <c r="Z287" s="68"/>
    </row>
    <row r="288" spans="1:53" ht="27.75" customHeight="1" x14ac:dyDescent="0.25">
      <c r="A288" s="369" t="s">
        <v>443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55"/>
      <c r="Z288" s="55"/>
    </row>
    <row r="289" spans="1:53" ht="16.5" customHeight="1" x14ac:dyDescent="0.3">
      <c r="A289" s="370" t="s">
        <v>444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370"/>
      <c r="Y289" s="66"/>
      <c r="Z289" s="66"/>
    </row>
    <row r="290" spans="1:53" ht="14.25" customHeight="1" x14ac:dyDescent="0.3">
      <c r="A290" s="371" t="s">
        <v>116</v>
      </c>
      <c r="B290" s="371"/>
      <c r="C290" s="371"/>
      <c r="D290" s="371"/>
      <c r="E290" s="371"/>
      <c r="F290" s="371"/>
      <c r="G290" s="371"/>
      <c r="H290" s="371"/>
      <c r="I290" s="371"/>
      <c r="J290" s="371"/>
      <c r="K290" s="371"/>
      <c r="L290" s="371"/>
      <c r="M290" s="371"/>
      <c r="N290" s="371"/>
      <c r="O290" s="371"/>
      <c r="P290" s="371"/>
      <c r="Q290" s="371"/>
      <c r="R290" s="371"/>
      <c r="S290" s="371"/>
      <c r="T290" s="371"/>
      <c r="U290" s="371"/>
      <c r="V290" s="371"/>
      <c r="W290" s="371"/>
      <c r="X290" s="371"/>
      <c r="Y290" s="67"/>
      <c r="Z290" s="67"/>
    </row>
    <row r="291" spans="1:53" ht="27" customHeight="1" x14ac:dyDescent="0.3">
      <c r="A291" s="64" t="s">
        <v>445</v>
      </c>
      <c r="B291" s="64" t="s">
        <v>446</v>
      </c>
      <c r="C291" s="37">
        <v>4301011339</v>
      </c>
      <c r="D291" s="372">
        <v>4607091383997</v>
      </c>
      <c r="E291" s="372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74"/>
      <c r="P291" s="374"/>
      <c r="Q291" s="374"/>
      <c r="R291" s="375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4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3">
      <c r="A292" s="64" t="s">
        <v>445</v>
      </c>
      <c r="B292" s="64" t="s">
        <v>447</v>
      </c>
      <c r="C292" s="37">
        <v>4301011239</v>
      </c>
      <c r="D292" s="372">
        <v>4607091383997</v>
      </c>
      <c r="E292" s="372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120</v>
      </c>
      <c r="M292" s="38">
        <v>60</v>
      </c>
      <c r="N292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74"/>
      <c r="P292" s="374"/>
      <c r="Q292" s="374"/>
      <c r="R292" s="375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3">
      <c r="A293" s="64" t="s">
        <v>448</v>
      </c>
      <c r="B293" s="64" t="s">
        <v>449</v>
      </c>
      <c r="C293" s="37">
        <v>4301011326</v>
      </c>
      <c r="D293" s="372">
        <v>4607091384130</v>
      </c>
      <c r="E293" s="372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74"/>
      <c r="P293" s="374"/>
      <c r="Q293" s="374"/>
      <c r="R293" s="375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3">
      <c r="A294" s="64" t="s">
        <v>448</v>
      </c>
      <c r="B294" s="64" t="s">
        <v>450</v>
      </c>
      <c r="C294" s="37">
        <v>4301011240</v>
      </c>
      <c r="D294" s="372">
        <v>4607091384130</v>
      </c>
      <c r="E294" s="372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74"/>
      <c r="P294" s="374"/>
      <c r="Q294" s="374"/>
      <c r="R294" s="375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3">
      <c r="A295" s="64" t="s">
        <v>451</v>
      </c>
      <c r="B295" s="64" t="s">
        <v>452</v>
      </c>
      <c r="C295" s="37">
        <v>4301011330</v>
      </c>
      <c r="D295" s="372">
        <v>4607091384147</v>
      </c>
      <c r="E295" s="37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74"/>
      <c r="P295" s="374"/>
      <c r="Q295" s="374"/>
      <c r="R295" s="375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3">
      <c r="A296" s="64" t="s">
        <v>451</v>
      </c>
      <c r="B296" s="64" t="s">
        <v>453</v>
      </c>
      <c r="C296" s="37">
        <v>4301011238</v>
      </c>
      <c r="D296" s="372">
        <v>4607091384147</v>
      </c>
      <c r="E296" s="372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541" t="s">
        <v>454</v>
      </c>
      <c r="O296" s="374"/>
      <c r="P296" s="374"/>
      <c r="Q296" s="374"/>
      <c r="R296" s="37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3">
      <c r="A297" s="64" t="s">
        <v>455</v>
      </c>
      <c r="B297" s="64" t="s">
        <v>456</v>
      </c>
      <c r="C297" s="37">
        <v>4301011327</v>
      </c>
      <c r="D297" s="372">
        <v>4607091384154</v>
      </c>
      <c r="E297" s="372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74"/>
      <c r="P297" s="374"/>
      <c r="Q297" s="374"/>
      <c r="R297" s="375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3">
      <c r="A298" s="64" t="s">
        <v>457</v>
      </c>
      <c r="B298" s="64" t="s">
        <v>458</v>
      </c>
      <c r="C298" s="37">
        <v>4301011332</v>
      </c>
      <c r="D298" s="372">
        <v>4607091384161</v>
      </c>
      <c r="E298" s="372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74"/>
      <c r="P298" s="374"/>
      <c r="Q298" s="374"/>
      <c r="R298" s="375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12.5" x14ac:dyDescent="0.25">
      <c r="A299" s="379"/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80"/>
      <c r="N299" s="376" t="s">
        <v>43</v>
      </c>
      <c r="O299" s="377"/>
      <c r="P299" s="377"/>
      <c r="Q299" s="377"/>
      <c r="R299" s="377"/>
      <c r="S299" s="377"/>
      <c r="T299" s="378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ht="12.5" x14ac:dyDescent="0.25">
      <c r="A300" s="379"/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80"/>
      <c r="N300" s="376" t="s">
        <v>43</v>
      </c>
      <c r="O300" s="377"/>
      <c r="P300" s="377"/>
      <c r="Q300" s="377"/>
      <c r="R300" s="377"/>
      <c r="S300" s="377"/>
      <c r="T300" s="378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3">
      <c r="A301" s="371" t="s">
        <v>108</v>
      </c>
      <c r="B301" s="371"/>
      <c r="C301" s="371"/>
      <c r="D301" s="371"/>
      <c r="E301" s="371"/>
      <c r="F301" s="371"/>
      <c r="G301" s="371"/>
      <c r="H301" s="371"/>
      <c r="I301" s="371"/>
      <c r="J301" s="371"/>
      <c r="K301" s="371"/>
      <c r="L301" s="371"/>
      <c r="M301" s="371"/>
      <c r="N301" s="371"/>
      <c r="O301" s="371"/>
      <c r="P301" s="371"/>
      <c r="Q301" s="371"/>
      <c r="R301" s="371"/>
      <c r="S301" s="371"/>
      <c r="T301" s="371"/>
      <c r="U301" s="371"/>
      <c r="V301" s="371"/>
      <c r="W301" s="371"/>
      <c r="X301" s="371"/>
      <c r="Y301" s="67"/>
      <c r="Z301" s="67"/>
    </row>
    <row r="302" spans="1:53" ht="27" customHeight="1" x14ac:dyDescent="0.3">
      <c r="A302" s="64" t="s">
        <v>459</v>
      </c>
      <c r="B302" s="64" t="s">
        <v>460</v>
      </c>
      <c r="C302" s="37">
        <v>4301020178</v>
      </c>
      <c r="D302" s="372">
        <v>4607091383980</v>
      </c>
      <c r="E302" s="372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74"/>
      <c r="P302" s="374"/>
      <c r="Q302" s="374"/>
      <c r="R302" s="375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ht="27" customHeight="1" x14ac:dyDescent="0.3">
      <c r="A303" s="64" t="s">
        <v>461</v>
      </c>
      <c r="B303" s="64" t="s">
        <v>462</v>
      </c>
      <c r="C303" s="37">
        <v>4301020179</v>
      </c>
      <c r="D303" s="372">
        <v>4607091384178</v>
      </c>
      <c r="E303" s="372"/>
      <c r="F303" s="63">
        <v>0.4</v>
      </c>
      <c r="G303" s="38">
        <v>10</v>
      </c>
      <c r="H303" s="63">
        <v>4</v>
      </c>
      <c r="I303" s="63">
        <v>4.24</v>
      </c>
      <c r="J303" s="38">
        <v>120</v>
      </c>
      <c r="K303" s="38" t="s">
        <v>80</v>
      </c>
      <c r="L303" s="39" t="s">
        <v>111</v>
      </c>
      <c r="M303" s="38">
        <v>50</v>
      </c>
      <c r="N303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74"/>
      <c r="P303" s="374"/>
      <c r="Q303" s="374"/>
      <c r="R303" s="375"/>
      <c r="S303" s="40" t="s">
        <v>48</v>
      </c>
      <c r="T303" s="40" t="s">
        <v>48</v>
      </c>
      <c r="U303" s="41" t="s">
        <v>0</v>
      </c>
      <c r="V303" s="59">
        <v>48</v>
      </c>
      <c r="W303" s="56">
        <f>IFERROR(IF(V303="",0,CEILING((V303/$H303),1)*$H303),"")</f>
        <v>48</v>
      </c>
      <c r="X303" s="42">
        <f>IFERROR(IF(W303=0,"",ROUNDUP(W303/H303,0)*0.00937),"")</f>
        <v>0.11244</v>
      </c>
      <c r="Y303" s="69" t="s">
        <v>48</v>
      </c>
      <c r="Z303" s="70" t="s">
        <v>48</v>
      </c>
      <c r="AD303" s="71"/>
      <c r="BA303" s="238" t="s">
        <v>66</v>
      </c>
    </row>
    <row r="304" spans="1:53" ht="12.5" x14ac:dyDescent="0.25">
      <c r="A304" s="379"/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80"/>
      <c r="N304" s="376" t="s">
        <v>43</v>
      </c>
      <c r="O304" s="377"/>
      <c r="P304" s="377"/>
      <c r="Q304" s="377"/>
      <c r="R304" s="377"/>
      <c r="S304" s="377"/>
      <c r="T304" s="378"/>
      <c r="U304" s="43" t="s">
        <v>42</v>
      </c>
      <c r="V304" s="44">
        <f>IFERROR(V302/H302,"0")+IFERROR(V303/H303,"0")</f>
        <v>12</v>
      </c>
      <c r="W304" s="44">
        <f>IFERROR(W302/H302,"0")+IFERROR(W303/H303,"0")</f>
        <v>12</v>
      </c>
      <c r="X304" s="44">
        <f>IFERROR(IF(X302="",0,X302),"0")+IFERROR(IF(X303="",0,X303),"0")</f>
        <v>0.11244</v>
      </c>
      <c r="Y304" s="68"/>
      <c r="Z304" s="68"/>
    </row>
    <row r="305" spans="1:53" ht="12.5" x14ac:dyDescent="0.25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80"/>
      <c r="N305" s="376" t="s">
        <v>43</v>
      </c>
      <c r="O305" s="377"/>
      <c r="P305" s="377"/>
      <c r="Q305" s="377"/>
      <c r="R305" s="377"/>
      <c r="S305" s="377"/>
      <c r="T305" s="378"/>
      <c r="U305" s="43" t="s">
        <v>0</v>
      </c>
      <c r="V305" s="44">
        <f>IFERROR(SUM(V302:V303),"0")</f>
        <v>48</v>
      </c>
      <c r="W305" s="44">
        <f>IFERROR(SUM(W302:W303),"0")</f>
        <v>48</v>
      </c>
      <c r="X305" s="43"/>
      <c r="Y305" s="68"/>
      <c r="Z305" s="68"/>
    </row>
    <row r="306" spans="1:53" ht="14.25" customHeight="1" x14ac:dyDescent="0.3">
      <c r="A306" s="371" t="s">
        <v>81</v>
      </c>
      <c r="B306" s="371"/>
      <c r="C306" s="371"/>
      <c r="D306" s="371"/>
      <c r="E306" s="371"/>
      <c r="F306" s="371"/>
      <c r="G306" s="371"/>
      <c r="H306" s="371"/>
      <c r="I306" s="371"/>
      <c r="J306" s="371"/>
      <c r="K306" s="371"/>
      <c r="L306" s="371"/>
      <c r="M306" s="371"/>
      <c r="N306" s="371"/>
      <c r="O306" s="371"/>
      <c r="P306" s="371"/>
      <c r="Q306" s="371"/>
      <c r="R306" s="371"/>
      <c r="S306" s="371"/>
      <c r="T306" s="371"/>
      <c r="U306" s="371"/>
      <c r="V306" s="371"/>
      <c r="W306" s="371"/>
      <c r="X306" s="371"/>
      <c r="Y306" s="67"/>
      <c r="Z306" s="67"/>
    </row>
    <row r="307" spans="1:53" ht="27" customHeight="1" x14ac:dyDescent="0.3">
      <c r="A307" s="64" t="s">
        <v>463</v>
      </c>
      <c r="B307" s="64" t="s">
        <v>464</v>
      </c>
      <c r="C307" s="37">
        <v>4301051298</v>
      </c>
      <c r="D307" s="372">
        <v>4607091384260</v>
      </c>
      <c r="E307" s="372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35</v>
      </c>
      <c r="N307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74"/>
      <c r="P307" s="374"/>
      <c r="Q307" s="374"/>
      <c r="R307" s="375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9" t="s">
        <v>66</v>
      </c>
    </row>
    <row r="308" spans="1:53" ht="12.5" x14ac:dyDescent="0.25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80"/>
      <c r="N308" s="376" t="s">
        <v>43</v>
      </c>
      <c r="O308" s="377"/>
      <c r="P308" s="377"/>
      <c r="Q308" s="377"/>
      <c r="R308" s="377"/>
      <c r="S308" s="377"/>
      <c r="T308" s="378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ht="12.5" x14ac:dyDescent="0.25">
      <c r="A309" s="379"/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80"/>
      <c r="N309" s="376" t="s">
        <v>43</v>
      </c>
      <c r="O309" s="377"/>
      <c r="P309" s="377"/>
      <c r="Q309" s="377"/>
      <c r="R309" s="377"/>
      <c r="S309" s="377"/>
      <c r="T309" s="378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3">
      <c r="A310" s="371" t="s">
        <v>232</v>
      </c>
      <c r="B310" s="371"/>
      <c r="C310" s="371"/>
      <c r="D310" s="371"/>
      <c r="E310" s="371"/>
      <c r="F310" s="371"/>
      <c r="G310" s="371"/>
      <c r="H310" s="371"/>
      <c r="I310" s="371"/>
      <c r="J310" s="371"/>
      <c r="K310" s="371"/>
      <c r="L310" s="371"/>
      <c r="M310" s="371"/>
      <c r="N310" s="371"/>
      <c r="O310" s="371"/>
      <c r="P310" s="371"/>
      <c r="Q310" s="371"/>
      <c r="R310" s="371"/>
      <c r="S310" s="371"/>
      <c r="T310" s="371"/>
      <c r="U310" s="371"/>
      <c r="V310" s="371"/>
      <c r="W310" s="371"/>
      <c r="X310" s="371"/>
      <c r="Y310" s="67"/>
      <c r="Z310" s="67"/>
    </row>
    <row r="311" spans="1:53" ht="16.5" customHeight="1" x14ac:dyDescent="0.3">
      <c r="A311" s="64" t="s">
        <v>465</v>
      </c>
      <c r="B311" s="64" t="s">
        <v>466</v>
      </c>
      <c r="C311" s="37">
        <v>4301060314</v>
      </c>
      <c r="D311" s="372">
        <v>4607091384673</v>
      </c>
      <c r="E311" s="372"/>
      <c r="F311" s="63">
        <v>1.3</v>
      </c>
      <c r="G311" s="38">
        <v>6</v>
      </c>
      <c r="H311" s="63">
        <v>7.8</v>
      </c>
      <c r="I311" s="63">
        <v>8.3640000000000008</v>
      </c>
      <c r="J311" s="38">
        <v>56</v>
      </c>
      <c r="K311" s="38" t="s">
        <v>112</v>
      </c>
      <c r="L311" s="39" t="s">
        <v>79</v>
      </c>
      <c r="M311" s="38">
        <v>30</v>
      </c>
      <c r="N311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74"/>
      <c r="P311" s="374"/>
      <c r="Q311" s="374"/>
      <c r="R311" s="375"/>
      <c r="S311" s="40" t="s">
        <v>48</v>
      </c>
      <c r="T311" s="40" t="s">
        <v>48</v>
      </c>
      <c r="U311" s="41" t="s">
        <v>0</v>
      </c>
      <c r="V311" s="59">
        <v>202.8</v>
      </c>
      <c r="W311" s="56">
        <f>IFERROR(IF(V311="",0,CEILING((V311/$H311),1)*$H311),"")</f>
        <v>202.79999999999998</v>
      </c>
      <c r="X311" s="42">
        <f>IFERROR(IF(W311=0,"",ROUNDUP(W311/H311,0)*0.02175),"")</f>
        <v>0.5655</v>
      </c>
      <c r="Y311" s="69" t="s">
        <v>48</v>
      </c>
      <c r="Z311" s="70" t="s">
        <v>48</v>
      </c>
      <c r="AD311" s="71"/>
      <c r="BA311" s="240" t="s">
        <v>66</v>
      </c>
    </row>
    <row r="312" spans="1:53" ht="12.5" x14ac:dyDescent="0.25">
      <c r="A312" s="379"/>
      <c r="B312" s="379"/>
      <c r="C312" s="379"/>
      <c r="D312" s="379"/>
      <c r="E312" s="379"/>
      <c r="F312" s="379"/>
      <c r="G312" s="379"/>
      <c r="H312" s="379"/>
      <c r="I312" s="379"/>
      <c r="J312" s="379"/>
      <c r="K312" s="379"/>
      <c r="L312" s="379"/>
      <c r="M312" s="380"/>
      <c r="N312" s="376" t="s">
        <v>43</v>
      </c>
      <c r="O312" s="377"/>
      <c r="P312" s="377"/>
      <c r="Q312" s="377"/>
      <c r="R312" s="377"/>
      <c r="S312" s="377"/>
      <c r="T312" s="378"/>
      <c r="U312" s="43" t="s">
        <v>42</v>
      </c>
      <c r="V312" s="44">
        <f>IFERROR(V311/H311,"0")</f>
        <v>26.000000000000004</v>
      </c>
      <c r="W312" s="44">
        <f>IFERROR(W311/H311,"0")</f>
        <v>26</v>
      </c>
      <c r="X312" s="44">
        <f>IFERROR(IF(X311="",0,X311),"0")</f>
        <v>0.5655</v>
      </c>
      <c r="Y312" s="68"/>
      <c r="Z312" s="68"/>
    </row>
    <row r="313" spans="1:53" ht="12.5" x14ac:dyDescent="0.25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80"/>
      <c r="N313" s="376" t="s">
        <v>43</v>
      </c>
      <c r="O313" s="377"/>
      <c r="P313" s="377"/>
      <c r="Q313" s="377"/>
      <c r="R313" s="377"/>
      <c r="S313" s="377"/>
      <c r="T313" s="378"/>
      <c r="U313" s="43" t="s">
        <v>0</v>
      </c>
      <c r="V313" s="44">
        <f>IFERROR(SUM(V311:V311),"0")</f>
        <v>202.8</v>
      </c>
      <c r="W313" s="44">
        <f>IFERROR(SUM(W311:W311),"0")</f>
        <v>202.79999999999998</v>
      </c>
      <c r="X313" s="43"/>
      <c r="Y313" s="68"/>
      <c r="Z313" s="68"/>
    </row>
    <row r="314" spans="1:53" ht="16.5" customHeight="1" x14ac:dyDescent="0.3">
      <c r="A314" s="370" t="s">
        <v>467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370"/>
      <c r="Y314" s="66"/>
      <c r="Z314" s="66"/>
    </row>
    <row r="315" spans="1:53" ht="14.25" customHeight="1" x14ac:dyDescent="0.3">
      <c r="A315" s="371" t="s">
        <v>116</v>
      </c>
      <c r="B315" s="371"/>
      <c r="C315" s="371"/>
      <c r="D315" s="371"/>
      <c r="E315" s="371"/>
      <c r="F315" s="371"/>
      <c r="G315" s="371"/>
      <c r="H315" s="371"/>
      <c r="I315" s="371"/>
      <c r="J315" s="371"/>
      <c r="K315" s="371"/>
      <c r="L315" s="371"/>
      <c r="M315" s="371"/>
      <c r="N315" s="371"/>
      <c r="O315" s="371"/>
      <c r="P315" s="371"/>
      <c r="Q315" s="371"/>
      <c r="R315" s="371"/>
      <c r="S315" s="371"/>
      <c r="T315" s="371"/>
      <c r="U315" s="371"/>
      <c r="V315" s="371"/>
      <c r="W315" s="371"/>
      <c r="X315" s="371"/>
      <c r="Y315" s="67"/>
      <c r="Z315" s="67"/>
    </row>
    <row r="316" spans="1:53" ht="27" customHeight="1" x14ac:dyDescent="0.3">
      <c r="A316" s="64" t="s">
        <v>468</v>
      </c>
      <c r="B316" s="64" t="s">
        <v>469</v>
      </c>
      <c r="C316" s="37">
        <v>4301011324</v>
      </c>
      <c r="D316" s="372">
        <v>4607091384185</v>
      </c>
      <c r="E316" s="372"/>
      <c r="F316" s="63">
        <v>0.8</v>
      </c>
      <c r="G316" s="38">
        <v>15</v>
      </c>
      <c r="H316" s="63">
        <v>12</v>
      </c>
      <c r="I316" s="63">
        <v>12.48</v>
      </c>
      <c r="J316" s="38">
        <v>56</v>
      </c>
      <c r="K316" s="38" t="s">
        <v>112</v>
      </c>
      <c r="L316" s="39" t="s">
        <v>79</v>
      </c>
      <c r="M316" s="38">
        <v>60</v>
      </c>
      <c r="N316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74"/>
      <c r="P316" s="374"/>
      <c r="Q316" s="374"/>
      <c r="R316" s="375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3">
      <c r="A317" s="64" t="s">
        <v>470</v>
      </c>
      <c r="B317" s="64" t="s">
        <v>471</v>
      </c>
      <c r="C317" s="37">
        <v>4301011312</v>
      </c>
      <c r="D317" s="372">
        <v>4607091384192</v>
      </c>
      <c r="E317" s="372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111</v>
      </c>
      <c r="M317" s="38">
        <v>60</v>
      </c>
      <c r="N317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74"/>
      <c r="P317" s="374"/>
      <c r="Q317" s="374"/>
      <c r="R317" s="375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3">
      <c r="A318" s="64" t="s">
        <v>472</v>
      </c>
      <c r="B318" s="64" t="s">
        <v>473</v>
      </c>
      <c r="C318" s="37">
        <v>4301011483</v>
      </c>
      <c r="D318" s="372">
        <v>4680115881907</v>
      </c>
      <c r="E318" s="372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79</v>
      </c>
      <c r="M318" s="38">
        <v>60</v>
      </c>
      <c r="N318" s="5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74"/>
      <c r="P318" s="374"/>
      <c r="Q318" s="374"/>
      <c r="R318" s="375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3">
      <c r="A319" s="64" t="s">
        <v>474</v>
      </c>
      <c r="B319" s="64" t="s">
        <v>475</v>
      </c>
      <c r="C319" s="37">
        <v>4301011303</v>
      </c>
      <c r="D319" s="372">
        <v>4607091384680</v>
      </c>
      <c r="E319" s="372"/>
      <c r="F319" s="63">
        <v>0.4</v>
      </c>
      <c r="G319" s="38">
        <v>10</v>
      </c>
      <c r="H319" s="63">
        <v>4</v>
      </c>
      <c r="I319" s="63">
        <v>4.21</v>
      </c>
      <c r="J319" s="38">
        <v>120</v>
      </c>
      <c r="K319" s="38" t="s">
        <v>80</v>
      </c>
      <c r="L319" s="39" t="s">
        <v>79</v>
      </c>
      <c r="M319" s="38">
        <v>60</v>
      </c>
      <c r="N319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74"/>
      <c r="P319" s="374"/>
      <c r="Q319" s="374"/>
      <c r="R319" s="375"/>
      <c r="S319" s="40" t="s">
        <v>48</v>
      </c>
      <c r="T319" s="40" t="s">
        <v>48</v>
      </c>
      <c r="U319" s="41" t="s">
        <v>0</v>
      </c>
      <c r="V319" s="59">
        <v>104</v>
      </c>
      <c r="W319" s="56">
        <f>IFERROR(IF(V319="",0,CEILING((V319/$H319),1)*$H319),"")</f>
        <v>104</v>
      </c>
      <c r="X319" s="42">
        <f>IFERROR(IF(W319=0,"",ROUNDUP(W319/H319,0)*0.00937),"")</f>
        <v>0.24362</v>
      </c>
      <c r="Y319" s="69" t="s">
        <v>48</v>
      </c>
      <c r="Z319" s="70" t="s">
        <v>48</v>
      </c>
      <c r="AD319" s="71"/>
      <c r="BA319" s="244" t="s">
        <v>66</v>
      </c>
    </row>
    <row r="320" spans="1:53" ht="12.5" x14ac:dyDescent="0.25">
      <c r="A320" s="379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80"/>
      <c r="N320" s="376" t="s">
        <v>43</v>
      </c>
      <c r="O320" s="377"/>
      <c r="P320" s="377"/>
      <c r="Q320" s="377"/>
      <c r="R320" s="377"/>
      <c r="S320" s="377"/>
      <c r="T320" s="378"/>
      <c r="U320" s="43" t="s">
        <v>42</v>
      </c>
      <c r="V320" s="44">
        <f>IFERROR(V316/H316,"0")+IFERROR(V317/H317,"0")+IFERROR(V318/H318,"0")+IFERROR(V319/H319,"0")</f>
        <v>26</v>
      </c>
      <c r="W320" s="44">
        <f>IFERROR(W316/H316,"0")+IFERROR(W317/H317,"0")+IFERROR(W318/H318,"0")+IFERROR(W319/H319,"0")</f>
        <v>26</v>
      </c>
      <c r="X320" s="44">
        <f>IFERROR(IF(X316="",0,X316),"0")+IFERROR(IF(X317="",0,X317),"0")+IFERROR(IF(X318="",0,X318),"0")+IFERROR(IF(X319="",0,X319),"0")</f>
        <v>0.24362</v>
      </c>
      <c r="Y320" s="68"/>
      <c r="Z320" s="68"/>
    </row>
    <row r="321" spans="1:53" ht="12.5" x14ac:dyDescent="0.25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80"/>
      <c r="N321" s="376" t="s">
        <v>43</v>
      </c>
      <c r="O321" s="377"/>
      <c r="P321" s="377"/>
      <c r="Q321" s="377"/>
      <c r="R321" s="377"/>
      <c r="S321" s="377"/>
      <c r="T321" s="378"/>
      <c r="U321" s="43" t="s">
        <v>0</v>
      </c>
      <c r="V321" s="44">
        <f>IFERROR(SUM(V316:V319),"0")</f>
        <v>104</v>
      </c>
      <c r="W321" s="44">
        <f>IFERROR(SUM(W316:W319),"0")</f>
        <v>104</v>
      </c>
      <c r="X321" s="43"/>
      <c r="Y321" s="68"/>
      <c r="Z321" s="68"/>
    </row>
    <row r="322" spans="1:53" ht="14.25" customHeight="1" x14ac:dyDescent="0.3">
      <c r="A322" s="371" t="s">
        <v>76</v>
      </c>
      <c r="B322" s="371"/>
      <c r="C322" s="371"/>
      <c r="D322" s="371"/>
      <c r="E322" s="371"/>
      <c r="F322" s="371"/>
      <c r="G322" s="371"/>
      <c r="H322" s="371"/>
      <c r="I322" s="371"/>
      <c r="J322" s="371"/>
      <c r="K322" s="371"/>
      <c r="L322" s="371"/>
      <c r="M322" s="371"/>
      <c r="N322" s="371"/>
      <c r="O322" s="371"/>
      <c r="P322" s="371"/>
      <c r="Q322" s="371"/>
      <c r="R322" s="371"/>
      <c r="S322" s="371"/>
      <c r="T322" s="371"/>
      <c r="U322" s="371"/>
      <c r="V322" s="371"/>
      <c r="W322" s="371"/>
      <c r="X322" s="371"/>
      <c r="Y322" s="67"/>
      <c r="Z322" s="67"/>
    </row>
    <row r="323" spans="1:53" ht="27" customHeight="1" x14ac:dyDescent="0.3">
      <c r="A323" s="64" t="s">
        <v>476</v>
      </c>
      <c r="B323" s="64" t="s">
        <v>477</v>
      </c>
      <c r="C323" s="37">
        <v>4301031139</v>
      </c>
      <c r="D323" s="372">
        <v>4607091384802</v>
      </c>
      <c r="E323" s="372"/>
      <c r="F323" s="63">
        <v>0.73</v>
      </c>
      <c r="G323" s="38">
        <v>6</v>
      </c>
      <c r="H323" s="63">
        <v>4.38</v>
      </c>
      <c r="I323" s="63">
        <v>4.58</v>
      </c>
      <c r="J323" s="38">
        <v>156</v>
      </c>
      <c r="K323" s="38" t="s">
        <v>80</v>
      </c>
      <c r="L323" s="39" t="s">
        <v>79</v>
      </c>
      <c r="M323" s="38">
        <v>35</v>
      </c>
      <c r="N323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74"/>
      <c r="P323" s="374"/>
      <c r="Q323" s="374"/>
      <c r="R323" s="375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IFERROR(IF(W323=0,"",ROUNDUP(W323/H323,0)*0.00753),"")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ht="27" customHeight="1" x14ac:dyDescent="0.3">
      <c r="A324" s="64" t="s">
        <v>478</v>
      </c>
      <c r="B324" s="64" t="s">
        <v>479</v>
      </c>
      <c r="C324" s="37">
        <v>4301031140</v>
      </c>
      <c r="D324" s="372">
        <v>4607091384826</v>
      </c>
      <c r="E324" s="372"/>
      <c r="F324" s="63">
        <v>0.35</v>
      </c>
      <c r="G324" s="38">
        <v>8</v>
      </c>
      <c r="H324" s="63">
        <v>2.8</v>
      </c>
      <c r="I324" s="63">
        <v>2.9</v>
      </c>
      <c r="J324" s="38">
        <v>234</v>
      </c>
      <c r="K324" s="38" t="s">
        <v>181</v>
      </c>
      <c r="L324" s="39" t="s">
        <v>79</v>
      </c>
      <c r="M324" s="38">
        <v>35</v>
      </c>
      <c r="N324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74"/>
      <c r="P324" s="374"/>
      <c r="Q324" s="374"/>
      <c r="R324" s="375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IFERROR(IF(W324=0,"",ROUNDUP(W324/H324,0)*0.00502),"")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ht="12.5" x14ac:dyDescent="0.25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80"/>
      <c r="N325" s="376" t="s">
        <v>43</v>
      </c>
      <c r="O325" s="377"/>
      <c r="P325" s="377"/>
      <c r="Q325" s="377"/>
      <c r="R325" s="377"/>
      <c r="S325" s="377"/>
      <c r="T325" s="378"/>
      <c r="U325" s="43" t="s">
        <v>42</v>
      </c>
      <c r="V325" s="44">
        <f>IFERROR(V323/H323,"0")+IFERROR(V324/H324,"0")</f>
        <v>0</v>
      </c>
      <c r="W325" s="44">
        <f>IFERROR(W323/H323,"0")+IFERROR(W324/H324,"0")</f>
        <v>0</v>
      </c>
      <c r="X325" s="44">
        <f>IFERROR(IF(X323="",0,X323),"0")+IFERROR(IF(X324="",0,X324),"0")</f>
        <v>0</v>
      </c>
      <c r="Y325" s="68"/>
      <c r="Z325" s="68"/>
    </row>
    <row r="326" spans="1:53" ht="12.5" x14ac:dyDescent="0.25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79"/>
      <c r="M326" s="380"/>
      <c r="N326" s="376" t="s">
        <v>43</v>
      </c>
      <c r="O326" s="377"/>
      <c r="P326" s="377"/>
      <c r="Q326" s="377"/>
      <c r="R326" s="377"/>
      <c r="S326" s="377"/>
      <c r="T326" s="378"/>
      <c r="U326" s="43" t="s">
        <v>0</v>
      </c>
      <c r="V326" s="44">
        <f>IFERROR(SUM(V323:V324),"0")</f>
        <v>0</v>
      </c>
      <c r="W326" s="44">
        <f>IFERROR(SUM(W323:W324),"0")</f>
        <v>0</v>
      </c>
      <c r="X326" s="43"/>
      <c r="Y326" s="68"/>
      <c r="Z326" s="68"/>
    </row>
    <row r="327" spans="1:53" ht="14.25" customHeight="1" x14ac:dyDescent="0.3">
      <c r="A327" s="371" t="s">
        <v>81</v>
      </c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  <c r="X327" s="371"/>
      <c r="Y327" s="67"/>
      <c r="Z327" s="67"/>
    </row>
    <row r="328" spans="1:53" ht="27" customHeight="1" x14ac:dyDescent="0.3">
      <c r="A328" s="64" t="s">
        <v>480</v>
      </c>
      <c r="B328" s="64" t="s">
        <v>481</v>
      </c>
      <c r="C328" s="37">
        <v>4301051303</v>
      </c>
      <c r="D328" s="372">
        <v>4607091384246</v>
      </c>
      <c r="E328" s="372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112</v>
      </c>
      <c r="L328" s="39" t="s">
        <v>79</v>
      </c>
      <c r="M328" s="38">
        <v>40</v>
      </c>
      <c r="N328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74"/>
      <c r="P328" s="374"/>
      <c r="Q328" s="374"/>
      <c r="R328" s="375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3">
      <c r="A329" s="64" t="s">
        <v>482</v>
      </c>
      <c r="B329" s="64" t="s">
        <v>483</v>
      </c>
      <c r="C329" s="37">
        <v>4301051445</v>
      </c>
      <c r="D329" s="372">
        <v>4680115881976</v>
      </c>
      <c r="E329" s="372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8" t="s">
        <v>112</v>
      </c>
      <c r="L329" s="39" t="s">
        <v>79</v>
      </c>
      <c r="M329" s="38">
        <v>40</v>
      </c>
      <c r="N329" s="5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74"/>
      <c r="P329" s="374"/>
      <c r="Q329" s="374"/>
      <c r="R329" s="375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3">
      <c r="A330" s="64" t="s">
        <v>484</v>
      </c>
      <c r="B330" s="64" t="s">
        <v>485</v>
      </c>
      <c r="C330" s="37">
        <v>4301051297</v>
      </c>
      <c r="D330" s="372">
        <v>4607091384253</v>
      </c>
      <c r="E330" s="372"/>
      <c r="F330" s="63">
        <v>0.4</v>
      </c>
      <c r="G330" s="38">
        <v>6</v>
      </c>
      <c r="H330" s="63">
        <v>2.4</v>
      </c>
      <c r="I330" s="63">
        <v>2.6840000000000002</v>
      </c>
      <c r="J330" s="38">
        <v>156</v>
      </c>
      <c r="K330" s="38" t="s">
        <v>80</v>
      </c>
      <c r="L330" s="39" t="s">
        <v>79</v>
      </c>
      <c r="M330" s="38">
        <v>40</v>
      </c>
      <c r="N330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74"/>
      <c r="P330" s="374"/>
      <c r="Q330" s="374"/>
      <c r="R330" s="375"/>
      <c r="S330" s="40" t="s">
        <v>48</v>
      </c>
      <c r="T330" s="40" t="s">
        <v>48</v>
      </c>
      <c r="U330" s="41" t="s">
        <v>0</v>
      </c>
      <c r="V330" s="59">
        <v>141.6</v>
      </c>
      <c r="W330" s="56">
        <f>IFERROR(IF(V330="",0,CEILING((V330/$H330),1)*$H330),"")</f>
        <v>141.6</v>
      </c>
      <c r="X330" s="42">
        <f>IFERROR(IF(W330=0,"",ROUNDUP(W330/H330,0)*0.00753),"")</f>
        <v>0.44427</v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3">
      <c r="A331" s="64" t="s">
        <v>486</v>
      </c>
      <c r="B331" s="64" t="s">
        <v>487</v>
      </c>
      <c r="C331" s="37">
        <v>4301051444</v>
      </c>
      <c r="D331" s="372">
        <v>4680115881969</v>
      </c>
      <c r="E331" s="372"/>
      <c r="F331" s="63">
        <v>0.4</v>
      </c>
      <c r="G331" s="38">
        <v>6</v>
      </c>
      <c r="H331" s="63">
        <v>2.4</v>
      </c>
      <c r="I331" s="63">
        <v>2.6</v>
      </c>
      <c r="J331" s="38">
        <v>156</v>
      </c>
      <c r="K331" s="38" t="s">
        <v>80</v>
      </c>
      <c r="L331" s="39" t="s">
        <v>79</v>
      </c>
      <c r="M331" s="38">
        <v>40</v>
      </c>
      <c r="N331" s="5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74"/>
      <c r="P331" s="374"/>
      <c r="Q331" s="374"/>
      <c r="R331" s="375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12.5" x14ac:dyDescent="0.25">
      <c r="A332" s="379"/>
      <c r="B332" s="379"/>
      <c r="C332" s="379"/>
      <c r="D332" s="379"/>
      <c r="E332" s="379"/>
      <c r="F332" s="379"/>
      <c r="G332" s="379"/>
      <c r="H332" s="379"/>
      <c r="I332" s="379"/>
      <c r="J332" s="379"/>
      <c r="K332" s="379"/>
      <c r="L332" s="379"/>
      <c r="M332" s="380"/>
      <c r="N332" s="376" t="s">
        <v>43</v>
      </c>
      <c r="O332" s="377"/>
      <c r="P332" s="377"/>
      <c r="Q332" s="377"/>
      <c r="R332" s="377"/>
      <c r="S332" s="377"/>
      <c r="T332" s="378"/>
      <c r="U332" s="43" t="s">
        <v>42</v>
      </c>
      <c r="V332" s="44">
        <f>IFERROR(V328/H328,"0")+IFERROR(V329/H329,"0")+IFERROR(V330/H330,"0")+IFERROR(V331/H331,"0")</f>
        <v>59</v>
      </c>
      <c r="W332" s="44">
        <f>IFERROR(W328/H328,"0")+IFERROR(W329/H329,"0")+IFERROR(W330/H330,"0")+IFERROR(W331/H331,"0")</f>
        <v>59</v>
      </c>
      <c r="X332" s="44">
        <f>IFERROR(IF(X328="",0,X328),"0")+IFERROR(IF(X329="",0,X329),"0")+IFERROR(IF(X330="",0,X330),"0")+IFERROR(IF(X331="",0,X331),"0")</f>
        <v>0.44427</v>
      </c>
      <c r="Y332" s="68"/>
      <c r="Z332" s="68"/>
    </row>
    <row r="333" spans="1:53" ht="12.5" x14ac:dyDescent="0.25">
      <c r="A333" s="379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79"/>
      <c r="M333" s="380"/>
      <c r="N333" s="376" t="s">
        <v>43</v>
      </c>
      <c r="O333" s="377"/>
      <c r="P333" s="377"/>
      <c r="Q333" s="377"/>
      <c r="R333" s="377"/>
      <c r="S333" s="377"/>
      <c r="T333" s="378"/>
      <c r="U333" s="43" t="s">
        <v>0</v>
      </c>
      <c r="V333" s="44">
        <f>IFERROR(SUM(V328:V331),"0")</f>
        <v>141.6</v>
      </c>
      <c r="W333" s="44">
        <f>IFERROR(SUM(W328:W331),"0")</f>
        <v>141.6</v>
      </c>
      <c r="X333" s="43"/>
      <c r="Y333" s="68"/>
      <c r="Z333" s="68"/>
    </row>
    <row r="334" spans="1:53" ht="14.25" customHeight="1" x14ac:dyDescent="0.3">
      <c r="A334" s="371" t="s">
        <v>232</v>
      </c>
      <c r="B334" s="371"/>
      <c r="C334" s="371"/>
      <c r="D334" s="371"/>
      <c r="E334" s="371"/>
      <c r="F334" s="371"/>
      <c r="G334" s="371"/>
      <c r="H334" s="371"/>
      <c r="I334" s="371"/>
      <c r="J334" s="371"/>
      <c r="K334" s="371"/>
      <c r="L334" s="371"/>
      <c r="M334" s="371"/>
      <c r="N334" s="371"/>
      <c r="O334" s="371"/>
      <c r="P334" s="371"/>
      <c r="Q334" s="371"/>
      <c r="R334" s="371"/>
      <c r="S334" s="371"/>
      <c r="T334" s="371"/>
      <c r="U334" s="371"/>
      <c r="V334" s="371"/>
      <c r="W334" s="371"/>
      <c r="X334" s="371"/>
      <c r="Y334" s="67"/>
      <c r="Z334" s="67"/>
    </row>
    <row r="335" spans="1:53" ht="27" customHeight="1" x14ac:dyDescent="0.3">
      <c r="A335" s="64" t="s">
        <v>488</v>
      </c>
      <c r="B335" s="64" t="s">
        <v>489</v>
      </c>
      <c r="C335" s="37">
        <v>4301060322</v>
      </c>
      <c r="D335" s="372">
        <v>4607091389357</v>
      </c>
      <c r="E335" s="372"/>
      <c r="F335" s="63">
        <v>1.3</v>
      </c>
      <c r="G335" s="38">
        <v>6</v>
      </c>
      <c r="H335" s="63">
        <v>7.8</v>
      </c>
      <c r="I335" s="63">
        <v>8.2799999999999994</v>
      </c>
      <c r="J335" s="38">
        <v>56</v>
      </c>
      <c r="K335" s="38" t="s">
        <v>112</v>
      </c>
      <c r="L335" s="39" t="s">
        <v>79</v>
      </c>
      <c r="M335" s="38">
        <v>40</v>
      </c>
      <c r="N335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74"/>
      <c r="P335" s="374"/>
      <c r="Q335" s="374"/>
      <c r="R335" s="375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1" t="s">
        <v>66</v>
      </c>
    </row>
    <row r="336" spans="1:53" ht="12.5" x14ac:dyDescent="0.25">
      <c r="A336" s="379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80"/>
      <c r="N336" s="376" t="s">
        <v>43</v>
      </c>
      <c r="O336" s="377"/>
      <c r="P336" s="377"/>
      <c r="Q336" s="377"/>
      <c r="R336" s="377"/>
      <c r="S336" s="377"/>
      <c r="T336" s="378"/>
      <c r="U336" s="43" t="s">
        <v>42</v>
      </c>
      <c r="V336" s="44">
        <f>IFERROR(V335/H335,"0")</f>
        <v>0</v>
      </c>
      <c r="W336" s="44">
        <f>IFERROR(W335/H335,"0")</f>
        <v>0</v>
      </c>
      <c r="X336" s="44">
        <f>IFERROR(IF(X335="",0,X335),"0")</f>
        <v>0</v>
      </c>
      <c r="Y336" s="68"/>
      <c r="Z336" s="68"/>
    </row>
    <row r="337" spans="1:53" ht="12.5" x14ac:dyDescent="0.25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80"/>
      <c r="N337" s="376" t="s">
        <v>43</v>
      </c>
      <c r="O337" s="377"/>
      <c r="P337" s="377"/>
      <c r="Q337" s="377"/>
      <c r="R337" s="377"/>
      <c r="S337" s="377"/>
      <c r="T337" s="378"/>
      <c r="U337" s="43" t="s">
        <v>0</v>
      </c>
      <c r="V337" s="44">
        <f>IFERROR(SUM(V335:V335),"0")</f>
        <v>0</v>
      </c>
      <c r="W337" s="44">
        <f>IFERROR(SUM(W335:W335),"0")</f>
        <v>0</v>
      </c>
      <c r="X337" s="43"/>
      <c r="Y337" s="68"/>
      <c r="Z337" s="68"/>
    </row>
    <row r="338" spans="1:53" ht="27.75" customHeight="1" x14ac:dyDescent="0.25">
      <c r="A338" s="369" t="s">
        <v>490</v>
      </c>
      <c r="B338" s="369"/>
      <c r="C338" s="369"/>
      <c r="D338" s="369"/>
      <c r="E338" s="369"/>
      <c r="F338" s="369"/>
      <c r="G338" s="369"/>
      <c r="H338" s="369"/>
      <c r="I338" s="369"/>
      <c r="J338" s="369"/>
      <c r="K338" s="369"/>
      <c r="L338" s="369"/>
      <c r="M338" s="369"/>
      <c r="N338" s="369"/>
      <c r="O338" s="369"/>
      <c r="P338" s="369"/>
      <c r="Q338" s="369"/>
      <c r="R338" s="369"/>
      <c r="S338" s="369"/>
      <c r="T338" s="369"/>
      <c r="U338" s="369"/>
      <c r="V338" s="369"/>
      <c r="W338" s="369"/>
      <c r="X338" s="369"/>
      <c r="Y338" s="55"/>
      <c r="Z338" s="55"/>
    </row>
    <row r="339" spans="1:53" ht="16.5" customHeight="1" x14ac:dyDescent="0.3">
      <c r="A339" s="370" t="s">
        <v>491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66"/>
      <c r="Z339" s="66"/>
    </row>
    <row r="340" spans="1:53" ht="14.25" customHeight="1" x14ac:dyDescent="0.3">
      <c r="A340" s="371" t="s">
        <v>116</v>
      </c>
      <c r="B340" s="371"/>
      <c r="C340" s="371"/>
      <c r="D340" s="371"/>
      <c r="E340" s="371"/>
      <c r="F340" s="371"/>
      <c r="G340" s="371"/>
      <c r="H340" s="371"/>
      <c r="I340" s="371"/>
      <c r="J340" s="371"/>
      <c r="K340" s="371"/>
      <c r="L340" s="371"/>
      <c r="M340" s="371"/>
      <c r="N340" s="371"/>
      <c r="O340" s="371"/>
      <c r="P340" s="371"/>
      <c r="Q340" s="371"/>
      <c r="R340" s="371"/>
      <c r="S340" s="371"/>
      <c r="T340" s="371"/>
      <c r="U340" s="371"/>
      <c r="V340" s="371"/>
      <c r="W340" s="371"/>
      <c r="X340" s="371"/>
      <c r="Y340" s="67"/>
      <c r="Z340" s="67"/>
    </row>
    <row r="341" spans="1:53" ht="27" customHeight="1" x14ac:dyDescent="0.3">
      <c r="A341" s="64" t="s">
        <v>492</v>
      </c>
      <c r="B341" s="64" t="s">
        <v>493</v>
      </c>
      <c r="C341" s="37">
        <v>4301011428</v>
      </c>
      <c r="D341" s="372">
        <v>4607091389708</v>
      </c>
      <c r="E341" s="372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74"/>
      <c r="P341" s="374"/>
      <c r="Q341" s="374"/>
      <c r="R341" s="375"/>
      <c r="S341" s="40" t="s">
        <v>48</v>
      </c>
      <c r="T341" s="40" t="s">
        <v>48</v>
      </c>
      <c r="U341" s="41" t="s">
        <v>0</v>
      </c>
      <c r="V341" s="59">
        <v>10.8</v>
      </c>
      <c r="W341" s="56">
        <f>IFERROR(IF(V341="",0,CEILING((V341/$H341),1)*$H341),"")</f>
        <v>10.8</v>
      </c>
      <c r="X341" s="42">
        <f>IFERROR(IF(W341=0,"",ROUNDUP(W341/H341,0)*0.00753),"")</f>
        <v>3.0120000000000001E-2</v>
      </c>
      <c r="Y341" s="69" t="s">
        <v>48</v>
      </c>
      <c r="Z341" s="70" t="s">
        <v>48</v>
      </c>
      <c r="AD341" s="71"/>
      <c r="BA341" s="252" t="s">
        <v>66</v>
      </c>
    </row>
    <row r="342" spans="1:53" ht="27" customHeight="1" x14ac:dyDescent="0.3">
      <c r="A342" s="64" t="s">
        <v>494</v>
      </c>
      <c r="B342" s="64" t="s">
        <v>495</v>
      </c>
      <c r="C342" s="37">
        <v>4301011427</v>
      </c>
      <c r="D342" s="372">
        <v>4607091389692</v>
      </c>
      <c r="E342" s="372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5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74"/>
      <c r="P342" s="374"/>
      <c r="Q342" s="374"/>
      <c r="R342" s="375"/>
      <c r="S342" s="40" t="s">
        <v>48</v>
      </c>
      <c r="T342" s="40" t="s">
        <v>48</v>
      </c>
      <c r="U342" s="41" t="s">
        <v>0</v>
      </c>
      <c r="V342" s="59">
        <v>13.5</v>
      </c>
      <c r="W342" s="56">
        <f>IFERROR(IF(V342="",0,CEILING((V342/$H342),1)*$H342),"")</f>
        <v>13.5</v>
      </c>
      <c r="X342" s="42">
        <f>IFERROR(IF(W342=0,"",ROUNDUP(W342/H342,0)*0.00753),"")</f>
        <v>3.7650000000000003E-2</v>
      </c>
      <c r="Y342" s="69" t="s">
        <v>48</v>
      </c>
      <c r="Z342" s="70" t="s">
        <v>48</v>
      </c>
      <c r="AD342" s="71"/>
      <c r="BA342" s="253" t="s">
        <v>66</v>
      </c>
    </row>
    <row r="343" spans="1:53" ht="12.5" x14ac:dyDescent="0.25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80"/>
      <c r="N343" s="376" t="s">
        <v>43</v>
      </c>
      <c r="O343" s="377"/>
      <c r="P343" s="377"/>
      <c r="Q343" s="377"/>
      <c r="R343" s="377"/>
      <c r="S343" s="377"/>
      <c r="T343" s="378"/>
      <c r="U343" s="43" t="s">
        <v>42</v>
      </c>
      <c r="V343" s="44">
        <f>IFERROR(V341/H341,"0")+IFERROR(V342/H342,"0")</f>
        <v>9</v>
      </c>
      <c r="W343" s="44">
        <f>IFERROR(W341/H341,"0")+IFERROR(W342/H342,"0")</f>
        <v>9</v>
      </c>
      <c r="X343" s="44">
        <f>IFERROR(IF(X341="",0,X341),"0")+IFERROR(IF(X342="",0,X342),"0")</f>
        <v>6.7769999999999997E-2</v>
      </c>
      <c r="Y343" s="68"/>
      <c r="Z343" s="68"/>
    </row>
    <row r="344" spans="1:53" ht="12.5" x14ac:dyDescent="0.25">
      <c r="A344" s="379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80"/>
      <c r="N344" s="376" t="s">
        <v>43</v>
      </c>
      <c r="O344" s="377"/>
      <c r="P344" s="377"/>
      <c r="Q344" s="377"/>
      <c r="R344" s="377"/>
      <c r="S344" s="377"/>
      <c r="T344" s="378"/>
      <c r="U344" s="43" t="s">
        <v>0</v>
      </c>
      <c r="V344" s="44">
        <f>IFERROR(SUM(V341:V342),"0")</f>
        <v>24.3</v>
      </c>
      <c r="W344" s="44">
        <f>IFERROR(SUM(W341:W342),"0")</f>
        <v>24.3</v>
      </c>
      <c r="X344" s="43"/>
      <c r="Y344" s="68"/>
      <c r="Z344" s="68"/>
    </row>
    <row r="345" spans="1:53" ht="14.25" customHeight="1" x14ac:dyDescent="0.3">
      <c r="A345" s="371" t="s">
        <v>76</v>
      </c>
      <c r="B345" s="371"/>
      <c r="C345" s="371"/>
      <c r="D345" s="371"/>
      <c r="E345" s="371"/>
      <c r="F345" s="371"/>
      <c r="G345" s="371"/>
      <c r="H345" s="371"/>
      <c r="I345" s="371"/>
      <c r="J345" s="371"/>
      <c r="K345" s="371"/>
      <c r="L345" s="371"/>
      <c r="M345" s="371"/>
      <c r="N345" s="371"/>
      <c r="O345" s="371"/>
      <c r="P345" s="371"/>
      <c r="Q345" s="371"/>
      <c r="R345" s="371"/>
      <c r="S345" s="371"/>
      <c r="T345" s="371"/>
      <c r="U345" s="371"/>
      <c r="V345" s="371"/>
      <c r="W345" s="371"/>
      <c r="X345" s="371"/>
      <c r="Y345" s="67"/>
      <c r="Z345" s="67"/>
    </row>
    <row r="346" spans="1:53" ht="27" customHeight="1" x14ac:dyDescent="0.3">
      <c r="A346" s="64" t="s">
        <v>496</v>
      </c>
      <c r="B346" s="64" t="s">
        <v>497</v>
      </c>
      <c r="C346" s="37">
        <v>4301031177</v>
      </c>
      <c r="D346" s="372">
        <v>4607091389753</v>
      </c>
      <c r="E346" s="372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5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74"/>
      <c r="P346" s="374"/>
      <c r="Q346" s="374"/>
      <c r="R346" s="375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ref="W346:W358" si="15"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3">
      <c r="A347" s="64" t="s">
        <v>498</v>
      </c>
      <c r="B347" s="64" t="s">
        <v>499</v>
      </c>
      <c r="C347" s="37">
        <v>4301031174</v>
      </c>
      <c r="D347" s="372">
        <v>4607091389760</v>
      </c>
      <c r="E347" s="372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74"/>
      <c r="P347" s="374"/>
      <c r="Q347" s="374"/>
      <c r="R347" s="375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3">
      <c r="A348" s="64" t="s">
        <v>500</v>
      </c>
      <c r="B348" s="64" t="s">
        <v>501</v>
      </c>
      <c r="C348" s="37">
        <v>4301031175</v>
      </c>
      <c r="D348" s="372">
        <v>4607091389746</v>
      </c>
      <c r="E348" s="372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5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74"/>
      <c r="P348" s="374"/>
      <c r="Q348" s="374"/>
      <c r="R348" s="375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3">
      <c r="A349" s="64" t="s">
        <v>502</v>
      </c>
      <c r="B349" s="64" t="s">
        <v>503</v>
      </c>
      <c r="C349" s="37">
        <v>4301031236</v>
      </c>
      <c r="D349" s="372">
        <v>4680115882928</v>
      </c>
      <c r="E349" s="372"/>
      <c r="F349" s="63">
        <v>0.28000000000000003</v>
      </c>
      <c r="G349" s="38">
        <v>6</v>
      </c>
      <c r="H349" s="63">
        <v>1.68</v>
      </c>
      <c r="I349" s="63">
        <v>2.6</v>
      </c>
      <c r="J349" s="38">
        <v>156</v>
      </c>
      <c r="K349" s="38" t="s">
        <v>80</v>
      </c>
      <c r="L349" s="39" t="s">
        <v>79</v>
      </c>
      <c r="M349" s="38">
        <v>35</v>
      </c>
      <c r="N349" s="56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74"/>
      <c r="P349" s="374"/>
      <c r="Q349" s="374"/>
      <c r="R349" s="375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3">
      <c r="A350" s="64" t="s">
        <v>504</v>
      </c>
      <c r="B350" s="64" t="s">
        <v>505</v>
      </c>
      <c r="C350" s="37">
        <v>4301031257</v>
      </c>
      <c r="D350" s="372">
        <v>4680115883147</v>
      </c>
      <c r="E350" s="372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181</v>
      </c>
      <c r="L350" s="39" t="s">
        <v>79</v>
      </c>
      <c r="M350" s="38">
        <v>45</v>
      </c>
      <c r="N350" s="5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74"/>
      <c r="P350" s="374"/>
      <c r="Q350" s="374"/>
      <c r="R350" s="375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ref="X350:X358" si="16">IFERROR(IF(W350=0,"",ROUNDUP(W350/H350,0)*0.00502),"")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3">
      <c r="A351" s="64" t="s">
        <v>506</v>
      </c>
      <c r="B351" s="64" t="s">
        <v>507</v>
      </c>
      <c r="C351" s="37">
        <v>4301031178</v>
      </c>
      <c r="D351" s="372">
        <v>4607091384338</v>
      </c>
      <c r="E351" s="372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181</v>
      </c>
      <c r="L351" s="39" t="s">
        <v>79</v>
      </c>
      <c r="M351" s="38">
        <v>45</v>
      </c>
      <c r="N351" s="5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74"/>
      <c r="P351" s="374"/>
      <c r="Q351" s="374"/>
      <c r="R351" s="375"/>
      <c r="S351" s="40" t="s">
        <v>48</v>
      </c>
      <c r="T351" s="40" t="s">
        <v>48</v>
      </c>
      <c r="U351" s="41" t="s">
        <v>0</v>
      </c>
      <c r="V351" s="59">
        <v>14.7</v>
      </c>
      <c r="W351" s="56">
        <f t="shared" si="15"/>
        <v>14.700000000000001</v>
      </c>
      <c r="X351" s="42">
        <f t="shared" si="16"/>
        <v>3.5140000000000005E-2</v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3">
      <c r="A352" s="64" t="s">
        <v>508</v>
      </c>
      <c r="B352" s="64" t="s">
        <v>509</v>
      </c>
      <c r="C352" s="37">
        <v>4301031254</v>
      </c>
      <c r="D352" s="372">
        <v>4680115883154</v>
      </c>
      <c r="E352" s="372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181</v>
      </c>
      <c r="L352" s="39" t="s">
        <v>79</v>
      </c>
      <c r="M352" s="38">
        <v>45</v>
      </c>
      <c r="N352" s="5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74"/>
      <c r="P352" s="374"/>
      <c r="Q352" s="374"/>
      <c r="R352" s="375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3">
      <c r="A353" s="64" t="s">
        <v>510</v>
      </c>
      <c r="B353" s="64" t="s">
        <v>511</v>
      </c>
      <c r="C353" s="37">
        <v>4301031171</v>
      </c>
      <c r="D353" s="372">
        <v>4607091389524</v>
      </c>
      <c r="E353" s="372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181</v>
      </c>
      <c r="L353" s="39" t="s">
        <v>79</v>
      </c>
      <c r="M353" s="38">
        <v>45</v>
      </c>
      <c r="N353" s="56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74"/>
      <c r="P353" s="374"/>
      <c r="Q353" s="374"/>
      <c r="R353" s="375"/>
      <c r="S353" s="40" t="s">
        <v>48</v>
      </c>
      <c r="T353" s="40" t="s">
        <v>48</v>
      </c>
      <c r="U353" s="41" t="s">
        <v>0</v>
      </c>
      <c r="V353" s="59">
        <v>16.799999999999997</v>
      </c>
      <c r="W353" s="56">
        <f t="shared" si="15"/>
        <v>16.8</v>
      </c>
      <c r="X353" s="42">
        <f t="shared" si="16"/>
        <v>4.0160000000000001E-2</v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3">
      <c r="A354" s="64" t="s">
        <v>512</v>
      </c>
      <c r="B354" s="64" t="s">
        <v>513</v>
      </c>
      <c r="C354" s="37">
        <v>4301031258</v>
      </c>
      <c r="D354" s="372">
        <v>4680115883161</v>
      </c>
      <c r="E354" s="372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181</v>
      </c>
      <c r="L354" s="39" t="s">
        <v>79</v>
      </c>
      <c r="M354" s="38">
        <v>45</v>
      </c>
      <c r="N354" s="56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74"/>
      <c r="P354" s="374"/>
      <c r="Q354" s="374"/>
      <c r="R354" s="375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3">
      <c r="A355" s="64" t="s">
        <v>514</v>
      </c>
      <c r="B355" s="64" t="s">
        <v>515</v>
      </c>
      <c r="C355" s="37">
        <v>4301031170</v>
      </c>
      <c r="D355" s="372">
        <v>4607091384345</v>
      </c>
      <c r="E355" s="372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181</v>
      </c>
      <c r="L355" s="39" t="s">
        <v>79</v>
      </c>
      <c r="M355" s="38">
        <v>45</v>
      </c>
      <c r="N355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74"/>
      <c r="P355" s="374"/>
      <c r="Q355" s="374"/>
      <c r="R355" s="375"/>
      <c r="S355" s="40" t="s">
        <v>48</v>
      </c>
      <c r="T355" s="40" t="s">
        <v>48</v>
      </c>
      <c r="U355" s="41" t="s">
        <v>0</v>
      </c>
      <c r="V355" s="59">
        <v>14.7</v>
      </c>
      <c r="W355" s="56">
        <f t="shared" si="15"/>
        <v>14.700000000000001</v>
      </c>
      <c r="X355" s="42">
        <f t="shared" si="16"/>
        <v>3.5140000000000005E-2</v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3">
      <c r="A356" s="64" t="s">
        <v>516</v>
      </c>
      <c r="B356" s="64" t="s">
        <v>517</v>
      </c>
      <c r="C356" s="37">
        <v>4301031256</v>
      </c>
      <c r="D356" s="372">
        <v>4680115883178</v>
      </c>
      <c r="E356" s="372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181</v>
      </c>
      <c r="L356" s="39" t="s">
        <v>79</v>
      </c>
      <c r="M356" s="38">
        <v>45</v>
      </c>
      <c r="N356" s="5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74"/>
      <c r="P356" s="374"/>
      <c r="Q356" s="374"/>
      <c r="R356" s="375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3">
      <c r="A357" s="64" t="s">
        <v>518</v>
      </c>
      <c r="B357" s="64" t="s">
        <v>519</v>
      </c>
      <c r="C357" s="37">
        <v>4301031172</v>
      </c>
      <c r="D357" s="372">
        <v>4607091389531</v>
      </c>
      <c r="E357" s="372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181</v>
      </c>
      <c r="L357" s="39" t="s">
        <v>79</v>
      </c>
      <c r="M357" s="38">
        <v>45</v>
      </c>
      <c r="N357" s="57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74"/>
      <c r="P357" s="374"/>
      <c r="Q357" s="374"/>
      <c r="R357" s="375"/>
      <c r="S357" s="40" t="s">
        <v>48</v>
      </c>
      <c r="T357" s="40" t="s">
        <v>48</v>
      </c>
      <c r="U357" s="41" t="s">
        <v>0</v>
      </c>
      <c r="V357" s="59">
        <v>21</v>
      </c>
      <c r="W357" s="56">
        <f t="shared" si="15"/>
        <v>21</v>
      </c>
      <c r="X357" s="42">
        <f t="shared" si="16"/>
        <v>5.0200000000000002E-2</v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3">
      <c r="A358" s="64" t="s">
        <v>520</v>
      </c>
      <c r="B358" s="64" t="s">
        <v>521</v>
      </c>
      <c r="C358" s="37">
        <v>4301031255</v>
      </c>
      <c r="D358" s="372">
        <v>4680115883185</v>
      </c>
      <c r="E358" s="372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181</v>
      </c>
      <c r="L358" s="39" t="s">
        <v>79</v>
      </c>
      <c r="M358" s="38">
        <v>45</v>
      </c>
      <c r="N358" s="573" t="s">
        <v>522</v>
      </c>
      <c r="O358" s="374"/>
      <c r="P358" s="374"/>
      <c r="Q358" s="374"/>
      <c r="R358" s="375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12.5" x14ac:dyDescent="0.25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80"/>
      <c r="N359" s="376" t="s">
        <v>43</v>
      </c>
      <c r="O359" s="377"/>
      <c r="P359" s="377"/>
      <c r="Q359" s="377"/>
      <c r="R359" s="377"/>
      <c r="S359" s="377"/>
      <c r="T359" s="378"/>
      <c r="U359" s="43" t="s">
        <v>42</v>
      </c>
      <c r="V359" s="4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31.999999999999996</v>
      </c>
      <c r="W359" s="4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32</v>
      </c>
      <c r="X359" s="4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0.16064000000000001</v>
      </c>
      <c r="Y359" s="68"/>
      <c r="Z359" s="68"/>
    </row>
    <row r="360" spans="1:53" ht="12.5" x14ac:dyDescent="0.25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80"/>
      <c r="N360" s="376" t="s">
        <v>43</v>
      </c>
      <c r="O360" s="377"/>
      <c r="P360" s="377"/>
      <c r="Q360" s="377"/>
      <c r="R360" s="377"/>
      <c r="S360" s="377"/>
      <c r="T360" s="378"/>
      <c r="U360" s="43" t="s">
        <v>0</v>
      </c>
      <c r="V360" s="44">
        <f>IFERROR(SUM(V346:V358),"0")</f>
        <v>67.199999999999989</v>
      </c>
      <c r="W360" s="44">
        <f>IFERROR(SUM(W346:W358),"0")</f>
        <v>67.2</v>
      </c>
      <c r="X360" s="43"/>
      <c r="Y360" s="68"/>
      <c r="Z360" s="68"/>
    </row>
    <row r="361" spans="1:53" ht="14.25" customHeight="1" x14ac:dyDescent="0.3">
      <c r="A361" s="371" t="s">
        <v>81</v>
      </c>
      <c r="B361" s="371"/>
      <c r="C361" s="371"/>
      <c r="D361" s="371"/>
      <c r="E361" s="371"/>
      <c r="F361" s="371"/>
      <c r="G361" s="371"/>
      <c r="H361" s="371"/>
      <c r="I361" s="371"/>
      <c r="J361" s="371"/>
      <c r="K361" s="371"/>
      <c r="L361" s="371"/>
      <c r="M361" s="371"/>
      <c r="N361" s="371"/>
      <c r="O361" s="371"/>
      <c r="P361" s="371"/>
      <c r="Q361" s="371"/>
      <c r="R361" s="371"/>
      <c r="S361" s="371"/>
      <c r="T361" s="371"/>
      <c r="U361" s="371"/>
      <c r="V361" s="371"/>
      <c r="W361" s="371"/>
      <c r="X361" s="371"/>
      <c r="Y361" s="67"/>
      <c r="Z361" s="67"/>
    </row>
    <row r="362" spans="1:53" ht="27" customHeight="1" x14ac:dyDescent="0.3">
      <c r="A362" s="64" t="s">
        <v>523</v>
      </c>
      <c r="B362" s="64" t="s">
        <v>524</v>
      </c>
      <c r="C362" s="37">
        <v>4301051258</v>
      </c>
      <c r="D362" s="372">
        <v>4607091389685</v>
      </c>
      <c r="E362" s="372"/>
      <c r="F362" s="63">
        <v>1.3</v>
      </c>
      <c r="G362" s="38">
        <v>6</v>
      </c>
      <c r="H362" s="63">
        <v>7.8</v>
      </c>
      <c r="I362" s="63">
        <v>8.3460000000000001</v>
      </c>
      <c r="J362" s="38">
        <v>56</v>
      </c>
      <c r="K362" s="38" t="s">
        <v>112</v>
      </c>
      <c r="L362" s="39" t="s">
        <v>145</v>
      </c>
      <c r="M362" s="38">
        <v>45</v>
      </c>
      <c r="N362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74"/>
      <c r="P362" s="374"/>
      <c r="Q362" s="374"/>
      <c r="R362" s="375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3">
      <c r="A363" s="64" t="s">
        <v>525</v>
      </c>
      <c r="B363" s="64" t="s">
        <v>526</v>
      </c>
      <c r="C363" s="37">
        <v>4301051431</v>
      </c>
      <c r="D363" s="372">
        <v>4607091389654</v>
      </c>
      <c r="E363" s="372"/>
      <c r="F363" s="63">
        <v>0.33</v>
      </c>
      <c r="G363" s="38">
        <v>6</v>
      </c>
      <c r="H363" s="63">
        <v>1.98</v>
      </c>
      <c r="I363" s="63">
        <v>2.258</v>
      </c>
      <c r="J363" s="38">
        <v>156</v>
      </c>
      <c r="K363" s="38" t="s">
        <v>80</v>
      </c>
      <c r="L363" s="39" t="s">
        <v>145</v>
      </c>
      <c r="M363" s="38">
        <v>45</v>
      </c>
      <c r="N363" s="5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74"/>
      <c r="P363" s="374"/>
      <c r="Q363" s="374"/>
      <c r="R363" s="375"/>
      <c r="S363" s="40" t="s">
        <v>48</v>
      </c>
      <c r="T363" s="40" t="s">
        <v>48</v>
      </c>
      <c r="U363" s="41" t="s">
        <v>0</v>
      </c>
      <c r="V363" s="59">
        <v>13.860000000000001</v>
      </c>
      <c r="W363" s="56">
        <f>IFERROR(IF(V363="",0,CEILING((V363/$H363),1)*$H363),"")</f>
        <v>13.86</v>
      </c>
      <c r="X363" s="42">
        <f>IFERROR(IF(W363=0,"",ROUNDUP(W363/H363,0)*0.00753),"")</f>
        <v>5.271E-2</v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3">
      <c r="A364" s="64" t="s">
        <v>527</v>
      </c>
      <c r="B364" s="64" t="s">
        <v>528</v>
      </c>
      <c r="C364" s="37">
        <v>4301051284</v>
      </c>
      <c r="D364" s="372">
        <v>4607091384352</v>
      </c>
      <c r="E364" s="372"/>
      <c r="F364" s="63">
        <v>0.6</v>
      </c>
      <c r="G364" s="38">
        <v>4</v>
      </c>
      <c r="H364" s="63">
        <v>2.4</v>
      </c>
      <c r="I364" s="63">
        <v>2.6459999999999999</v>
      </c>
      <c r="J364" s="38">
        <v>120</v>
      </c>
      <c r="K364" s="38" t="s">
        <v>80</v>
      </c>
      <c r="L364" s="39" t="s">
        <v>145</v>
      </c>
      <c r="M364" s="38">
        <v>45</v>
      </c>
      <c r="N364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74"/>
      <c r="P364" s="374"/>
      <c r="Q364" s="374"/>
      <c r="R364" s="375"/>
      <c r="S364" s="40" t="s">
        <v>48</v>
      </c>
      <c r="T364" s="40" t="s">
        <v>48</v>
      </c>
      <c r="U364" s="41" t="s">
        <v>0</v>
      </c>
      <c r="V364" s="59">
        <v>50.4</v>
      </c>
      <c r="W364" s="56">
        <f>IFERROR(IF(V364="",0,CEILING((V364/$H364),1)*$H364),"")</f>
        <v>50.4</v>
      </c>
      <c r="X364" s="42">
        <f>IFERROR(IF(W364=0,"",ROUNDUP(W364/H364,0)*0.00937),"")</f>
        <v>0.19677</v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3">
      <c r="A365" s="64" t="s">
        <v>529</v>
      </c>
      <c r="B365" s="64" t="s">
        <v>530</v>
      </c>
      <c r="C365" s="37">
        <v>4301051257</v>
      </c>
      <c r="D365" s="372">
        <v>4607091389661</v>
      </c>
      <c r="E365" s="372"/>
      <c r="F365" s="63">
        <v>0.55000000000000004</v>
      </c>
      <c r="G365" s="38">
        <v>4</v>
      </c>
      <c r="H365" s="63">
        <v>2.2000000000000002</v>
      </c>
      <c r="I365" s="63">
        <v>2.492</v>
      </c>
      <c r="J365" s="38">
        <v>120</v>
      </c>
      <c r="K365" s="38" t="s">
        <v>80</v>
      </c>
      <c r="L365" s="39" t="s">
        <v>145</v>
      </c>
      <c r="M365" s="38">
        <v>45</v>
      </c>
      <c r="N365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74"/>
      <c r="P365" s="374"/>
      <c r="Q365" s="374"/>
      <c r="R365" s="375"/>
      <c r="S365" s="40" t="s">
        <v>48</v>
      </c>
      <c r="T365" s="40" t="s">
        <v>48</v>
      </c>
      <c r="U365" s="41" t="s">
        <v>0</v>
      </c>
      <c r="V365" s="59">
        <v>52.800000000000004</v>
      </c>
      <c r="W365" s="56">
        <f>IFERROR(IF(V365="",0,CEILING((V365/$H365),1)*$H365),"")</f>
        <v>52.800000000000004</v>
      </c>
      <c r="X365" s="42">
        <f>IFERROR(IF(W365=0,"",ROUNDUP(W365/H365,0)*0.00937),"")</f>
        <v>0.22488</v>
      </c>
      <c r="Y365" s="69" t="s">
        <v>48</v>
      </c>
      <c r="Z365" s="70" t="s">
        <v>48</v>
      </c>
      <c r="AD365" s="71"/>
      <c r="BA365" s="270" t="s">
        <v>66</v>
      </c>
    </row>
    <row r="366" spans="1:53" ht="12.5" x14ac:dyDescent="0.25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80"/>
      <c r="N366" s="376" t="s">
        <v>43</v>
      </c>
      <c r="O366" s="377"/>
      <c r="P366" s="377"/>
      <c r="Q366" s="377"/>
      <c r="R366" s="377"/>
      <c r="S366" s="377"/>
      <c r="T366" s="378"/>
      <c r="U366" s="43" t="s">
        <v>42</v>
      </c>
      <c r="V366" s="44">
        <f>IFERROR(V362/H362,"0")+IFERROR(V363/H363,"0")+IFERROR(V364/H364,"0")+IFERROR(V365/H365,"0")</f>
        <v>52</v>
      </c>
      <c r="W366" s="44">
        <f>IFERROR(W362/H362,"0")+IFERROR(W363/H363,"0")+IFERROR(W364/H364,"0")+IFERROR(W365/H365,"0")</f>
        <v>52</v>
      </c>
      <c r="X366" s="44">
        <f>IFERROR(IF(X362="",0,X362),"0")+IFERROR(IF(X363="",0,X363),"0")+IFERROR(IF(X364="",0,X364),"0")+IFERROR(IF(X365="",0,X365),"0")</f>
        <v>0.47436</v>
      </c>
      <c r="Y366" s="68"/>
      <c r="Z366" s="68"/>
    </row>
    <row r="367" spans="1:53" ht="12.5" x14ac:dyDescent="0.25">
      <c r="A367" s="379"/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80"/>
      <c r="N367" s="376" t="s">
        <v>43</v>
      </c>
      <c r="O367" s="377"/>
      <c r="P367" s="377"/>
      <c r="Q367" s="377"/>
      <c r="R367" s="377"/>
      <c r="S367" s="377"/>
      <c r="T367" s="378"/>
      <c r="U367" s="43" t="s">
        <v>0</v>
      </c>
      <c r="V367" s="44">
        <f>IFERROR(SUM(V362:V365),"0")</f>
        <v>117.06</v>
      </c>
      <c r="W367" s="44">
        <f>IFERROR(SUM(W362:W365),"0")</f>
        <v>117.06</v>
      </c>
      <c r="X367" s="43"/>
      <c r="Y367" s="68"/>
      <c r="Z367" s="68"/>
    </row>
    <row r="368" spans="1:53" ht="14.25" customHeight="1" x14ac:dyDescent="0.3">
      <c r="A368" s="371" t="s">
        <v>232</v>
      </c>
      <c r="B368" s="371"/>
      <c r="C368" s="371"/>
      <c r="D368" s="371"/>
      <c r="E368" s="371"/>
      <c r="F368" s="371"/>
      <c r="G368" s="371"/>
      <c r="H368" s="371"/>
      <c r="I368" s="371"/>
      <c r="J368" s="371"/>
      <c r="K368" s="371"/>
      <c r="L368" s="371"/>
      <c r="M368" s="371"/>
      <c r="N368" s="371"/>
      <c r="O368" s="371"/>
      <c r="P368" s="371"/>
      <c r="Q368" s="371"/>
      <c r="R368" s="371"/>
      <c r="S368" s="371"/>
      <c r="T368" s="371"/>
      <c r="U368" s="371"/>
      <c r="V368" s="371"/>
      <c r="W368" s="371"/>
      <c r="X368" s="371"/>
      <c r="Y368" s="67"/>
      <c r="Z368" s="67"/>
    </row>
    <row r="369" spans="1:53" ht="27" customHeight="1" x14ac:dyDescent="0.3">
      <c r="A369" s="64" t="s">
        <v>531</v>
      </c>
      <c r="B369" s="64" t="s">
        <v>532</v>
      </c>
      <c r="C369" s="37">
        <v>4301060352</v>
      </c>
      <c r="D369" s="372">
        <v>4680115881648</v>
      </c>
      <c r="E369" s="372"/>
      <c r="F369" s="63">
        <v>1</v>
      </c>
      <c r="G369" s="38">
        <v>4</v>
      </c>
      <c r="H369" s="63">
        <v>4</v>
      </c>
      <c r="I369" s="63">
        <v>4.4039999999999999</v>
      </c>
      <c r="J369" s="38">
        <v>104</v>
      </c>
      <c r="K369" s="38" t="s">
        <v>112</v>
      </c>
      <c r="L369" s="39" t="s">
        <v>79</v>
      </c>
      <c r="M369" s="38">
        <v>35</v>
      </c>
      <c r="N369" s="5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74"/>
      <c r="P369" s="374"/>
      <c r="Q369" s="374"/>
      <c r="R369" s="375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IFERROR(IF(W369=0,"",ROUNDUP(W369/H369,0)*0.01196),"")</f>
        <v/>
      </c>
      <c r="Y369" s="69" t="s">
        <v>48</v>
      </c>
      <c r="Z369" s="70" t="s">
        <v>48</v>
      </c>
      <c r="AD369" s="71"/>
      <c r="BA369" s="271" t="s">
        <v>66</v>
      </c>
    </row>
    <row r="370" spans="1:53" ht="12.5" x14ac:dyDescent="0.25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80"/>
      <c r="N370" s="376" t="s">
        <v>43</v>
      </c>
      <c r="O370" s="377"/>
      <c r="P370" s="377"/>
      <c r="Q370" s="377"/>
      <c r="R370" s="377"/>
      <c r="S370" s="377"/>
      <c r="T370" s="378"/>
      <c r="U370" s="43" t="s">
        <v>42</v>
      </c>
      <c r="V370" s="44">
        <f>IFERROR(V369/H369,"0")</f>
        <v>0</v>
      </c>
      <c r="W370" s="44">
        <f>IFERROR(W369/H369,"0")</f>
        <v>0</v>
      </c>
      <c r="X370" s="44">
        <f>IFERROR(IF(X369="",0,X369),"0")</f>
        <v>0</v>
      </c>
      <c r="Y370" s="68"/>
      <c r="Z370" s="68"/>
    </row>
    <row r="371" spans="1:53" ht="12.5" x14ac:dyDescent="0.25">
      <c r="A371" s="379"/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80"/>
      <c r="N371" s="376" t="s">
        <v>43</v>
      </c>
      <c r="O371" s="377"/>
      <c r="P371" s="377"/>
      <c r="Q371" s="377"/>
      <c r="R371" s="377"/>
      <c r="S371" s="377"/>
      <c r="T371" s="378"/>
      <c r="U371" s="43" t="s">
        <v>0</v>
      </c>
      <c r="V371" s="44">
        <f>IFERROR(SUM(V369:V369),"0")</f>
        <v>0</v>
      </c>
      <c r="W371" s="44">
        <f>IFERROR(SUM(W369:W369),"0")</f>
        <v>0</v>
      </c>
      <c r="X371" s="43"/>
      <c r="Y371" s="68"/>
      <c r="Z371" s="68"/>
    </row>
    <row r="372" spans="1:53" ht="14.25" customHeight="1" x14ac:dyDescent="0.3">
      <c r="A372" s="371" t="s">
        <v>103</v>
      </c>
      <c r="B372" s="371"/>
      <c r="C372" s="371"/>
      <c r="D372" s="371"/>
      <c r="E372" s="371"/>
      <c r="F372" s="371"/>
      <c r="G372" s="371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  <c r="X372" s="371"/>
      <c r="Y372" s="67"/>
      <c r="Z372" s="67"/>
    </row>
    <row r="373" spans="1:53" ht="27" customHeight="1" x14ac:dyDescent="0.3">
      <c r="A373" s="64" t="s">
        <v>533</v>
      </c>
      <c r="B373" s="64" t="s">
        <v>534</v>
      </c>
      <c r="C373" s="37">
        <v>4301170009</v>
      </c>
      <c r="D373" s="372">
        <v>4680115882997</v>
      </c>
      <c r="E373" s="372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8" t="s">
        <v>537</v>
      </c>
      <c r="L373" s="39" t="s">
        <v>536</v>
      </c>
      <c r="M373" s="38">
        <v>150</v>
      </c>
      <c r="N373" s="579" t="s">
        <v>535</v>
      </c>
      <c r="O373" s="374"/>
      <c r="P373" s="374"/>
      <c r="Q373" s="374"/>
      <c r="R373" s="375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IFERROR(IF(W373=0,"",ROUNDUP(W373/H373,0)*0.00673),"")</f>
        <v/>
      </c>
      <c r="Y373" s="69" t="s">
        <v>48</v>
      </c>
      <c r="Z373" s="70" t="s">
        <v>48</v>
      </c>
      <c r="AD373" s="71"/>
      <c r="BA373" s="272" t="s">
        <v>66</v>
      </c>
    </row>
    <row r="374" spans="1:53" ht="12.5" x14ac:dyDescent="0.25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80"/>
      <c r="N374" s="376" t="s">
        <v>43</v>
      </c>
      <c r="O374" s="377"/>
      <c r="P374" s="377"/>
      <c r="Q374" s="377"/>
      <c r="R374" s="377"/>
      <c r="S374" s="377"/>
      <c r="T374" s="378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ht="12.5" x14ac:dyDescent="0.25">
      <c r="A375" s="379"/>
      <c r="B375" s="379"/>
      <c r="C375" s="379"/>
      <c r="D375" s="379"/>
      <c r="E375" s="379"/>
      <c r="F375" s="379"/>
      <c r="G375" s="379"/>
      <c r="H375" s="379"/>
      <c r="I375" s="379"/>
      <c r="J375" s="379"/>
      <c r="K375" s="379"/>
      <c r="L375" s="379"/>
      <c r="M375" s="380"/>
      <c r="N375" s="376" t="s">
        <v>43</v>
      </c>
      <c r="O375" s="377"/>
      <c r="P375" s="377"/>
      <c r="Q375" s="377"/>
      <c r="R375" s="377"/>
      <c r="S375" s="377"/>
      <c r="T375" s="378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6.5" customHeight="1" x14ac:dyDescent="0.3">
      <c r="A376" s="370" t="s">
        <v>538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66"/>
      <c r="Z376" s="66"/>
    </row>
    <row r="377" spans="1:53" ht="14.25" customHeight="1" x14ac:dyDescent="0.3">
      <c r="A377" s="371" t="s">
        <v>108</v>
      </c>
      <c r="B377" s="371"/>
      <c r="C377" s="371"/>
      <c r="D377" s="371"/>
      <c r="E377" s="371"/>
      <c r="F377" s="371"/>
      <c r="G377" s="371"/>
      <c r="H377" s="371"/>
      <c r="I377" s="371"/>
      <c r="J377" s="371"/>
      <c r="K377" s="371"/>
      <c r="L377" s="371"/>
      <c r="M377" s="371"/>
      <c r="N377" s="371"/>
      <c r="O377" s="371"/>
      <c r="P377" s="371"/>
      <c r="Q377" s="371"/>
      <c r="R377" s="371"/>
      <c r="S377" s="371"/>
      <c r="T377" s="371"/>
      <c r="U377" s="371"/>
      <c r="V377" s="371"/>
      <c r="W377" s="371"/>
      <c r="X377" s="371"/>
      <c r="Y377" s="67"/>
      <c r="Z377" s="67"/>
    </row>
    <row r="378" spans="1:53" ht="27" customHeight="1" x14ac:dyDescent="0.3">
      <c r="A378" s="64" t="s">
        <v>539</v>
      </c>
      <c r="B378" s="64" t="s">
        <v>540</v>
      </c>
      <c r="C378" s="37">
        <v>4301020196</v>
      </c>
      <c r="D378" s="372">
        <v>4607091389388</v>
      </c>
      <c r="E378" s="372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8" t="s">
        <v>112</v>
      </c>
      <c r="L378" s="39" t="s">
        <v>145</v>
      </c>
      <c r="M378" s="38">
        <v>35</v>
      </c>
      <c r="N378" s="5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74"/>
      <c r="P378" s="374"/>
      <c r="Q378" s="374"/>
      <c r="R378" s="375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IFERROR(IF(W378=0,"",ROUNDUP(W378/H378,0)*0.01196),"")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3">
      <c r="A379" s="64" t="s">
        <v>541</v>
      </c>
      <c r="B379" s="64" t="s">
        <v>542</v>
      </c>
      <c r="C379" s="37">
        <v>4301020185</v>
      </c>
      <c r="D379" s="372">
        <v>4607091389364</v>
      </c>
      <c r="E379" s="372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8" t="s">
        <v>80</v>
      </c>
      <c r="L379" s="39" t="s">
        <v>145</v>
      </c>
      <c r="M379" s="38">
        <v>35</v>
      </c>
      <c r="N379" s="5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74"/>
      <c r="P379" s="374"/>
      <c r="Q379" s="374"/>
      <c r="R379" s="375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12.5" x14ac:dyDescent="0.25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80"/>
      <c r="N380" s="376" t="s">
        <v>43</v>
      </c>
      <c r="O380" s="377"/>
      <c r="P380" s="377"/>
      <c r="Q380" s="377"/>
      <c r="R380" s="377"/>
      <c r="S380" s="377"/>
      <c r="T380" s="378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ht="12.5" x14ac:dyDescent="0.25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80"/>
      <c r="N381" s="376" t="s">
        <v>43</v>
      </c>
      <c r="O381" s="377"/>
      <c r="P381" s="377"/>
      <c r="Q381" s="377"/>
      <c r="R381" s="377"/>
      <c r="S381" s="377"/>
      <c r="T381" s="378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3">
      <c r="A382" s="371" t="s">
        <v>76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371"/>
      <c r="Y382" s="67"/>
      <c r="Z382" s="67"/>
    </row>
    <row r="383" spans="1:53" ht="27" customHeight="1" x14ac:dyDescent="0.3">
      <c r="A383" s="64" t="s">
        <v>543</v>
      </c>
      <c r="B383" s="64" t="s">
        <v>544</v>
      </c>
      <c r="C383" s="37">
        <v>4301031212</v>
      </c>
      <c r="D383" s="372">
        <v>4607091389739</v>
      </c>
      <c r="E383" s="372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111</v>
      </c>
      <c r="M383" s="38">
        <v>45</v>
      </c>
      <c r="N383" s="5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74"/>
      <c r="P383" s="374"/>
      <c r="Q383" s="374"/>
      <c r="R383" s="375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89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3">
      <c r="A384" s="64" t="s">
        <v>545</v>
      </c>
      <c r="B384" s="64" t="s">
        <v>546</v>
      </c>
      <c r="C384" s="37">
        <v>4301031247</v>
      </c>
      <c r="D384" s="372">
        <v>4680115883048</v>
      </c>
      <c r="E384" s="372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8" t="s">
        <v>80</v>
      </c>
      <c r="L384" s="39" t="s">
        <v>79</v>
      </c>
      <c r="M384" s="38">
        <v>40</v>
      </c>
      <c r="N384" s="58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74"/>
      <c r="P384" s="374"/>
      <c r="Q384" s="374"/>
      <c r="R384" s="375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3">
      <c r="A385" s="64" t="s">
        <v>547</v>
      </c>
      <c r="B385" s="64" t="s">
        <v>548</v>
      </c>
      <c r="C385" s="37">
        <v>4301031176</v>
      </c>
      <c r="D385" s="372">
        <v>4607091389425</v>
      </c>
      <c r="E385" s="372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181</v>
      </c>
      <c r="L385" s="39" t="s">
        <v>79</v>
      </c>
      <c r="M385" s="38">
        <v>45</v>
      </c>
      <c r="N385" s="5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74"/>
      <c r="P385" s="374"/>
      <c r="Q385" s="374"/>
      <c r="R385" s="375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3">
      <c r="A386" s="64" t="s">
        <v>549</v>
      </c>
      <c r="B386" s="64" t="s">
        <v>550</v>
      </c>
      <c r="C386" s="37">
        <v>4301031215</v>
      </c>
      <c r="D386" s="372">
        <v>4680115882911</v>
      </c>
      <c r="E386" s="372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8" t="s">
        <v>181</v>
      </c>
      <c r="L386" s="39" t="s">
        <v>79</v>
      </c>
      <c r="M386" s="38">
        <v>40</v>
      </c>
      <c r="N386" s="585" t="s">
        <v>551</v>
      </c>
      <c r="O386" s="374"/>
      <c r="P386" s="374"/>
      <c r="Q386" s="374"/>
      <c r="R386" s="375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3">
      <c r="A387" s="64" t="s">
        <v>552</v>
      </c>
      <c r="B387" s="64" t="s">
        <v>553</v>
      </c>
      <c r="C387" s="37">
        <v>4301031167</v>
      </c>
      <c r="D387" s="372">
        <v>4680115880771</v>
      </c>
      <c r="E387" s="372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181</v>
      </c>
      <c r="L387" s="39" t="s">
        <v>79</v>
      </c>
      <c r="M387" s="38">
        <v>45</v>
      </c>
      <c r="N387" s="5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74"/>
      <c r="P387" s="374"/>
      <c r="Q387" s="374"/>
      <c r="R387" s="375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3">
      <c r="A388" s="64" t="s">
        <v>554</v>
      </c>
      <c r="B388" s="64" t="s">
        <v>555</v>
      </c>
      <c r="C388" s="37">
        <v>4301031173</v>
      </c>
      <c r="D388" s="372">
        <v>4607091389500</v>
      </c>
      <c r="E388" s="372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181</v>
      </c>
      <c r="L388" s="39" t="s">
        <v>79</v>
      </c>
      <c r="M388" s="38">
        <v>45</v>
      </c>
      <c r="N388" s="58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74"/>
      <c r="P388" s="374"/>
      <c r="Q388" s="374"/>
      <c r="R388" s="375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3">
      <c r="A389" s="64" t="s">
        <v>556</v>
      </c>
      <c r="B389" s="64" t="s">
        <v>557</v>
      </c>
      <c r="C389" s="37">
        <v>4301031103</v>
      </c>
      <c r="D389" s="372">
        <v>4680115881983</v>
      </c>
      <c r="E389" s="372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8" t="s">
        <v>181</v>
      </c>
      <c r="L389" s="39" t="s">
        <v>79</v>
      </c>
      <c r="M389" s="38">
        <v>40</v>
      </c>
      <c r="N389" s="58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74"/>
      <c r="P389" s="374"/>
      <c r="Q389" s="374"/>
      <c r="R389" s="375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12.5" x14ac:dyDescent="0.25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79"/>
      <c r="M390" s="380"/>
      <c r="N390" s="376" t="s">
        <v>43</v>
      </c>
      <c r="O390" s="377"/>
      <c r="P390" s="377"/>
      <c r="Q390" s="377"/>
      <c r="R390" s="377"/>
      <c r="S390" s="377"/>
      <c r="T390" s="378"/>
      <c r="U390" s="43" t="s">
        <v>42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IFERROR(W383/H383,"0")+IFERROR(W384/H384,"0")+IFERROR(W385/H385,"0")+IFERROR(W386/H386,"0")+IFERROR(W387/H387,"0")+IFERROR(W388/H388,"0")+IFERROR(W389/H389,"0")</f>
        <v>0</v>
      </c>
      <c r="X390" s="44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68"/>
      <c r="Z390" s="68"/>
    </row>
    <row r="391" spans="1:53" ht="12.5" x14ac:dyDescent="0.25">
      <c r="A391" s="379"/>
      <c r="B391" s="379"/>
      <c r="C391" s="379"/>
      <c r="D391" s="379"/>
      <c r="E391" s="379"/>
      <c r="F391" s="379"/>
      <c r="G391" s="379"/>
      <c r="H391" s="379"/>
      <c r="I391" s="379"/>
      <c r="J391" s="379"/>
      <c r="K391" s="379"/>
      <c r="L391" s="379"/>
      <c r="M391" s="380"/>
      <c r="N391" s="376" t="s">
        <v>43</v>
      </c>
      <c r="O391" s="377"/>
      <c r="P391" s="377"/>
      <c r="Q391" s="377"/>
      <c r="R391" s="377"/>
      <c r="S391" s="377"/>
      <c r="T391" s="378"/>
      <c r="U391" s="43" t="s">
        <v>0</v>
      </c>
      <c r="V391" s="44">
        <f>IFERROR(SUM(V383:V389),"0")</f>
        <v>0</v>
      </c>
      <c r="W391" s="44">
        <f>IFERROR(SUM(W383:W389),"0")</f>
        <v>0</v>
      </c>
      <c r="X391" s="43"/>
      <c r="Y391" s="68"/>
      <c r="Z391" s="68"/>
    </row>
    <row r="392" spans="1:53" ht="14.25" customHeight="1" x14ac:dyDescent="0.3">
      <c r="A392" s="371" t="s">
        <v>103</v>
      </c>
      <c r="B392" s="371"/>
      <c r="C392" s="371"/>
      <c r="D392" s="371"/>
      <c r="E392" s="371"/>
      <c r="F392" s="371"/>
      <c r="G392" s="371"/>
      <c r="H392" s="371"/>
      <c r="I392" s="371"/>
      <c r="J392" s="371"/>
      <c r="K392" s="371"/>
      <c r="L392" s="371"/>
      <c r="M392" s="371"/>
      <c r="N392" s="371"/>
      <c r="O392" s="371"/>
      <c r="P392" s="371"/>
      <c r="Q392" s="371"/>
      <c r="R392" s="371"/>
      <c r="S392" s="371"/>
      <c r="T392" s="371"/>
      <c r="U392" s="371"/>
      <c r="V392" s="371"/>
      <c r="W392" s="371"/>
      <c r="X392" s="371"/>
      <c r="Y392" s="67"/>
      <c r="Z392" s="67"/>
    </row>
    <row r="393" spans="1:53" ht="27" customHeight="1" x14ac:dyDescent="0.3">
      <c r="A393" s="64" t="s">
        <v>558</v>
      </c>
      <c r="B393" s="64" t="s">
        <v>559</v>
      </c>
      <c r="C393" s="37">
        <v>4301170008</v>
      </c>
      <c r="D393" s="372">
        <v>4680115882980</v>
      </c>
      <c r="E393" s="372"/>
      <c r="F393" s="63">
        <v>0.13</v>
      </c>
      <c r="G393" s="38">
        <v>10</v>
      </c>
      <c r="H393" s="63">
        <v>1.3</v>
      </c>
      <c r="I393" s="63">
        <v>1.46</v>
      </c>
      <c r="J393" s="38">
        <v>200</v>
      </c>
      <c r="K393" s="38" t="s">
        <v>537</v>
      </c>
      <c r="L393" s="39" t="s">
        <v>536</v>
      </c>
      <c r="M393" s="38">
        <v>150</v>
      </c>
      <c r="N393" s="58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74"/>
      <c r="P393" s="374"/>
      <c r="Q393" s="374"/>
      <c r="R393" s="375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IFERROR(IF(W393=0,"",ROUNDUP(W393/H393,0)*0.00673),"")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ht="12.5" x14ac:dyDescent="0.25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79"/>
      <c r="M394" s="380"/>
      <c r="N394" s="376" t="s">
        <v>43</v>
      </c>
      <c r="O394" s="377"/>
      <c r="P394" s="377"/>
      <c r="Q394" s="377"/>
      <c r="R394" s="377"/>
      <c r="S394" s="377"/>
      <c r="T394" s="378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ht="12.5" x14ac:dyDescent="0.25">
      <c r="A395" s="379"/>
      <c r="B395" s="379"/>
      <c r="C395" s="379"/>
      <c r="D395" s="379"/>
      <c r="E395" s="379"/>
      <c r="F395" s="379"/>
      <c r="G395" s="379"/>
      <c r="H395" s="379"/>
      <c r="I395" s="379"/>
      <c r="J395" s="379"/>
      <c r="K395" s="379"/>
      <c r="L395" s="379"/>
      <c r="M395" s="380"/>
      <c r="N395" s="376" t="s">
        <v>43</v>
      </c>
      <c r="O395" s="377"/>
      <c r="P395" s="377"/>
      <c r="Q395" s="377"/>
      <c r="R395" s="377"/>
      <c r="S395" s="377"/>
      <c r="T395" s="378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27.75" customHeight="1" x14ac:dyDescent="0.25">
      <c r="A396" s="369" t="s">
        <v>560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369"/>
      <c r="Y396" s="55"/>
      <c r="Z396" s="55"/>
    </row>
    <row r="397" spans="1:53" ht="16.5" customHeight="1" x14ac:dyDescent="0.3">
      <c r="A397" s="370" t="s">
        <v>560</v>
      </c>
      <c r="B397" s="370"/>
      <c r="C397" s="370"/>
      <c r="D397" s="370"/>
      <c r="E397" s="370"/>
      <c r="F397" s="370"/>
      <c r="G397" s="370"/>
      <c r="H397" s="370"/>
      <c r="I397" s="370"/>
      <c r="J397" s="370"/>
      <c r="K397" s="370"/>
      <c r="L397" s="370"/>
      <c r="M397" s="370"/>
      <c r="N397" s="370"/>
      <c r="O397" s="370"/>
      <c r="P397" s="370"/>
      <c r="Q397" s="370"/>
      <c r="R397" s="370"/>
      <c r="S397" s="370"/>
      <c r="T397" s="370"/>
      <c r="U397" s="370"/>
      <c r="V397" s="370"/>
      <c r="W397" s="370"/>
      <c r="X397" s="370"/>
      <c r="Y397" s="66"/>
      <c r="Z397" s="66"/>
    </row>
    <row r="398" spans="1:53" ht="14.25" customHeight="1" x14ac:dyDescent="0.3">
      <c r="A398" s="371" t="s">
        <v>116</v>
      </c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  <c r="X398" s="371"/>
      <c r="Y398" s="67"/>
      <c r="Z398" s="67"/>
    </row>
    <row r="399" spans="1:53" ht="27" customHeight="1" x14ac:dyDescent="0.3">
      <c r="A399" s="64" t="s">
        <v>561</v>
      </c>
      <c r="B399" s="64" t="s">
        <v>562</v>
      </c>
      <c r="C399" s="37">
        <v>4301011371</v>
      </c>
      <c r="D399" s="372">
        <v>4607091389067</v>
      </c>
      <c r="E399" s="372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145</v>
      </c>
      <c r="M399" s="38">
        <v>55</v>
      </c>
      <c r="N399" s="59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74"/>
      <c r="P399" s="374"/>
      <c r="Q399" s="374"/>
      <c r="R399" s="375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ref="W399:W407" si="18"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3">
      <c r="A400" s="64" t="s">
        <v>563</v>
      </c>
      <c r="B400" s="64" t="s">
        <v>564</v>
      </c>
      <c r="C400" s="37">
        <v>4301011363</v>
      </c>
      <c r="D400" s="372">
        <v>4607091383522</v>
      </c>
      <c r="E400" s="372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59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74"/>
      <c r="P400" s="374"/>
      <c r="Q400" s="374"/>
      <c r="R400" s="375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3">
      <c r="A401" s="64" t="s">
        <v>565</v>
      </c>
      <c r="B401" s="64" t="s">
        <v>566</v>
      </c>
      <c r="C401" s="37">
        <v>4301011431</v>
      </c>
      <c r="D401" s="372">
        <v>4607091384437</v>
      </c>
      <c r="E401" s="372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50</v>
      </c>
      <c r="N401" s="59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74"/>
      <c r="P401" s="374"/>
      <c r="Q401" s="374"/>
      <c r="R401" s="375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3">
      <c r="A402" s="64" t="s">
        <v>567</v>
      </c>
      <c r="B402" s="64" t="s">
        <v>568</v>
      </c>
      <c r="C402" s="37">
        <v>4301011365</v>
      </c>
      <c r="D402" s="372">
        <v>4607091389104</v>
      </c>
      <c r="E402" s="37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5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74"/>
      <c r="P402" s="374"/>
      <c r="Q402" s="374"/>
      <c r="R402" s="375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3">
      <c r="A403" s="64" t="s">
        <v>569</v>
      </c>
      <c r="B403" s="64" t="s">
        <v>570</v>
      </c>
      <c r="C403" s="37">
        <v>4301011367</v>
      </c>
      <c r="D403" s="372">
        <v>4680115880603</v>
      </c>
      <c r="E403" s="372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5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74"/>
      <c r="P403" s="374"/>
      <c r="Q403" s="374"/>
      <c r="R403" s="375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3">
      <c r="A404" s="64" t="s">
        <v>571</v>
      </c>
      <c r="B404" s="64" t="s">
        <v>572</v>
      </c>
      <c r="C404" s="37">
        <v>4301011168</v>
      </c>
      <c r="D404" s="372">
        <v>4607091389999</v>
      </c>
      <c r="E404" s="372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59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74"/>
      <c r="P404" s="374"/>
      <c r="Q404" s="374"/>
      <c r="R404" s="375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3">
      <c r="A405" s="64" t="s">
        <v>573</v>
      </c>
      <c r="B405" s="64" t="s">
        <v>574</v>
      </c>
      <c r="C405" s="37">
        <v>4301011372</v>
      </c>
      <c r="D405" s="372">
        <v>4680115882782</v>
      </c>
      <c r="E405" s="372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50</v>
      </c>
      <c r="N405" s="5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74"/>
      <c r="P405" s="374"/>
      <c r="Q405" s="374"/>
      <c r="R405" s="375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3">
      <c r="A406" s="64" t="s">
        <v>575</v>
      </c>
      <c r="B406" s="64" t="s">
        <v>576</v>
      </c>
      <c r="C406" s="37">
        <v>4301011190</v>
      </c>
      <c r="D406" s="372">
        <v>4607091389098</v>
      </c>
      <c r="E406" s="372"/>
      <c r="F406" s="63">
        <v>0.4</v>
      </c>
      <c r="G406" s="38">
        <v>6</v>
      </c>
      <c r="H406" s="63">
        <v>2.4</v>
      </c>
      <c r="I406" s="63">
        <v>2.6</v>
      </c>
      <c r="J406" s="38">
        <v>156</v>
      </c>
      <c r="K406" s="38" t="s">
        <v>80</v>
      </c>
      <c r="L406" s="39" t="s">
        <v>145</v>
      </c>
      <c r="M406" s="38">
        <v>50</v>
      </c>
      <c r="N406" s="5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74"/>
      <c r="P406" s="374"/>
      <c r="Q406" s="374"/>
      <c r="R406" s="375"/>
      <c r="S406" s="40" t="s">
        <v>48</v>
      </c>
      <c r="T406" s="40" t="s">
        <v>48</v>
      </c>
      <c r="U406" s="41" t="s">
        <v>0</v>
      </c>
      <c r="V406" s="59">
        <v>79.2</v>
      </c>
      <c r="W406" s="56">
        <f t="shared" si="18"/>
        <v>79.2</v>
      </c>
      <c r="X406" s="42">
        <f>IFERROR(IF(W406=0,"",ROUNDUP(W406/H406,0)*0.00753),"")</f>
        <v>0.24849000000000002</v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3">
      <c r="A407" s="64" t="s">
        <v>577</v>
      </c>
      <c r="B407" s="64" t="s">
        <v>578</v>
      </c>
      <c r="C407" s="37">
        <v>4301011366</v>
      </c>
      <c r="D407" s="372">
        <v>4607091389982</v>
      </c>
      <c r="E407" s="372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74"/>
      <c r="P407" s="374"/>
      <c r="Q407" s="374"/>
      <c r="R407" s="375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ht="12.5" x14ac:dyDescent="0.25">
      <c r="A408" s="379"/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80"/>
      <c r="N408" s="376" t="s">
        <v>43</v>
      </c>
      <c r="O408" s="377"/>
      <c r="P408" s="377"/>
      <c r="Q408" s="377"/>
      <c r="R408" s="377"/>
      <c r="S408" s="377"/>
      <c r="T408" s="378"/>
      <c r="U408" s="43" t="s">
        <v>42</v>
      </c>
      <c r="V408" s="44">
        <f>IFERROR(V399/H399,"0")+IFERROR(V400/H400,"0")+IFERROR(V401/H401,"0")+IFERROR(V402/H402,"0")+IFERROR(V403/H403,"0")+IFERROR(V404/H404,"0")+IFERROR(V405/H405,"0")+IFERROR(V406/H406,"0")+IFERROR(V407/H407,"0")</f>
        <v>33</v>
      </c>
      <c r="W408" s="44">
        <f>IFERROR(W399/H399,"0")+IFERROR(W400/H400,"0")+IFERROR(W401/H401,"0")+IFERROR(W402/H402,"0")+IFERROR(W403/H403,"0")+IFERROR(W404/H404,"0")+IFERROR(W405/H405,"0")+IFERROR(W406/H406,"0")+IFERROR(W407/H407,"0")</f>
        <v>33</v>
      </c>
      <c r="X408" s="4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0.24849000000000002</v>
      </c>
      <c r="Y408" s="68"/>
      <c r="Z408" s="68"/>
    </row>
    <row r="409" spans="1:53" ht="12.5" x14ac:dyDescent="0.25">
      <c r="A409" s="379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80"/>
      <c r="N409" s="376" t="s">
        <v>43</v>
      </c>
      <c r="O409" s="377"/>
      <c r="P409" s="377"/>
      <c r="Q409" s="377"/>
      <c r="R409" s="377"/>
      <c r="S409" s="377"/>
      <c r="T409" s="378"/>
      <c r="U409" s="43" t="s">
        <v>0</v>
      </c>
      <c r="V409" s="44">
        <f>IFERROR(SUM(V399:V407),"0")</f>
        <v>79.2</v>
      </c>
      <c r="W409" s="44">
        <f>IFERROR(SUM(W399:W407),"0")</f>
        <v>79.2</v>
      </c>
      <c r="X409" s="43"/>
      <c r="Y409" s="68"/>
      <c r="Z409" s="68"/>
    </row>
    <row r="410" spans="1:53" ht="14.25" customHeight="1" x14ac:dyDescent="0.3">
      <c r="A410" s="371" t="s">
        <v>108</v>
      </c>
      <c r="B410" s="371"/>
      <c r="C410" s="371"/>
      <c r="D410" s="371"/>
      <c r="E410" s="371"/>
      <c r="F410" s="371"/>
      <c r="G410" s="371"/>
      <c r="H410" s="371"/>
      <c r="I410" s="371"/>
      <c r="J410" s="371"/>
      <c r="K410" s="371"/>
      <c r="L410" s="371"/>
      <c r="M410" s="371"/>
      <c r="N410" s="371"/>
      <c r="O410" s="371"/>
      <c r="P410" s="371"/>
      <c r="Q410" s="371"/>
      <c r="R410" s="371"/>
      <c r="S410" s="371"/>
      <c r="T410" s="371"/>
      <c r="U410" s="371"/>
      <c r="V410" s="371"/>
      <c r="W410" s="371"/>
      <c r="X410" s="371"/>
      <c r="Y410" s="67"/>
      <c r="Z410" s="67"/>
    </row>
    <row r="411" spans="1:53" ht="16.5" customHeight="1" x14ac:dyDescent="0.3">
      <c r="A411" s="64" t="s">
        <v>579</v>
      </c>
      <c r="B411" s="64" t="s">
        <v>580</v>
      </c>
      <c r="C411" s="37">
        <v>4301020222</v>
      </c>
      <c r="D411" s="372">
        <v>4607091388930</v>
      </c>
      <c r="E411" s="372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74"/>
      <c r="P411" s="374"/>
      <c r="Q411" s="374"/>
      <c r="R411" s="375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16.5" customHeight="1" x14ac:dyDescent="0.3">
      <c r="A412" s="64" t="s">
        <v>581</v>
      </c>
      <c r="B412" s="64" t="s">
        <v>582</v>
      </c>
      <c r="C412" s="37">
        <v>4301020206</v>
      </c>
      <c r="D412" s="372">
        <v>4680115880054</v>
      </c>
      <c r="E412" s="372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74"/>
      <c r="P412" s="374"/>
      <c r="Q412" s="374"/>
      <c r="R412" s="375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12.5" x14ac:dyDescent="0.25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79"/>
      <c r="M413" s="380"/>
      <c r="N413" s="376" t="s">
        <v>43</v>
      </c>
      <c r="O413" s="377"/>
      <c r="P413" s="377"/>
      <c r="Q413" s="377"/>
      <c r="R413" s="377"/>
      <c r="S413" s="377"/>
      <c r="T413" s="378"/>
      <c r="U413" s="43" t="s">
        <v>42</v>
      </c>
      <c r="V413" s="44">
        <f>IFERROR(V411/H411,"0")+IFERROR(V412/H412,"0")</f>
        <v>0</v>
      </c>
      <c r="W413" s="44">
        <f>IFERROR(W411/H411,"0")+IFERROR(W412/H412,"0")</f>
        <v>0</v>
      </c>
      <c r="X413" s="44">
        <f>IFERROR(IF(X411="",0,X411),"0")+IFERROR(IF(X412="",0,X412),"0")</f>
        <v>0</v>
      </c>
      <c r="Y413" s="68"/>
      <c r="Z413" s="68"/>
    </row>
    <row r="414" spans="1:53" ht="12.5" x14ac:dyDescent="0.25">
      <c r="A414" s="379"/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80"/>
      <c r="N414" s="376" t="s">
        <v>43</v>
      </c>
      <c r="O414" s="377"/>
      <c r="P414" s="377"/>
      <c r="Q414" s="377"/>
      <c r="R414" s="377"/>
      <c r="S414" s="377"/>
      <c r="T414" s="378"/>
      <c r="U414" s="43" t="s">
        <v>0</v>
      </c>
      <c r="V414" s="44">
        <f>IFERROR(SUM(V411:V412),"0")</f>
        <v>0</v>
      </c>
      <c r="W414" s="44">
        <f>IFERROR(SUM(W411:W412),"0")</f>
        <v>0</v>
      </c>
      <c r="X414" s="43"/>
      <c r="Y414" s="68"/>
      <c r="Z414" s="68"/>
    </row>
    <row r="415" spans="1:53" ht="14.25" customHeight="1" x14ac:dyDescent="0.3">
      <c r="A415" s="371" t="s">
        <v>76</v>
      </c>
      <c r="B415" s="371"/>
      <c r="C415" s="371"/>
      <c r="D415" s="371"/>
      <c r="E415" s="371"/>
      <c r="F415" s="371"/>
      <c r="G415" s="371"/>
      <c r="H415" s="371"/>
      <c r="I415" s="371"/>
      <c r="J415" s="371"/>
      <c r="K415" s="371"/>
      <c r="L415" s="371"/>
      <c r="M415" s="371"/>
      <c r="N415" s="371"/>
      <c r="O415" s="371"/>
      <c r="P415" s="371"/>
      <c r="Q415" s="371"/>
      <c r="R415" s="371"/>
      <c r="S415" s="371"/>
      <c r="T415" s="371"/>
      <c r="U415" s="371"/>
      <c r="V415" s="371"/>
      <c r="W415" s="371"/>
      <c r="X415" s="371"/>
      <c r="Y415" s="67"/>
      <c r="Z415" s="67"/>
    </row>
    <row r="416" spans="1:53" ht="27" customHeight="1" x14ac:dyDescent="0.3">
      <c r="A416" s="64" t="s">
        <v>583</v>
      </c>
      <c r="B416" s="64" t="s">
        <v>584</v>
      </c>
      <c r="C416" s="37">
        <v>4301031252</v>
      </c>
      <c r="D416" s="372">
        <v>4680115883116</v>
      </c>
      <c r="E416" s="372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60</v>
      </c>
      <c r="N416" s="6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74"/>
      <c r="P416" s="374"/>
      <c r="Q416" s="374"/>
      <c r="R416" s="375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1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3">
      <c r="A417" s="64" t="s">
        <v>585</v>
      </c>
      <c r="B417" s="64" t="s">
        <v>586</v>
      </c>
      <c r="C417" s="37">
        <v>4301031248</v>
      </c>
      <c r="D417" s="372">
        <v>4680115883093</v>
      </c>
      <c r="E417" s="372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74"/>
      <c r="P417" s="374"/>
      <c r="Q417" s="374"/>
      <c r="R417" s="375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3">
      <c r="A418" s="64" t="s">
        <v>587</v>
      </c>
      <c r="B418" s="64" t="s">
        <v>588</v>
      </c>
      <c r="C418" s="37">
        <v>4301031250</v>
      </c>
      <c r="D418" s="372">
        <v>4680115883109</v>
      </c>
      <c r="E418" s="372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74"/>
      <c r="P418" s="374"/>
      <c r="Q418" s="374"/>
      <c r="R418" s="375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3">
      <c r="A419" s="64" t="s">
        <v>589</v>
      </c>
      <c r="B419" s="64" t="s">
        <v>590</v>
      </c>
      <c r="C419" s="37">
        <v>4301031249</v>
      </c>
      <c r="D419" s="372">
        <v>4680115882072</v>
      </c>
      <c r="E419" s="372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60</v>
      </c>
      <c r="N419" s="604" t="s">
        <v>591</v>
      </c>
      <c r="O419" s="374"/>
      <c r="P419" s="374"/>
      <c r="Q419" s="374"/>
      <c r="R419" s="375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3">
      <c r="A420" s="64" t="s">
        <v>592</v>
      </c>
      <c r="B420" s="64" t="s">
        <v>593</v>
      </c>
      <c r="C420" s="37">
        <v>4301031251</v>
      </c>
      <c r="D420" s="372">
        <v>4680115882102</v>
      </c>
      <c r="E420" s="372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605" t="s">
        <v>594</v>
      </c>
      <c r="O420" s="374"/>
      <c r="P420" s="374"/>
      <c r="Q420" s="374"/>
      <c r="R420" s="375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3">
      <c r="A421" s="64" t="s">
        <v>595</v>
      </c>
      <c r="B421" s="64" t="s">
        <v>596</v>
      </c>
      <c r="C421" s="37">
        <v>4301031253</v>
      </c>
      <c r="D421" s="372">
        <v>4680115882096</v>
      </c>
      <c r="E421" s="372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606" t="s">
        <v>597</v>
      </c>
      <c r="O421" s="374"/>
      <c r="P421" s="374"/>
      <c r="Q421" s="374"/>
      <c r="R421" s="375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t="12.5" x14ac:dyDescent="0.25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80"/>
      <c r="N422" s="376" t="s">
        <v>43</v>
      </c>
      <c r="O422" s="377"/>
      <c r="P422" s="377"/>
      <c r="Q422" s="377"/>
      <c r="R422" s="377"/>
      <c r="S422" s="377"/>
      <c r="T422" s="378"/>
      <c r="U422" s="43" t="s">
        <v>42</v>
      </c>
      <c r="V422" s="44">
        <f>IFERROR(V416/H416,"0")+IFERROR(V417/H417,"0")+IFERROR(V418/H418,"0")+IFERROR(V419/H419,"0")+IFERROR(V420/H420,"0")+IFERROR(V421/H421,"0")</f>
        <v>0</v>
      </c>
      <c r="W422" s="44">
        <f>IFERROR(W416/H416,"0")+IFERROR(W417/H417,"0")+IFERROR(W418/H418,"0")+IFERROR(W419/H419,"0")+IFERROR(W420/H420,"0")+IFERROR(W421/H421,"0")</f>
        <v>0</v>
      </c>
      <c r="X422" s="44">
        <f>IFERROR(IF(X416="",0,X416),"0")+IFERROR(IF(X417="",0,X417),"0")+IFERROR(IF(X418="",0,X418),"0")+IFERROR(IF(X419="",0,X419),"0")+IFERROR(IF(X420="",0,X420),"0")+IFERROR(IF(X421="",0,X421),"0")</f>
        <v>0</v>
      </c>
      <c r="Y422" s="68"/>
      <c r="Z422" s="68"/>
    </row>
    <row r="423" spans="1:53" ht="12.5" x14ac:dyDescent="0.25">
      <c r="A423" s="379"/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80"/>
      <c r="N423" s="376" t="s">
        <v>43</v>
      </c>
      <c r="O423" s="377"/>
      <c r="P423" s="377"/>
      <c r="Q423" s="377"/>
      <c r="R423" s="377"/>
      <c r="S423" s="377"/>
      <c r="T423" s="378"/>
      <c r="U423" s="43" t="s">
        <v>0</v>
      </c>
      <c r="V423" s="44">
        <f>IFERROR(SUM(V416:V421),"0")</f>
        <v>0</v>
      </c>
      <c r="W423" s="44">
        <f>IFERROR(SUM(W416:W421),"0")</f>
        <v>0</v>
      </c>
      <c r="X423" s="43"/>
      <c r="Y423" s="68"/>
      <c r="Z423" s="68"/>
    </row>
    <row r="424" spans="1:53" ht="14.25" customHeight="1" x14ac:dyDescent="0.3">
      <c r="A424" s="371" t="s">
        <v>81</v>
      </c>
      <c r="B424" s="371"/>
      <c r="C424" s="371"/>
      <c r="D424" s="371"/>
      <c r="E424" s="371"/>
      <c r="F424" s="371"/>
      <c r="G424" s="371"/>
      <c r="H424" s="371"/>
      <c r="I424" s="371"/>
      <c r="J424" s="371"/>
      <c r="K424" s="371"/>
      <c r="L424" s="371"/>
      <c r="M424" s="371"/>
      <c r="N424" s="371"/>
      <c r="O424" s="371"/>
      <c r="P424" s="371"/>
      <c r="Q424" s="371"/>
      <c r="R424" s="371"/>
      <c r="S424" s="371"/>
      <c r="T424" s="371"/>
      <c r="U424" s="371"/>
      <c r="V424" s="371"/>
      <c r="W424" s="371"/>
      <c r="X424" s="371"/>
      <c r="Y424" s="67"/>
      <c r="Z424" s="67"/>
    </row>
    <row r="425" spans="1:53" ht="16.5" customHeight="1" x14ac:dyDescent="0.3">
      <c r="A425" s="64" t="s">
        <v>598</v>
      </c>
      <c r="B425" s="64" t="s">
        <v>599</v>
      </c>
      <c r="C425" s="37">
        <v>4301051230</v>
      </c>
      <c r="D425" s="372">
        <v>4607091383409</v>
      </c>
      <c r="E425" s="372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74"/>
      <c r="P425" s="374"/>
      <c r="Q425" s="374"/>
      <c r="R425" s="375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16.5" customHeight="1" x14ac:dyDescent="0.3">
      <c r="A426" s="64" t="s">
        <v>600</v>
      </c>
      <c r="B426" s="64" t="s">
        <v>601</v>
      </c>
      <c r="C426" s="37">
        <v>4301051231</v>
      </c>
      <c r="D426" s="372">
        <v>4607091383416</v>
      </c>
      <c r="E426" s="372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74"/>
      <c r="P426" s="374"/>
      <c r="Q426" s="374"/>
      <c r="R426" s="375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t="12.5" x14ac:dyDescent="0.25">
      <c r="A427" s="379"/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80"/>
      <c r="N427" s="376" t="s">
        <v>43</v>
      </c>
      <c r="O427" s="377"/>
      <c r="P427" s="377"/>
      <c r="Q427" s="377"/>
      <c r="R427" s="377"/>
      <c r="S427" s="377"/>
      <c r="T427" s="378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ht="12.5" x14ac:dyDescent="0.25">
      <c r="A428" s="379"/>
      <c r="B428" s="379"/>
      <c r="C428" s="379"/>
      <c r="D428" s="379"/>
      <c r="E428" s="379"/>
      <c r="F428" s="379"/>
      <c r="G428" s="379"/>
      <c r="H428" s="379"/>
      <c r="I428" s="379"/>
      <c r="J428" s="379"/>
      <c r="K428" s="379"/>
      <c r="L428" s="379"/>
      <c r="M428" s="380"/>
      <c r="N428" s="376" t="s">
        <v>43</v>
      </c>
      <c r="O428" s="377"/>
      <c r="P428" s="377"/>
      <c r="Q428" s="377"/>
      <c r="R428" s="377"/>
      <c r="S428" s="377"/>
      <c r="T428" s="378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27.75" customHeight="1" x14ac:dyDescent="0.25">
      <c r="A429" s="369" t="s">
        <v>602</v>
      </c>
      <c r="B429" s="369"/>
      <c r="C429" s="369"/>
      <c r="D429" s="369"/>
      <c r="E429" s="369"/>
      <c r="F429" s="369"/>
      <c r="G429" s="369"/>
      <c r="H429" s="369"/>
      <c r="I429" s="369"/>
      <c r="J429" s="369"/>
      <c r="K429" s="369"/>
      <c r="L429" s="369"/>
      <c r="M429" s="369"/>
      <c r="N429" s="369"/>
      <c r="O429" s="369"/>
      <c r="P429" s="369"/>
      <c r="Q429" s="369"/>
      <c r="R429" s="369"/>
      <c r="S429" s="369"/>
      <c r="T429" s="369"/>
      <c r="U429" s="369"/>
      <c r="V429" s="369"/>
      <c r="W429" s="369"/>
      <c r="X429" s="369"/>
      <c r="Y429" s="55"/>
      <c r="Z429" s="55"/>
    </row>
    <row r="430" spans="1:53" ht="16.5" customHeight="1" x14ac:dyDescent="0.3">
      <c r="A430" s="370" t="s">
        <v>603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66"/>
      <c r="Z430" s="66"/>
    </row>
    <row r="431" spans="1:53" ht="14.25" customHeight="1" x14ac:dyDescent="0.3">
      <c r="A431" s="371" t="s">
        <v>116</v>
      </c>
      <c r="B431" s="371"/>
      <c r="C431" s="371"/>
      <c r="D431" s="371"/>
      <c r="E431" s="371"/>
      <c r="F431" s="371"/>
      <c r="G431" s="371"/>
      <c r="H431" s="371"/>
      <c r="I431" s="371"/>
      <c r="J431" s="371"/>
      <c r="K431" s="371"/>
      <c r="L431" s="371"/>
      <c r="M431" s="371"/>
      <c r="N431" s="371"/>
      <c r="O431" s="371"/>
      <c r="P431" s="371"/>
      <c r="Q431" s="371"/>
      <c r="R431" s="371"/>
      <c r="S431" s="371"/>
      <c r="T431" s="371"/>
      <c r="U431" s="371"/>
      <c r="V431" s="371"/>
      <c r="W431" s="371"/>
      <c r="X431" s="371"/>
      <c r="Y431" s="67"/>
      <c r="Z431" s="67"/>
    </row>
    <row r="432" spans="1:53" ht="27" customHeight="1" x14ac:dyDescent="0.3">
      <c r="A432" s="64" t="s">
        <v>604</v>
      </c>
      <c r="B432" s="64" t="s">
        <v>605</v>
      </c>
      <c r="C432" s="37">
        <v>4301011585</v>
      </c>
      <c r="D432" s="372">
        <v>4640242180441</v>
      </c>
      <c r="E432" s="372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609" t="s">
        <v>606</v>
      </c>
      <c r="O432" s="374"/>
      <c r="P432" s="374"/>
      <c r="Q432" s="374"/>
      <c r="R432" s="375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ht="27" customHeight="1" x14ac:dyDescent="0.3">
      <c r="A433" s="64" t="s">
        <v>607</v>
      </c>
      <c r="B433" s="64" t="s">
        <v>608</v>
      </c>
      <c r="C433" s="37">
        <v>4301011584</v>
      </c>
      <c r="D433" s="372">
        <v>4640242180564</v>
      </c>
      <c r="E433" s="372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610" t="s">
        <v>609</v>
      </c>
      <c r="O433" s="374"/>
      <c r="P433" s="374"/>
      <c r="Q433" s="374"/>
      <c r="R433" s="375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ht="12.5" x14ac:dyDescent="0.25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79"/>
      <c r="M434" s="380"/>
      <c r="N434" s="376" t="s">
        <v>43</v>
      </c>
      <c r="O434" s="377"/>
      <c r="P434" s="377"/>
      <c r="Q434" s="377"/>
      <c r="R434" s="377"/>
      <c r="S434" s="377"/>
      <c r="T434" s="378"/>
      <c r="U434" s="43" t="s">
        <v>42</v>
      </c>
      <c r="V434" s="44">
        <f>IFERROR(V432/H432,"0")+IFERROR(V433/H433,"0")</f>
        <v>0</v>
      </c>
      <c r="W434" s="44">
        <f>IFERROR(W432/H432,"0")+IFERROR(W433/H433,"0")</f>
        <v>0</v>
      </c>
      <c r="X434" s="44">
        <f>IFERROR(IF(X432="",0,X432),"0")+IFERROR(IF(X433="",0,X433),"0")</f>
        <v>0</v>
      </c>
      <c r="Y434" s="68"/>
      <c r="Z434" s="68"/>
    </row>
    <row r="435" spans="1:53" ht="12.5" x14ac:dyDescent="0.25">
      <c r="A435" s="379"/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80"/>
      <c r="N435" s="376" t="s">
        <v>43</v>
      </c>
      <c r="O435" s="377"/>
      <c r="P435" s="377"/>
      <c r="Q435" s="377"/>
      <c r="R435" s="377"/>
      <c r="S435" s="377"/>
      <c r="T435" s="378"/>
      <c r="U435" s="43" t="s">
        <v>0</v>
      </c>
      <c r="V435" s="44">
        <f>IFERROR(SUM(V432:V433),"0")</f>
        <v>0</v>
      </c>
      <c r="W435" s="44">
        <f>IFERROR(SUM(W432:W433),"0")</f>
        <v>0</v>
      </c>
      <c r="X435" s="43"/>
      <c r="Y435" s="68"/>
      <c r="Z435" s="68"/>
    </row>
    <row r="436" spans="1:53" ht="14.25" customHeight="1" x14ac:dyDescent="0.3">
      <c r="A436" s="371" t="s">
        <v>108</v>
      </c>
      <c r="B436" s="371"/>
      <c r="C436" s="371"/>
      <c r="D436" s="371"/>
      <c r="E436" s="371"/>
      <c r="F436" s="371"/>
      <c r="G436" s="371"/>
      <c r="H436" s="371"/>
      <c r="I436" s="371"/>
      <c r="J436" s="371"/>
      <c r="K436" s="371"/>
      <c r="L436" s="371"/>
      <c r="M436" s="371"/>
      <c r="N436" s="371"/>
      <c r="O436" s="371"/>
      <c r="P436" s="371"/>
      <c r="Q436" s="371"/>
      <c r="R436" s="371"/>
      <c r="S436" s="371"/>
      <c r="T436" s="371"/>
      <c r="U436" s="371"/>
      <c r="V436" s="371"/>
      <c r="W436" s="371"/>
      <c r="X436" s="371"/>
      <c r="Y436" s="67"/>
      <c r="Z436" s="67"/>
    </row>
    <row r="437" spans="1:53" ht="27" customHeight="1" x14ac:dyDescent="0.3">
      <c r="A437" s="64" t="s">
        <v>610</v>
      </c>
      <c r="B437" s="64" t="s">
        <v>611</v>
      </c>
      <c r="C437" s="37">
        <v>4301020260</v>
      </c>
      <c r="D437" s="372">
        <v>4640242180526</v>
      </c>
      <c r="E437" s="372"/>
      <c r="F437" s="63">
        <v>1.8</v>
      </c>
      <c r="G437" s="38">
        <v>6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111</v>
      </c>
      <c r="M437" s="38">
        <v>50</v>
      </c>
      <c r="N437" s="611" t="s">
        <v>612</v>
      </c>
      <c r="O437" s="374"/>
      <c r="P437" s="374"/>
      <c r="Q437" s="374"/>
      <c r="R437" s="375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ht="16.5" customHeight="1" x14ac:dyDescent="0.3">
      <c r="A438" s="64" t="s">
        <v>613</v>
      </c>
      <c r="B438" s="64" t="s">
        <v>614</v>
      </c>
      <c r="C438" s="37">
        <v>4301020269</v>
      </c>
      <c r="D438" s="372">
        <v>4640242180519</v>
      </c>
      <c r="E438" s="372"/>
      <c r="F438" s="63">
        <v>1.35</v>
      </c>
      <c r="G438" s="38">
        <v>8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145</v>
      </c>
      <c r="M438" s="38">
        <v>50</v>
      </c>
      <c r="N438" s="612" t="s">
        <v>615</v>
      </c>
      <c r="O438" s="374"/>
      <c r="P438" s="374"/>
      <c r="Q438" s="374"/>
      <c r="R438" s="375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ht="12.5" x14ac:dyDescent="0.25">
      <c r="A439" s="379"/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80"/>
      <c r="N439" s="376" t="s">
        <v>43</v>
      </c>
      <c r="O439" s="377"/>
      <c r="P439" s="377"/>
      <c r="Q439" s="377"/>
      <c r="R439" s="377"/>
      <c r="S439" s="377"/>
      <c r="T439" s="378"/>
      <c r="U439" s="43" t="s">
        <v>42</v>
      </c>
      <c r="V439" s="44">
        <f>IFERROR(V437/H437,"0")+IFERROR(V438/H438,"0")</f>
        <v>0</v>
      </c>
      <c r="W439" s="44">
        <f>IFERROR(W437/H437,"0")+IFERROR(W438/H438,"0")</f>
        <v>0</v>
      </c>
      <c r="X439" s="44">
        <f>IFERROR(IF(X437="",0,X437),"0")+IFERROR(IF(X438="",0,X438),"0")</f>
        <v>0</v>
      </c>
      <c r="Y439" s="68"/>
      <c r="Z439" s="68"/>
    </row>
    <row r="440" spans="1:53" ht="12.5" x14ac:dyDescent="0.25">
      <c r="A440" s="379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80"/>
      <c r="N440" s="376" t="s">
        <v>43</v>
      </c>
      <c r="O440" s="377"/>
      <c r="P440" s="377"/>
      <c r="Q440" s="377"/>
      <c r="R440" s="377"/>
      <c r="S440" s="377"/>
      <c r="T440" s="378"/>
      <c r="U440" s="43" t="s">
        <v>0</v>
      </c>
      <c r="V440" s="44">
        <f>IFERROR(SUM(V437:V438),"0")</f>
        <v>0</v>
      </c>
      <c r="W440" s="44">
        <f>IFERROR(SUM(W437:W438),"0")</f>
        <v>0</v>
      </c>
      <c r="X440" s="43"/>
      <c r="Y440" s="68"/>
      <c r="Z440" s="68"/>
    </row>
    <row r="441" spans="1:53" ht="14.25" customHeight="1" x14ac:dyDescent="0.3">
      <c r="A441" s="371" t="s">
        <v>76</v>
      </c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  <c r="X441" s="371"/>
      <c r="Y441" s="67"/>
      <c r="Z441" s="67"/>
    </row>
    <row r="442" spans="1:53" ht="27" customHeight="1" x14ac:dyDescent="0.3">
      <c r="A442" s="64" t="s">
        <v>616</v>
      </c>
      <c r="B442" s="64" t="s">
        <v>617</v>
      </c>
      <c r="C442" s="37">
        <v>4301031280</v>
      </c>
      <c r="D442" s="372">
        <v>4640242180816</v>
      </c>
      <c r="E442" s="372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613" t="s">
        <v>618</v>
      </c>
      <c r="O442" s="374"/>
      <c r="P442" s="374"/>
      <c r="Q442" s="374"/>
      <c r="R442" s="375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ht="27" customHeight="1" x14ac:dyDescent="0.3">
      <c r="A443" s="64" t="s">
        <v>619</v>
      </c>
      <c r="B443" s="64" t="s">
        <v>620</v>
      </c>
      <c r="C443" s="37">
        <v>4301031244</v>
      </c>
      <c r="D443" s="372">
        <v>4640242180595</v>
      </c>
      <c r="E443" s="372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614" t="s">
        <v>621</v>
      </c>
      <c r="O443" s="374"/>
      <c r="P443" s="374"/>
      <c r="Q443" s="374"/>
      <c r="R443" s="375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ht="12.5" x14ac:dyDescent="0.25">
      <c r="A444" s="379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80"/>
      <c r="N444" s="376" t="s">
        <v>43</v>
      </c>
      <c r="O444" s="377"/>
      <c r="P444" s="377"/>
      <c r="Q444" s="377"/>
      <c r="R444" s="377"/>
      <c r="S444" s="377"/>
      <c r="T444" s="378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ht="12.5" x14ac:dyDescent="0.25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80"/>
      <c r="N445" s="376" t="s">
        <v>43</v>
      </c>
      <c r="O445" s="377"/>
      <c r="P445" s="377"/>
      <c r="Q445" s="377"/>
      <c r="R445" s="377"/>
      <c r="S445" s="377"/>
      <c r="T445" s="378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14.25" customHeight="1" x14ac:dyDescent="0.3">
      <c r="A446" s="371" t="s">
        <v>81</v>
      </c>
      <c r="B446" s="371"/>
      <c r="C446" s="371"/>
      <c r="D446" s="371"/>
      <c r="E446" s="371"/>
      <c r="F446" s="371"/>
      <c r="G446" s="371"/>
      <c r="H446" s="371"/>
      <c r="I446" s="371"/>
      <c r="J446" s="371"/>
      <c r="K446" s="371"/>
      <c r="L446" s="371"/>
      <c r="M446" s="371"/>
      <c r="N446" s="371"/>
      <c r="O446" s="371"/>
      <c r="P446" s="371"/>
      <c r="Q446" s="371"/>
      <c r="R446" s="371"/>
      <c r="S446" s="371"/>
      <c r="T446" s="371"/>
      <c r="U446" s="371"/>
      <c r="V446" s="371"/>
      <c r="W446" s="371"/>
      <c r="X446" s="371"/>
      <c r="Y446" s="67"/>
      <c r="Z446" s="67"/>
    </row>
    <row r="447" spans="1:53" ht="27" customHeight="1" x14ac:dyDescent="0.3">
      <c r="A447" s="64" t="s">
        <v>622</v>
      </c>
      <c r="B447" s="64" t="s">
        <v>623</v>
      </c>
      <c r="C447" s="37">
        <v>4301051510</v>
      </c>
      <c r="D447" s="372">
        <v>4640242180540</v>
      </c>
      <c r="E447" s="372"/>
      <c r="F447" s="63">
        <v>1.3</v>
      </c>
      <c r="G447" s="38">
        <v>6</v>
      </c>
      <c r="H447" s="63">
        <v>7.8</v>
      </c>
      <c r="I447" s="63">
        <v>8.3640000000000008</v>
      </c>
      <c r="J447" s="38">
        <v>56</v>
      </c>
      <c r="K447" s="38" t="s">
        <v>112</v>
      </c>
      <c r="L447" s="39" t="s">
        <v>79</v>
      </c>
      <c r="M447" s="38">
        <v>30</v>
      </c>
      <c r="N447" s="615" t="s">
        <v>624</v>
      </c>
      <c r="O447" s="374"/>
      <c r="P447" s="374"/>
      <c r="Q447" s="374"/>
      <c r="R447" s="375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ht="27" customHeight="1" x14ac:dyDescent="0.3">
      <c r="A448" s="64" t="s">
        <v>625</v>
      </c>
      <c r="B448" s="64" t="s">
        <v>626</v>
      </c>
      <c r="C448" s="37">
        <v>4301051508</v>
      </c>
      <c r="D448" s="372">
        <v>4640242180557</v>
      </c>
      <c r="E448" s="372"/>
      <c r="F448" s="63">
        <v>0.5</v>
      </c>
      <c r="G448" s="38">
        <v>6</v>
      </c>
      <c r="H448" s="63">
        <v>3</v>
      </c>
      <c r="I448" s="63">
        <v>3.2839999999999998</v>
      </c>
      <c r="J448" s="38">
        <v>156</v>
      </c>
      <c r="K448" s="38" t="s">
        <v>80</v>
      </c>
      <c r="L448" s="39" t="s">
        <v>79</v>
      </c>
      <c r="M448" s="38">
        <v>30</v>
      </c>
      <c r="N448" s="616" t="s">
        <v>627</v>
      </c>
      <c r="O448" s="374"/>
      <c r="P448" s="374"/>
      <c r="Q448" s="374"/>
      <c r="R448" s="375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ht="12.5" x14ac:dyDescent="0.25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80"/>
      <c r="N449" s="376" t="s">
        <v>43</v>
      </c>
      <c r="O449" s="377"/>
      <c r="P449" s="377"/>
      <c r="Q449" s="377"/>
      <c r="R449" s="377"/>
      <c r="S449" s="377"/>
      <c r="T449" s="378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ht="12.5" x14ac:dyDescent="0.25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80"/>
      <c r="N450" s="376" t="s">
        <v>43</v>
      </c>
      <c r="O450" s="377"/>
      <c r="P450" s="377"/>
      <c r="Q450" s="377"/>
      <c r="R450" s="377"/>
      <c r="S450" s="377"/>
      <c r="T450" s="378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6.5" customHeight="1" x14ac:dyDescent="0.3">
      <c r="A451" s="370" t="s">
        <v>628</v>
      </c>
      <c r="B451" s="370"/>
      <c r="C451" s="370"/>
      <c r="D451" s="370"/>
      <c r="E451" s="370"/>
      <c r="F451" s="370"/>
      <c r="G451" s="370"/>
      <c r="H451" s="370"/>
      <c r="I451" s="370"/>
      <c r="J451" s="370"/>
      <c r="K451" s="370"/>
      <c r="L451" s="370"/>
      <c r="M451" s="370"/>
      <c r="N451" s="370"/>
      <c r="O451" s="370"/>
      <c r="P451" s="370"/>
      <c r="Q451" s="370"/>
      <c r="R451" s="370"/>
      <c r="S451" s="370"/>
      <c r="T451" s="370"/>
      <c r="U451" s="370"/>
      <c r="V451" s="370"/>
      <c r="W451" s="370"/>
      <c r="X451" s="370"/>
      <c r="Y451" s="66"/>
      <c r="Z451" s="66"/>
    </row>
    <row r="452" spans="1:53" ht="14.25" customHeight="1" x14ac:dyDescent="0.3">
      <c r="A452" s="371" t="s">
        <v>81</v>
      </c>
      <c r="B452" s="371"/>
      <c r="C452" s="371"/>
      <c r="D452" s="371"/>
      <c r="E452" s="371"/>
      <c r="F452" s="371"/>
      <c r="G452" s="371"/>
      <c r="H452" s="371"/>
      <c r="I452" s="371"/>
      <c r="J452" s="371"/>
      <c r="K452" s="371"/>
      <c r="L452" s="371"/>
      <c r="M452" s="371"/>
      <c r="N452" s="371"/>
      <c r="O452" s="371"/>
      <c r="P452" s="371"/>
      <c r="Q452" s="371"/>
      <c r="R452" s="371"/>
      <c r="S452" s="371"/>
      <c r="T452" s="371"/>
      <c r="U452" s="371"/>
      <c r="V452" s="371"/>
      <c r="W452" s="371"/>
      <c r="X452" s="371"/>
      <c r="Y452" s="67"/>
      <c r="Z452" s="67"/>
    </row>
    <row r="453" spans="1:53" ht="16.5" customHeight="1" x14ac:dyDescent="0.3">
      <c r="A453" s="64" t="s">
        <v>629</v>
      </c>
      <c r="B453" s="64" t="s">
        <v>630</v>
      </c>
      <c r="C453" s="37">
        <v>4301051310</v>
      </c>
      <c r="D453" s="372">
        <v>4680115880870</v>
      </c>
      <c r="E453" s="372"/>
      <c r="F453" s="63">
        <v>1.3</v>
      </c>
      <c r="G453" s="38">
        <v>6</v>
      </c>
      <c r="H453" s="63">
        <v>7.8</v>
      </c>
      <c r="I453" s="63">
        <v>8.3640000000000008</v>
      </c>
      <c r="J453" s="38">
        <v>56</v>
      </c>
      <c r="K453" s="38" t="s">
        <v>112</v>
      </c>
      <c r="L453" s="39" t="s">
        <v>145</v>
      </c>
      <c r="M453" s="38">
        <v>40</v>
      </c>
      <c r="N453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74"/>
      <c r="P453" s="374"/>
      <c r="Q453" s="374"/>
      <c r="R453" s="375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ht="12.5" x14ac:dyDescent="0.25">
      <c r="A454" s="379"/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80"/>
      <c r="N454" s="376" t="s">
        <v>43</v>
      </c>
      <c r="O454" s="377"/>
      <c r="P454" s="377"/>
      <c r="Q454" s="377"/>
      <c r="R454" s="377"/>
      <c r="S454" s="377"/>
      <c r="T454" s="378"/>
      <c r="U454" s="43" t="s">
        <v>42</v>
      </c>
      <c r="V454" s="44">
        <f>IFERROR(V453/H453,"0")</f>
        <v>0</v>
      </c>
      <c r="W454" s="44">
        <f>IFERROR(W453/H453,"0")</f>
        <v>0</v>
      </c>
      <c r="X454" s="44">
        <f>IFERROR(IF(X453="",0,X453),"0")</f>
        <v>0</v>
      </c>
      <c r="Y454" s="68"/>
      <c r="Z454" s="68"/>
    </row>
    <row r="455" spans="1:53" ht="12.5" x14ac:dyDescent="0.25">
      <c r="A455" s="379"/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80"/>
      <c r="N455" s="376" t="s">
        <v>43</v>
      </c>
      <c r="O455" s="377"/>
      <c r="P455" s="377"/>
      <c r="Q455" s="377"/>
      <c r="R455" s="377"/>
      <c r="S455" s="377"/>
      <c r="T455" s="378"/>
      <c r="U455" s="43" t="s">
        <v>0</v>
      </c>
      <c r="V455" s="44">
        <f>IFERROR(SUM(V453:V453),"0")</f>
        <v>0</v>
      </c>
      <c r="W455" s="44">
        <f>IFERROR(SUM(W453:W453),"0")</f>
        <v>0</v>
      </c>
      <c r="X455" s="43"/>
      <c r="Y455" s="68"/>
      <c r="Z455" s="68"/>
    </row>
    <row r="456" spans="1:53" ht="15" customHeight="1" x14ac:dyDescent="0.25">
      <c r="A456" s="379"/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79"/>
      <c r="M456" s="621"/>
      <c r="N456" s="618" t="s">
        <v>36</v>
      </c>
      <c r="O456" s="619"/>
      <c r="P456" s="619"/>
      <c r="Q456" s="619"/>
      <c r="R456" s="619"/>
      <c r="S456" s="619"/>
      <c r="T456" s="620"/>
      <c r="U456" s="43" t="s">
        <v>0</v>
      </c>
      <c r="V456" s="4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2622.06</v>
      </c>
      <c r="W456" s="4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2622.06</v>
      </c>
      <c r="X456" s="43"/>
      <c r="Y456" s="68"/>
      <c r="Z456" s="68"/>
    </row>
    <row r="457" spans="1:53" ht="12.5" x14ac:dyDescent="0.25">
      <c r="A457" s="379"/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79"/>
      <c r="M457" s="621"/>
      <c r="N457" s="618" t="s">
        <v>37</v>
      </c>
      <c r="O457" s="619"/>
      <c r="P457" s="619"/>
      <c r="Q457" s="619"/>
      <c r="R457" s="619"/>
      <c r="S457" s="619"/>
      <c r="T457" s="620"/>
      <c r="U457" s="43" t="s">
        <v>0</v>
      </c>
      <c r="V457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2861.8900000000012</v>
      </c>
      <c r="W457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2861.8900000000012</v>
      </c>
      <c r="X457" s="43"/>
      <c r="Y457" s="68"/>
      <c r="Z457" s="68"/>
    </row>
    <row r="458" spans="1:53" ht="12.5" x14ac:dyDescent="0.25">
      <c r="A458" s="379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621"/>
      <c r="N458" s="618" t="s">
        <v>38</v>
      </c>
      <c r="O458" s="619"/>
      <c r="P458" s="619"/>
      <c r="Q458" s="619"/>
      <c r="R458" s="619"/>
      <c r="S458" s="619"/>
      <c r="T458" s="620"/>
      <c r="U458" s="43" t="s">
        <v>23</v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7</v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7</v>
      </c>
      <c r="X458" s="43"/>
      <c r="Y458" s="68"/>
      <c r="Z458" s="68"/>
    </row>
    <row r="459" spans="1:53" ht="12.5" x14ac:dyDescent="0.25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379"/>
      <c r="M459" s="621"/>
      <c r="N459" s="618" t="s">
        <v>39</v>
      </c>
      <c r="O459" s="619"/>
      <c r="P459" s="619"/>
      <c r="Q459" s="619"/>
      <c r="R459" s="619"/>
      <c r="S459" s="619"/>
      <c r="T459" s="620"/>
      <c r="U459" s="43" t="s">
        <v>0</v>
      </c>
      <c r="V459" s="44">
        <f>GrossWeightTotal+PalletQtyTotal*25</f>
        <v>3036.8900000000012</v>
      </c>
      <c r="W459" s="44">
        <f>GrossWeightTotalR+PalletQtyTotalR*25</f>
        <v>3036.8900000000012</v>
      </c>
      <c r="X459" s="43"/>
      <c r="Y459" s="68"/>
      <c r="Z459" s="68"/>
    </row>
    <row r="460" spans="1:53" ht="12.5" x14ac:dyDescent="0.25">
      <c r="A460" s="379"/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79"/>
      <c r="M460" s="621"/>
      <c r="N460" s="618" t="s">
        <v>40</v>
      </c>
      <c r="O460" s="619"/>
      <c r="P460" s="619"/>
      <c r="Q460" s="619"/>
      <c r="R460" s="619"/>
      <c r="S460" s="619"/>
      <c r="T460" s="620"/>
      <c r="U460" s="43" t="s">
        <v>23</v>
      </c>
      <c r="V460" s="4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929</v>
      </c>
      <c r="W460" s="4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929</v>
      </c>
      <c r="X460" s="43"/>
      <c r="Y460" s="68"/>
      <c r="Z460" s="68"/>
    </row>
    <row r="461" spans="1:53" ht="14.5" x14ac:dyDescent="0.25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79"/>
      <c r="M461" s="621"/>
      <c r="N461" s="618" t="s">
        <v>41</v>
      </c>
      <c r="O461" s="619"/>
      <c r="P461" s="619"/>
      <c r="Q461" s="619"/>
      <c r="R461" s="619"/>
      <c r="S461" s="619"/>
      <c r="T461" s="620"/>
      <c r="U461" s="46" t="s">
        <v>54</v>
      </c>
      <c r="V461" s="43"/>
      <c r="W461" s="43"/>
      <c r="X461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7.6612900000000019</v>
      </c>
      <c r="Y461" s="68"/>
      <c r="Z461" s="68"/>
    </row>
    <row r="462" spans="1:53" ht="13.5" thickBot="1" x14ac:dyDescent="0.35"/>
    <row r="463" spans="1:53" ht="27" thickTop="1" thickBot="1" x14ac:dyDescent="0.3">
      <c r="A463" s="47" t="s">
        <v>9</v>
      </c>
      <c r="B463" s="72" t="s">
        <v>75</v>
      </c>
      <c r="C463" s="622" t="s">
        <v>106</v>
      </c>
      <c r="D463" s="622" t="s">
        <v>106</v>
      </c>
      <c r="E463" s="622" t="s">
        <v>106</v>
      </c>
      <c r="F463" s="622" t="s">
        <v>106</v>
      </c>
      <c r="G463" s="622" t="s">
        <v>252</v>
      </c>
      <c r="H463" s="622" t="s">
        <v>252</v>
      </c>
      <c r="I463" s="622" t="s">
        <v>252</v>
      </c>
      <c r="J463" s="622" t="s">
        <v>252</v>
      </c>
      <c r="K463" s="623"/>
      <c r="L463" s="622" t="s">
        <v>252</v>
      </c>
      <c r="M463" s="622" t="s">
        <v>252</v>
      </c>
      <c r="N463" s="622" t="s">
        <v>443</v>
      </c>
      <c r="O463" s="622" t="s">
        <v>443</v>
      </c>
      <c r="P463" s="622" t="s">
        <v>490</v>
      </c>
      <c r="Q463" s="622" t="s">
        <v>490</v>
      </c>
      <c r="R463" s="72" t="s">
        <v>560</v>
      </c>
      <c r="S463" s="622" t="s">
        <v>602</v>
      </c>
      <c r="T463" s="622" t="s">
        <v>602</v>
      </c>
      <c r="U463" s="1"/>
      <c r="Z463" s="61"/>
      <c r="AC463" s="1"/>
    </row>
    <row r="464" spans="1:53" ht="14.25" customHeight="1" thickTop="1" x14ac:dyDescent="0.25">
      <c r="A464" s="624" t="s">
        <v>10</v>
      </c>
      <c r="B464" s="622" t="s">
        <v>75</v>
      </c>
      <c r="C464" s="622" t="s">
        <v>107</v>
      </c>
      <c r="D464" s="622" t="s">
        <v>115</v>
      </c>
      <c r="E464" s="622" t="s">
        <v>106</v>
      </c>
      <c r="F464" s="622" t="s">
        <v>245</v>
      </c>
      <c r="G464" s="622" t="s">
        <v>253</v>
      </c>
      <c r="H464" s="622" t="s">
        <v>260</v>
      </c>
      <c r="I464" s="622" t="s">
        <v>277</v>
      </c>
      <c r="J464" s="622" t="s">
        <v>335</v>
      </c>
      <c r="K464" s="1"/>
      <c r="L464" s="622" t="s">
        <v>411</v>
      </c>
      <c r="M464" s="622" t="s">
        <v>429</v>
      </c>
      <c r="N464" s="622" t="s">
        <v>444</v>
      </c>
      <c r="O464" s="622" t="s">
        <v>467</v>
      </c>
      <c r="P464" s="622" t="s">
        <v>491</v>
      </c>
      <c r="Q464" s="622" t="s">
        <v>538</v>
      </c>
      <c r="R464" s="622" t="s">
        <v>560</v>
      </c>
      <c r="S464" s="622" t="s">
        <v>603</v>
      </c>
      <c r="T464" s="622" t="s">
        <v>628</v>
      </c>
      <c r="U464" s="1"/>
      <c r="Z464" s="61"/>
      <c r="AC464" s="1"/>
    </row>
    <row r="465" spans="1:29" thickBot="1" x14ac:dyDescent="0.3">
      <c r="A465" s="625"/>
      <c r="B465" s="622"/>
      <c r="C465" s="622"/>
      <c r="D465" s="622"/>
      <c r="E465" s="622"/>
      <c r="F465" s="622"/>
      <c r="G465" s="622"/>
      <c r="H465" s="622"/>
      <c r="I465" s="622"/>
      <c r="J465" s="622"/>
      <c r="K465" s="1"/>
      <c r="L465" s="622"/>
      <c r="M465" s="622"/>
      <c r="N465" s="622"/>
      <c r="O465" s="622"/>
      <c r="P465" s="622"/>
      <c r="Q465" s="622"/>
      <c r="R465" s="622"/>
      <c r="S465" s="622"/>
      <c r="T465" s="622"/>
      <c r="U465" s="1"/>
      <c r="Z465" s="61"/>
      <c r="AC465" s="1"/>
    </row>
    <row r="466" spans="1:29" ht="15" thickTop="1" thickBot="1" x14ac:dyDescent="0.3">
      <c r="A466" s="47" t="s">
        <v>13</v>
      </c>
      <c r="B466" s="53">
        <f>IFERROR(W22*1,"0")+IFERROR(W26*1,"0")+IFERROR(W27*1,"0")+IFERROR(W28*1,"0")+IFERROR(W29*1,"0")+IFERROR(W30*1,"0")+IFERROR(W31*1,"0")+IFERROR(W35*1,"0")+IFERROR(W39*1,"0")+IFERROR(W43*1,"0")</f>
        <v>60.480000000000004</v>
      </c>
      <c r="C466" s="53">
        <f>IFERROR(W49*1,"0")+IFERROR(W50*1,"0")</f>
        <v>51.300000000000004</v>
      </c>
      <c r="D466" s="53">
        <f>IFERROR(W55*1,"0")+IFERROR(W56*1,"0")+IFERROR(W57*1,"0")+IFERROR(W58*1,"0")</f>
        <v>0</v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149.6</v>
      </c>
      <c r="F466" s="53">
        <f>IFERROR(W128*1,"0")+IFERROR(W129*1,"0")+IFERROR(W130*1,"0")</f>
        <v>0</v>
      </c>
      <c r="G466" s="53">
        <f>IFERROR(W136*1,"0")+IFERROR(W137*1,"0")+IFERROR(W138*1,"0")</f>
        <v>0</v>
      </c>
      <c r="H466" s="53">
        <f>IFERROR(W143*1,"0")+IFERROR(W144*1,"0")+IFERROR(W145*1,"0")+IFERROR(W146*1,"0")+IFERROR(W147*1,"0")+IFERROR(W148*1,"0")+IFERROR(W149*1,"0")+IFERROR(W150*1,"0")</f>
        <v>0</v>
      </c>
      <c r="I466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729.36</v>
      </c>
      <c r="J466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46</v>
      </c>
      <c r="K466" s="1"/>
      <c r="L466" s="53">
        <f>IFERROR(W255*1,"0")+IFERROR(W256*1,"0")+IFERROR(W257*1,"0")+IFERROR(W258*1,"0")+IFERROR(W259*1,"0")+IFERROR(W260*1,"0")+IFERROR(W261*1,"0")+IFERROR(W265*1,"0")+IFERROR(W266*1,"0")</f>
        <v>145</v>
      </c>
      <c r="M466" s="53">
        <f>IFERROR(W271*1,"0")+IFERROR(W275*1,"0")+IFERROR(W276*1,"0")+IFERROR(W277*1,"0")+IFERROR(W281*1,"0")+IFERROR(W285*1,"0")</f>
        <v>656.16000000000008</v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>250.79999999999998</v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>245.6</v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208.56</v>
      </c>
      <c r="Q466" s="53">
        <f>IFERROR(W378*1,"0")+IFERROR(W379*1,"0")+IFERROR(W383*1,"0")+IFERROR(W384*1,"0")+IFERROR(W385*1,"0")+IFERROR(W386*1,"0")+IFERROR(W387*1,"0")+IFERROR(W388*1,"0")+IFERROR(W389*1,"0")+IFERROR(W393*1,"0")</f>
        <v>0</v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79.2</v>
      </c>
      <c r="S466" s="53">
        <f>IFERROR(W432*1,"0")+IFERROR(W433*1,"0")+IFERROR(W437*1,"0")+IFERROR(W438*1,"0")+IFERROR(W442*1,"0")+IFERROR(W443*1,"0")+IFERROR(W447*1,"0")+IFERROR(W448*1,"0")</f>
        <v>0</v>
      </c>
      <c r="T466" s="53">
        <f>IFERROR(W453*1,"0")</f>
        <v>0</v>
      </c>
      <c r="U466" s="1"/>
      <c r="Z466" s="61"/>
      <c r="AC466" s="1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9">
    <mergeCell ref="C463:F463"/>
    <mergeCell ref="G463:M463"/>
    <mergeCell ref="N463:O463"/>
    <mergeCell ref="P463:Q463"/>
    <mergeCell ref="S463:T463"/>
    <mergeCell ref="A464:A465"/>
    <mergeCell ref="B464:B465"/>
    <mergeCell ref="C464:C465"/>
    <mergeCell ref="D464:D465"/>
    <mergeCell ref="E464:E465"/>
    <mergeCell ref="F464:F465"/>
    <mergeCell ref="G464:G465"/>
    <mergeCell ref="H464:H465"/>
    <mergeCell ref="I464:I465"/>
    <mergeCell ref="J464:J465"/>
    <mergeCell ref="L464:L465"/>
    <mergeCell ref="M464:M465"/>
    <mergeCell ref="N464:N465"/>
    <mergeCell ref="O464:O465"/>
    <mergeCell ref="P464:P465"/>
    <mergeCell ref="Q464:Q465"/>
    <mergeCell ref="R464:R465"/>
    <mergeCell ref="S464:S465"/>
    <mergeCell ref="T464:T465"/>
    <mergeCell ref="N454:T454"/>
    <mergeCell ref="A454:M455"/>
    <mergeCell ref="N455:T455"/>
    <mergeCell ref="N456:T456"/>
    <mergeCell ref="A456:M461"/>
    <mergeCell ref="N457:T457"/>
    <mergeCell ref="N458:T458"/>
    <mergeCell ref="N459:T459"/>
    <mergeCell ref="N460:T460"/>
    <mergeCell ref="N461:T461"/>
    <mergeCell ref="D448:E448"/>
    <mergeCell ref="N448:R448"/>
    <mergeCell ref="N449:T449"/>
    <mergeCell ref="A449:M450"/>
    <mergeCell ref="N450:T450"/>
    <mergeCell ref="A451:X451"/>
    <mergeCell ref="A452:X452"/>
    <mergeCell ref="D453:E453"/>
    <mergeCell ref="N453:R453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A430:X430"/>
    <mergeCell ref="A431:X431"/>
    <mergeCell ref="D432:E432"/>
    <mergeCell ref="N432:R432"/>
    <mergeCell ref="D433:E433"/>
    <mergeCell ref="N433:R433"/>
    <mergeCell ref="N434:T434"/>
    <mergeCell ref="A434:M435"/>
    <mergeCell ref="N435:T435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19:E419"/>
    <mergeCell ref="N419:R419"/>
    <mergeCell ref="D420:E420"/>
    <mergeCell ref="N420:R420"/>
    <mergeCell ref="D421:E421"/>
    <mergeCell ref="N421:R421"/>
    <mergeCell ref="N422:T422"/>
    <mergeCell ref="A422:M423"/>
    <mergeCell ref="N423:T423"/>
    <mergeCell ref="N413:T413"/>
    <mergeCell ref="A413:M414"/>
    <mergeCell ref="N414:T414"/>
    <mergeCell ref="A415:X415"/>
    <mergeCell ref="D416:E416"/>
    <mergeCell ref="N416:R416"/>
    <mergeCell ref="D417:E417"/>
    <mergeCell ref="N417:R417"/>
    <mergeCell ref="D418:E418"/>
    <mergeCell ref="N418:R418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A396:X396"/>
    <mergeCell ref="A397:X397"/>
    <mergeCell ref="A398:X398"/>
    <mergeCell ref="D399:E399"/>
    <mergeCell ref="N399:R399"/>
    <mergeCell ref="D400:E400"/>
    <mergeCell ref="N400:R400"/>
    <mergeCell ref="D401:E401"/>
    <mergeCell ref="N401:R401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D378:E378"/>
    <mergeCell ref="N378:R378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N370:T370"/>
    <mergeCell ref="A370:M371"/>
    <mergeCell ref="N371:T371"/>
    <mergeCell ref="N359:T359"/>
    <mergeCell ref="A359:M360"/>
    <mergeCell ref="N360:T360"/>
    <mergeCell ref="A361:X361"/>
    <mergeCell ref="D362:E362"/>
    <mergeCell ref="N362:R362"/>
    <mergeCell ref="D363:E363"/>
    <mergeCell ref="N363:R363"/>
    <mergeCell ref="D364:E364"/>
    <mergeCell ref="N364:R364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N343:T343"/>
    <mergeCell ref="A343:M344"/>
    <mergeCell ref="N344:T344"/>
    <mergeCell ref="A345:X345"/>
    <mergeCell ref="D346:E346"/>
    <mergeCell ref="N346:R346"/>
    <mergeCell ref="D347:E347"/>
    <mergeCell ref="N347:R347"/>
    <mergeCell ref="D348:E348"/>
    <mergeCell ref="N348:R348"/>
    <mergeCell ref="N336:T336"/>
    <mergeCell ref="A336:M337"/>
    <mergeCell ref="N337:T337"/>
    <mergeCell ref="A338:X338"/>
    <mergeCell ref="A339:X339"/>
    <mergeCell ref="A340:X340"/>
    <mergeCell ref="D341:E341"/>
    <mergeCell ref="N341:R341"/>
    <mergeCell ref="D342:E342"/>
    <mergeCell ref="N342:R342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N312:T312"/>
    <mergeCell ref="A312:M313"/>
    <mergeCell ref="N313:T313"/>
    <mergeCell ref="A314:X314"/>
    <mergeCell ref="A315:X315"/>
    <mergeCell ref="D316:E316"/>
    <mergeCell ref="N316:R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A270:X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A264:X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53:X253"/>
    <mergeCell ref="A254:X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41:X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35:X235"/>
    <mergeCell ref="D236:E236"/>
    <mergeCell ref="N236:R236"/>
    <mergeCell ref="D237:E237"/>
    <mergeCell ref="N237:R237"/>
    <mergeCell ref="D238:E238"/>
    <mergeCell ref="N238:R238"/>
    <mergeCell ref="N239:T239"/>
    <mergeCell ref="A239:M240"/>
    <mergeCell ref="N240:T240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N223:T223"/>
    <mergeCell ref="A223:M224"/>
    <mergeCell ref="N224:T224"/>
    <mergeCell ref="A225:X225"/>
    <mergeCell ref="D226:E226"/>
    <mergeCell ref="N226:R226"/>
    <mergeCell ref="D227:E227"/>
    <mergeCell ref="N227:R227"/>
    <mergeCell ref="D228:E228"/>
    <mergeCell ref="N228:R228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A196:X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A190:X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N188:T188"/>
    <mergeCell ref="A188:M189"/>
    <mergeCell ref="N189:T189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631</v>
      </c>
      <c r="H1" s="9"/>
    </row>
    <row r="3" spans="2:8" x14ac:dyDescent="0.25">
      <c r="B3" s="54" t="s">
        <v>632</v>
      </c>
      <c r="C3" s="54" t="s">
        <v>48</v>
      </c>
      <c r="D3" s="54" t="s">
        <v>48</v>
      </c>
      <c r="E3" s="54" t="s">
        <v>48</v>
      </c>
    </row>
    <row r="4" spans="2:8" x14ac:dyDescent="0.25">
      <c r="B4" s="54" t="s">
        <v>633</v>
      </c>
      <c r="C4" s="54" t="s">
        <v>48</v>
      </c>
      <c r="D4" s="54" t="s">
        <v>48</v>
      </c>
      <c r="E4" s="54" t="s">
        <v>48</v>
      </c>
    </row>
    <row r="6" spans="2:8" x14ac:dyDescent="0.25">
      <c r="B6" s="54" t="s">
        <v>634</v>
      </c>
      <c r="C6" s="54" t="s">
        <v>635</v>
      </c>
      <c r="D6" s="54" t="s">
        <v>636</v>
      </c>
      <c r="E6" s="54" t="s">
        <v>48</v>
      </c>
    </row>
    <row r="7" spans="2:8" x14ac:dyDescent="0.25">
      <c r="B7" s="54" t="s">
        <v>637</v>
      </c>
      <c r="C7" s="54" t="s">
        <v>638</v>
      </c>
      <c r="D7" s="54" t="s">
        <v>639</v>
      </c>
      <c r="E7" s="54" t="s">
        <v>48</v>
      </c>
    </row>
    <row r="8" spans="2:8" x14ac:dyDescent="0.25">
      <c r="B8" s="54" t="s">
        <v>640</v>
      </c>
      <c r="C8" s="54" t="s">
        <v>641</v>
      </c>
      <c r="D8" s="54" t="s">
        <v>642</v>
      </c>
      <c r="E8" s="54" t="s">
        <v>48</v>
      </c>
    </row>
    <row r="9" spans="2:8" x14ac:dyDescent="0.25">
      <c r="B9" s="54" t="s">
        <v>643</v>
      </c>
      <c r="C9" s="54" t="s">
        <v>644</v>
      </c>
      <c r="D9" s="54" t="s">
        <v>645</v>
      </c>
      <c r="E9" s="54" t="s">
        <v>48</v>
      </c>
    </row>
    <row r="11" spans="2:8" x14ac:dyDescent="0.25">
      <c r="B11" s="54" t="s">
        <v>646</v>
      </c>
      <c r="C11" s="54" t="s">
        <v>635</v>
      </c>
      <c r="D11" s="54" t="s">
        <v>48</v>
      </c>
      <c r="E11" s="54" t="s">
        <v>48</v>
      </c>
    </row>
    <row r="13" spans="2:8" x14ac:dyDescent="0.25">
      <c r="B13" s="54" t="s">
        <v>647</v>
      </c>
      <c r="C13" s="54" t="s">
        <v>638</v>
      </c>
      <c r="D13" s="54" t="s">
        <v>48</v>
      </c>
      <c r="E13" s="54" t="s">
        <v>48</v>
      </c>
    </row>
    <row r="15" spans="2:8" x14ac:dyDescent="0.25">
      <c r="B15" s="54" t="s">
        <v>648</v>
      </c>
      <c r="C15" s="54" t="s">
        <v>641</v>
      </c>
      <c r="D15" s="54" t="s">
        <v>48</v>
      </c>
      <c r="E15" s="54" t="s">
        <v>48</v>
      </c>
    </row>
    <row r="17" spans="2:5" x14ac:dyDescent="0.25">
      <c r="B17" s="54" t="s">
        <v>649</v>
      </c>
      <c r="C17" s="54" t="s">
        <v>644</v>
      </c>
      <c r="D17" s="54" t="s">
        <v>48</v>
      </c>
      <c r="E17" s="54" t="s">
        <v>48</v>
      </c>
    </row>
    <row r="19" spans="2:5" x14ac:dyDescent="0.25">
      <c r="B19" s="54" t="s">
        <v>650</v>
      </c>
      <c r="C19" s="54" t="s">
        <v>48</v>
      </c>
      <c r="D19" s="54" t="s">
        <v>48</v>
      </c>
      <c r="E19" s="54" t="s">
        <v>48</v>
      </c>
    </row>
    <row r="20" spans="2:5" x14ac:dyDescent="0.25">
      <c r="B20" s="54" t="s">
        <v>651</v>
      </c>
      <c r="C20" s="54" t="s">
        <v>48</v>
      </c>
      <c r="D20" s="54" t="s">
        <v>48</v>
      </c>
      <c r="E20" s="54" t="s">
        <v>48</v>
      </c>
    </row>
    <row r="21" spans="2:5" x14ac:dyDescent="0.25">
      <c r="B21" s="54" t="s">
        <v>652</v>
      </c>
      <c r="C21" s="54" t="s">
        <v>48</v>
      </c>
      <c r="D21" s="54" t="s">
        <v>48</v>
      </c>
      <c r="E21" s="54" t="s">
        <v>48</v>
      </c>
    </row>
    <row r="22" spans="2:5" x14ac:dyDescent="0.25">
      <c r="B22" s="54" t="s">
        <v>653</v>
      </c>
      <c r="C22" s="54" t="s">
        <v>48</v>
      </c>
      <c r="D22" s="54" t="s">
        <v>48</v>
      </c>
      <c r="E22" s="54" t="s">
        <v>48</v>
      </c>
    </row>
    <row r="23" spans="2:5" x14ac:dyDescent="0.25">
      <c r="B23" s="54" t="s">
        <v>654</v>
      </c>
      <c r="C23" s="54" t="s">
        <v>48</v>
      </c>
      <c r="D23" s="54" t="s">
        <v>48</v>
      </c>
      <c r="E23" s="54" t="s">
        <v>48</v>
      </c>
    </row>
    <row r="24" spans="2:5" x14ac:dyDescent="0.25">
      <c r="B24" s="54" t="s">
        <v>655</v>
      </c>
      <c r="C24" s="54" t="s">
        <v>48</v>
      </c>
      <c r="D24" s="54" t="s">
        <v>48</v>
      </c>
      <c r="E24" s="54" t="s">
        <v>48</v>
      </c>
    </row>
    <row r="25" spans="2:5" x14ac:dyDescent="0.25">
      <c r="B25" s="54" t="s">
        <v>656</v>
      </c>
      <c r="C25" s="54" t="s">
        <v>48</v>
      </c>
      <c r="D25" s="54" t="s">
        <v>48</v>
      </c>
      <c r="E25" s="54" t="s">
        <v>48</v>
      </c>
    </row>
    <row r="26" spans="2:5" x14ac:dyDescent="0.25">
      <c r="B26" s="54" t="s">
        <v>657</v>
      </c>
      <c r="C26" s="54" t="s">
        <v>48</v>
      </c>
      <c r="D26" s="54" t="s">
        <v>48</v>
      </c>
      <c r="E26" s="54" t="s">
        <v>48</v>
      </c>
    </row>
    <row r="27" spans="2:5" x14ac:dyDescent="0.25">
      <c r="B27" s="54" t="s">
        <v>658</v>
      </c>
      <c r="C27" s="54" t="s">
        <v>48</v>
      </c>
      <c r="D27" s="54" t="s">
        <v>48</v>
      </c>
      <c r="E27" s="54" t="s">
        <v>48</v>
      </c>
    </row>
    <row r="28" spans="2:5" x14ac:dyDescent="0.25">
      <c r="B28" s="54" t="s">
        <v>659</v>
      </c>
      <c r="C28" s="54" t="s">
        <v>48</v>
      </c>
      <c r="D28" s="54" t="s">
        <v>48</v>
      </c>
      <c r="E28" s="54" t="s">
        <v>48</v>
      </c>
    </row>
    <row r="29" spans="2:5" x14ac:dyDescent="0.25">
      <c r="B29" s="54" t="s">
        <v>660</v>
      </c>
      <c r="C29" s="54" t="s">
        <v>48</v>
      </c>
      <c r="D29" s="54" t="s">
        <v>48</v>
      </c>
      <c r="E29" s="54" t="s">
        <v>48</v>
      </c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1000</vt:i4>
      </vt:variant>
    </vt:vector>
  </HeadingPairs>
  <TitlesOfParts>
    <vt:vector size="10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Мирослава</cp:lastModifiedBy>
  <dcterms:created xsi:type="dcterms:W3CDTF">2021-11-12T12:13:19Z</dcterms:created>
  <dcterms:modified xsi:type="dcterms:W3CDTF">2023-11-02T07:36:59Z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