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0"/>
  <sheetViews>
    <sheetView showGridLines="0" tabSelected="1" topLeftCell="F2" zoomScaleNormal="100" zoomScaleSheetLayoutView="100" workbookViewId="0">
      <selection activeCell="O9" sqref="O9:P9"/>
    </sheetView>
  </sheetViews>
  <sheetFormatPr baseColWidth="8" defaultColWidth="9.140625" defaultRowHeight="12.75"/>
  <cols>
    <col width="9.140625" customWidth="1" style="3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0" min="16" max="16"/>
    <col width="6.140625" customWidth="1" style="32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0" min="22" max="22"/>
    <col width="11" customWidth="1" style="320" min="23" max="23"/>
    <col width="10" customWidth="1" style="320" min="24" max="24"/>
    <col width="11.5703125" customWidth="1" style="320" min="25" max="25"/>
    <col width="10.42578125" customWidth="1" style="32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0" min="30" max="30"/>
    <col width="9.140625" customWidth="1" style="320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 t="n"/>
      <c r="P2" s="320" t="n"/>
      <c r="Q2" s="320" t="n"/>
      <c r="R2" s="320" t="n"/>
      <c r="S2" s="320" t="n"/>
      <c r="T2" s="320" t="n"/>
      <c r="U2" s="32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0" t="n"/>
      <c r="O3" s="320" t="n"/>
      <c r="P3" s="320" t="n"/>
      <c r="Q3" s="320" t="n"/>
      <c r="R3" s="320" t="n"/>
      <c r="S3" s="320" t="n"/>
      <c r="T3" s="320" t="n"/>
      <c r="U3" s="32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45229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ЛП, ООО, Крым Респ, Симферополь г, Данилова ул, 43В, лит В, офис 4,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"ЛОГИСТИЧЕСКИЙ ПАРТНЕР"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20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20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 t="n"/>
      <c r="C9" s="320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20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 t="n"/>
      <c r="C10" s="320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 t="n"/>
      <c r="H10" s="594">
        <f>IFERROR(VLOOKUP($D$10,Proxy,2,FALSE),"")</f>
        <v/>
      </c>
      <c r="I10" s="320" t="n"/>
      <c r="J10" s="320" t="n"/>
      <c r="K10" s="320" t="n"/>
      <c r="L10" s="320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590704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20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20" t="n"/>
    </row>
    <row r="19" ht="27.75" customHeight="1">
      <c r="A19" s="342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31" t="inlineStr">
        <is>
          <t>Ядрена копоть</t>
        </is>
      </c>
      <c r="B20" s="320" t="n"/>
      <c r="C20" s="320" t="n"/>
      <c r="D20" s="320" t="n"/>
      <c r="E20" s="320" t="n"/>
      <c r="F20" s="320" t="n"/>
      <c r="G20" s="320" t="n"/>
      <c r="H20" s="320" t="n"/>
      <c r="I20" s="320" t="n"/>
      <c r="J20" s="320" t="n"/>
      <c r="K20" s="320" t="n"/>
      <c r="L20" s="320" t="n"/>
      <c r="M20" s="320" t="n"/>
      <c r="N20" s="320" t="n"/>
      <c r="O20" s="320" t="n"/>
      <c r="P20" s="320" t="n"/>
      <c r="Q20" s="320" t="n"/>
      <c r="R20" s="320" t="n"/>
      <c r="S20" s="320" t="n"/>
      <c r="T20" s="320" t="n"/>
      <c r="U20" s="320" t="n"/>
      <c r="V20" s="320" t="n"/>
      <c r="W20" s="320" t="n"/>
      <c r="X20" s="320" t="n"/>
      <c r="Y20" s="331" t="n"/>
      <c r="Z20" s="331" t="n"/>
    </row>
    <row r="21" ht="14.25" customHeight="1">
      <c r="A21" s="325" t="inlineStr">
        <is>
          <t>Копченые колбасы</t>
        </is>
      </c>
      <c r="B21" s="320" t="n"/>
      <c r="C21" s="320" t="n"/>
      <c r="D21" s="320" t="n"/>
      <c r="E21" s="320" t="n"/>
      <c r="F21" s="320" t="n"/>
      <c r="G21" s="320" t="n"/>
      <c r="H21" s="320" t="n"/>
      <c r="I21" s="320" t="n"/>
      <c r="J21" s="320" t="n"/>
      <c r="K21" s="320" t="n"/>
      <c r="L21" s="320" t="n"/>
      <c r="M21" s="320" t="n"/>
      <c r="N21" s="320" t="n"/>
      <c r="O21" s="320" t="n"/>
      <c r="P21" s="320" t="n"/>
      <c r="Q21" s="320" t="n"/>
      <c r="R21" s="320" t="n"/>
      <c r="S21" s="320" t="n"/>
      <c r="T21" s="320" t="n"/>
      <c r="U21" s="320" t="n"/>
      <c r="V21" s="320" t="n"/>
      <c r="W21" s="320" t="n"/>
      <c r="X21" s="320" t="n"/>
      <c r="Y21" s="325" t="n"/>
      <c r="Z21" s="32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4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20" t="n"/>
      <c r="B24" s="320" t="n"/>
      <c r="C24" s="320" t="n"/>
      <c r="D24" s="320" t="n"/>
      <c r="E24" s="320" t="n"/>
      <c r="F24" s="320" t="n"/>
      <c r="G24" s="320" t="n"/>
      <c r="H24" s="320" t="n"/>
      <c r="I24" s="320" t="n"/>
      <c r="J24" s="320" t="n"/>
      <c r="K24" s="320" t="n"/>
      <c r="L24" s="320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25" t="inlineStr">
        <is>
          <t>Сосиски</t>
        </is>
      </c>
      <c r="B25" s="320" t="n"/>
      <c r="C25" s="320" t="n"/>
      <c r="D25" s="320" t="n"/>
      <c r="E25" s="320" t="n"/>
      <c r="F25" s="320" t="n"/>
      <c r="G25" s="320" t="n"/>
      <c r="H25" s="320" t="n"/>
      <c r="I25" s="320" t="n"/>
      <c r="J25" s="320" t="n"/>
      <c r="K25" s="320" t="n"/>
      <c r="L25" s="320" t="n"/>
      <c r="M25" s="320" t="n"/>
      <c r="N25" s="320" t="n"/>
      <c r="O25" s="320" t="n"/>
      <c r="P25" s="320" t="n"/>
      <c r="Q25" s="320" t="n"/>
      <c r="R25" s="320" t="n"/>
      <c r="S25" s="320" t="n"/>
      <c r="T25" s="320" t="n"/>
      <c r="U25" s="320" t="n"/>
      <c r="V25" s="320" t="n"/>
      <c r="W25" s="320" t="n"/>
      <c r="X25" s="320" t="n"/>
      <c r="Y25" s="325" t="n"/>
      <c r="Z25" s="32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4" t="n"/>
      <c r="B32" s="320" t="n"/>
      <c r="C32" s="320" t="n"/>
      <c r="D32" s="320" t="n"/>
      <c r="E32" s="320" t="n"/>
      <c r="F32" s="320" t="n"/>
      <c r="G32" s="320" t="n"/>
      <c r="H32" s="320" t="n"/>
      <c r="I32" s="320" t="n"/>
      <c r="J32" s="320" t="n"/>
      <c r="K32" s="320" t="n"/>
      <c r="L32" s="320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20" t="n"/>
      <c r="B33" s="320" t="n"/>
      <c r="C33" s="320" t="n"/>
      <c r="D33" s="320" t="n"/>
      <c r="E33" s="320" t="n"/>
      <c r="F33" s="320" t="n"/>
      <c r="G33" s="320" t="n"/>
      <c r="H33" s="320" t="n"/>
      <c r="I33" s="320" t="n"/>
      <c r="J33" s="320" t="n"/>
      <c r="K33" s="320" t="n"/>
      <c r="L33" s="320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25" t="inlineStr">
        <is>
          <t>Сырокопченые колбасы</t>
        </is>
      </c>
      <c r="B34" s="320" t="n"/>
      <c r="C34" s="320" t="n"/>
      <c r="D34" s="320" t="n"/>
      <c r="E34" s="320" t="n"/>
      <c r="F34" s="320" t="n"/>
      <c r="G34" s="320" t="n"/>
      <c r="H34" s="320" t="n"/>
      <c r="I34" s="320" t="n"/>
      <c r="J34" s="320" t="n"/>
      <c r="K34" s="320" t="n"/>
      <c r="L34" s="320" t="n"/>
      <c r="M34" s="320" t="n"/>
      <c r="N34" s="320" t="n"/>
      <c r="O34" s="320" t="n"/>
      <c r="P34" s="320" t="n"/>
      <c r="Q34" s="320" t="n"/>
      <c r="R34" s="320" t="n"/>
      <c r="S34" s="320" t="n"/>
      <c r="T34" s="320" t="n"/>
      <c r="U34" s="320" t="n"/>
      <c r="V34" s="320" t="n"/>
      <c r="W34" s="320" t="n"/>
      <c r="X34" s="320" t="n"/>
      <c r="Y34" s="325" t="n"/>
      <c r="Z34" s="32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4" t="n"/>
      <c r="B36" s="320" t="n"/>
      <c r="C36" s="320" t="n"/>
      <c r="D36" s="320" t="n"/>
      <c r="E36" s="320" t="n"/>
      <c r="F36" s="320" t="n"/>
      <c r="G36" s="320" t="n"/>
      <c r="H36" s="320" t="n"/>
      <c r="I36" s="320" t="n"/>
      <c r="J36" s="320" t="n"/>
      <c r="K36" s="320" t="n"/>
      <c r="L36" s="320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20" t="n"/>
      <c r="B37" s="320" t="n"/>
      <c r="C37" s="320" t="n"/>
      <c r="D37" s="320" t="n"/>
      <c r="E37" s="320" t="n"/>
      <c r="F37" s="320" t="n"/>
      <c r="G37" s="320" t="n"/>
      <c r="H37" s="320" t="n"/>
      <c r="I37" s="320" t="n"/>
      <c r="J37" s="320" t="n"/>
      <c r="K37" s="320" t="n"/>
      <c r="L37" s="320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25" t="inlineStr">
        <is>
          <t>Продукты из мяса птицы копчено-вареные</t>
        </is>
      </c>
      <c r="B38" s="320" t="n"/>
      <c r="C38" s="320" t="n"/>
      <c r="D38" s="320" t="n"/>
      <c r="E38" s="320" t="n"/>
      <c r="F38" s="320" t="n"/>
      <c r="G38" s="320" t="n"/>
      <c r="H38" s="320" t="n"/>
      <c r="I38" s="320" t="n"/>
      <c r="J38" s="320" t="n"/>
      <c r="K38" s="320" t="n"/>
      <c r="L38" s="320" t="n"/>
      <c r="M38" s="320" t="n"/>
      <c r="N38" s="320" t="n"/>
      <c r="O38" s="320" t="n"/>
      <c r="P38" s="320" t="n"/>
      <c r="Q38" s="320" t="n"/>
      <c r="R38" s="320" t="n"/>
      <c r="S38" s="320" t="n"/>
      <c r="T38" s="320" t="n"/>
      <c r="U38" s="320" t="n"/>
      <c r="V38" s="320" t="n"/>
      <c r="W38" s="320" t="n"/>
      <c r="X38" s="320" t="n"/>
      <c r="Y38" s="325" t="n"/>
      <c r="Z38" s="32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4" t="n"/>
      <c r="B40" s="320" t="n"/>
      <c r="C40" s="320" t="n"/>
      <c r="D40" s="320" t="n"/>
      <c r="E40" s="320" t="n"/>
      <c r="F40" s="320" t="n"/>
      <c r="G40" s="320" t="n"/>
      <c r="H40" s="320" t="n"/>
      <c r="I40" s="320" t="n"/>
      <c r="J40" s="320" t="n"/>
      <c r="K40" s="320" t="n"/>
      <c r="L40" s="320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20" t="n"/>
      <c r="B41" s="320" t="n"/>
      <c r="C41" s="320" t="n"/>
      <c r="D41" s="320" t="n"/>
      <c r="E41" s="320" t="n"/>
      <c r="F41" s="320" t="n"/>
      <c r="G41" s="320" t="n"/>
      <c r="H41" s="320" t="n"/>
      <c r="I41" s="320" t="n"/>
      <c r="J41" s="320" t="n"/>
      <c r="K41" s="320" t="n"/>
      <c r="L41" s="320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25" t="inlineStr">
        <is>
          <t>Сыровяленые колбасы</t>
        </is>
      </c>
      <c r="B42" s="320" t="n"/>
      <c r="C42" s="320" t="n"/>
      <c r="D42" s="320" t="n"/>
      <c r="E42" s="320" t="n"/>
      <c r="F42" s="320" t="n"/>
      <c r="G42" s="320" t="n"/>
      <c r="H42" s="320" t="n"/>
      <c r="I42" s="320" t="n"/>
      <c r="J42" s="320" t="n"/>
      <c r="K42" s="320" t="n"/>
      <c r="L42" s="320" t="n"/>
      <c r="M42" s="320" t="n"/>
      <c r="N42" s="320" t="n"/>
      <c r="O42" s="320" t="n"/>
      <c r="P42" s="320" t="n"/>
      <c r="Q42" s="320" t="n"/>
      <c r="R42" s="320" t="n"/>
      <c r="S42" s="320" t="n"/>
      <c r="T42" s="320" t="n"/>
      <c r="U42" s="320" t="n"/>
      <c r="V42" s="320" t="n"/>
      <c r="W42" s="320" t="n"/>
      <c r="X42" s="320" t="n"/>
      <c r="Y42" s="325" t="n"/>
      <c r="Z42" s="32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4" t="n"/>
      <c r="B44" s="320" t="n"/>
      <c r="C44" s="320" t="n"/>
      <c r="D44" s="320" t="n"/>
      <c r="E44" s="320" t="n"/>
      <c r="F44" s="320" t="n"/>
      <c r="G44" s="320" t="n"/>
      <c r="H44" s="320" t="n"/>
      <c r="I44" s="320" t="n"/>
      <c r="J44" s="320" t="n"/>
      <c r="K44" s="320" t="n"/>
      <c r="L44" s="320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20" t="n"/>
      <c r="B45" s="320" t="n"/>
      <c r="C45" s="320" t="n"/>
      <c r="D45" s="320" t="n"/>
      <c r="E45" s="320" t="n"/>
      <c r="F45" s="320" t="n"/>
      <c r="G45" s="320" t="n"/>
      <c r="H45" s="320" t="n"/>
      <c r="I45" s="320" t="n"/>
      <c r="J45" s="320" t="n"/>
      <c r="K45" s="320" t="n"/>
      <c r="L45" s="320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2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31" t="inlineStr">
        <is>
          <t>Столичная</t>
        </is>
      </c>
      <c r="B47" s="320" t="n"/>
      <c r="C47" s="320" t="n"/>
      <c r="D47" s="320" t="n"/>
      <c r="E47" s="320" t="n"/>
      <c r="F47" s="320" t="n"/>
      <c r="G47" s="320" t="n"/>
      <c r="H47" s="320" t="n"/>
      <c r="I47" s="320" t="n"/>
      <c r="J47" s="320" t="n"/>
      <c r="K47" s="320" t="n"/>
      <c r="L47" s="320" t="n"/>
      <c r="M47" s="320" t="n"/>
      <c r="N47" s="320" t="n"/>
      <c r="O47" s="320" t="n"/>
      <c r="P47" s="320" t="n"/>
      <c r="Q47" s="320" t="n"/>
      <c r="R47" s="320" t="n"/>
      <c r="S47" s="320" t="n"/>
      <c r="T47" s="320" t="n"/>
      <c r="U47" s="320" t="n"/>
      <c r="V47" s="320" t="n"/>
      <c r="W47" s="320" t="n"/>
      <c r="X47" s="320" t="n"/>
      <c r="Y47" s="331" t="n"/>
      <c r="Z47" s="331" t="n"/>
    </row>
    <row r="48" ht="14.25" customHeight="1">
      <c r="A48" s="325" t="inlineStr">
        <is>
          <t>Ветчины</t>
        </is>
      </c>
      <c r="B48" s="320" t="n"/>
      <c r="C48" s="320" t="n"/>
      <c r="D48" s="320" t="n"/>
      <c r="E48" s="320" t="n"/>
      <c r="F48" s="320" t="n"/>
      <c r="G48" s="320" t="n"/>
      <c r="H48" s="320" t="n"/>
      <c r="I48" s="320" t="n"/>
      <c r="J48" s="320" t="n"/>
      <c r="K48" s="320" t="n"/>
      <c r="L48" s="320" t="n"/>
      <c r="M48" s="320" t="n"/>
      <c r="N48" s="320" t="n"/>
      <c r="O48" s="320" t="n"/>
      <c r="P48" s="320" t="n"/>
      <c r="Q48" s="320" t="n"/>
      <c r="R48" s="320" t="n"/>
      <c r="S48" s="320" t="n"/>
      <c r="T48" s="320" t="n"/>
      <c r="U48" s="320" t="n"/>
      <c r="V48" s="320" t="n"/>
      <c r="W48" s="320" t="n"/>
      <c r="X48" s="320" t="n"/>
      <c r="Y48" s="325" t="n"/>
      <c r="Z48" s="32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0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7" t="n"/>
      <c r="F50" s="669" t="n">
        <v>0.45</v>
      </c>
      <c r="G50" s="38" t="n">
        <v>6</v>
      </c>
      <c r="H50" s="669" t="n">
        <v>2.7</v>
      </c>
      <c r="I50" s="66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1" t="n"/>
      <c r="P50" s="671" t="n"/>
      <c r="Q50" s="671" t="n"/>
      <c r="R50" s="637" t="n"/>
      <c r="S50" s="40" t="inlineStr"/>
      <c r="T50" s="40" t="inlineStr"/>
      <c r="U50" s="41" t="inlineStr">
        <is>
          <t>кг</t>
        </is>
      </c>
      <c r="V50" s="672" t="n">
        <v>0</v>
      </c>
      <c r="W50" s="67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4" t="n"/>
      <c r="B51" s="320" t="n"/>
      <c r="C51" s="320" t="n"/>
      <c r="D51" s="320" t="n"/>
      <c r="E51" s="320" t="n"/>
      <c r="F51" s="320" t="n"/>
      <c r="G51" s="320" t="n"/>
      <c r="H51" s="320" t="n"/>
      <c r="I51" s="320" t="n"/>
      <c r="J51" s="320" t="n"/>
      <c r="K51" s="320" t="n"/>
      <c r="L51" s="320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кор</t>
        </is>
      </c>
      <c r="V51" s="676">
        <f>IFERROR(V49/H49,"0")+IFERROR(V50/H50,"0")</f>
        <v/>
      </c>
      <c r="W51" s="676">
        <f>IFERROR(W49/H49,"0")+IFERROR(W50/H50,"0")</f>
        <v/>
      </c>
      <c r="X51" s="676">
        <f>IFERROR(IF(X49="",0,X49),"0")+IFERROR(IF(X50="",0,X50),"0")</f>
        <v/>
      </c>
      <c r="Y51" s="677" t="n"/>
      <c r="Z51" s="677" t="n"/>
    </row>
    <row r="52">
      <c r="A52" s="320" t="n"/>
      <c r="B52" s="320" t="n"/>
      <c r="C52" s="320" t="n"/>
      <c r="D52" s="320" t="n"/>
      <c r="E52" s="320" t="n"/>
      <c r="F52" s="320" t="n"/>
      <c r="G52" s="320" t="n"/>
      <c r="H52" s="320" t="n"/>
      <c r="I52" s="320" t="n"/>
      <c r="J52" s="320" t="n"/>
      <c r="K52" s="320" t="n"/>
      <c r="L52" s="320" t="n"/>
      <c r="M52" s="674" t="n"/>
      <c r="N52" s="675" t="inlineStr">
        <is>
          <t>Итого</t>
        </is>
      </c>
      <c r="O52" s="645" t="n"/>
      <c r="P52" s="645" t="n"/>
      <c r="Q52" s="645" t="n"/>
      <c r="R52" s="645" t="n"/>
      <c r="S52" s="645" t="n"/>
      <c r="T52" s="646" t="n"/>
      <c r="U52" s="43" t="inlineStr">
        <is>
          <t>кг</t>
        </is>
      </c>
      <c r="V52" s="676">
        <f>IFERROR(SUM(V49:V50),"0")</f>
        <v/>
      </c>
      <c r="W52" s="676">
        <f>IFERROR(SUM(W49:W50),"0")</f>
        <v/>
      </c>
      <c r="X52" s="43" t="n"/>
      <c r="Y52" s="677" t="n"/>
      <c r="Z52" s="677" t="n"/>
    </row>
    <row r="53" ht="16.5" customHeight="1">
      <c r="A53" s="331" t="inlineStr">
        <is>
          <t>Классическая</t>
        </is>
      </c>
      <c r="B53" s="320" t="n"/>
      <c r="C53" s="320" t="n"/>
      <c r="D53" s="320" t="n"/>
      <c r="E53" s="320" t="n"/>
      <c r="F53" s="320" t="n"/>
      <c r="G53" s="320" t="n"/>
      <c r="H53" s="320" t="n"/>
      <c r="I53" s="320" t="n"/>
      <c r="J53" s="320" t="n"/>
      <c r="K53" s="320" t="n"/>
      <c r="L53" s="320" t="n"/>
      <c r="M53" s="320" t="n"/>
      <c r="N53" s="320" t="n"/>
      <c r="O53" s="320" t="n"/>
      <c r="P53" s="320" t="n"/>
      <c r="Q53" s="320" t="n"/>
      <c r="R53" s="320" t="n"/>
      <c r="S53" s="320" t="n"/>
      <c r="T53" s="320" t="n"/>
      <c r="U53" s="320" t="n"/>
      <c r="V53" s="320" t="n"/>
      <c r="W53" s="320" t="n"/>
      <c r="X53" s="320" t="n"/>
      <c r="Y53" s="331" t="n"/>
      <c r="Z53" s="331" t="n"/>
    </row>
    <row r="54" ht="14.25" customHeight="1">
      <c r="A54" s="325" t="inlineStr">
        <is>
          <t>Вареные колбасы</t>
        </is>
      </c>
      <c r="B54" s="320" t="n"/>
      <c r="C54" s="320" t="n"/>
      <c r="D54" s="320" t="n"/>
      <c r="E54" s="320" t="n"/>
      <c r="F54" s="320" t="n"/>
      <c r="G54" s="320" t="n"/>
      <c r="H54" s="320" t="n"/>
      <c r="I54" s="320" t="n"/>
      <c r="J54" s="320" t="n"/>
      <c r="K54" s="320" t="n"/>
      <c r="L54" s="320" t="n"/>
      <c r="M54" s="320" t="n"/>
      <c r="N54" s="320" t="n"/>
      <c r="O54" s="320" t="n"/>
      <c r="P54" s="320" t="n"/>
      <c r="Q54" s="320" t="n"/>
      <c r="R54" s="320" t="n"/>
      <c r="S54" s="320" t="n"/>
      <c r="T54" s="320" t="n"/>
      <c r="U54" s="320" t="n"/>
      <c r="V54" s="320" t="n"/>
      <c r="W54" s="320" t="n"/>
      <c r="X54" s="320" t="n"/>
      <c r="Y54" s="325" t="n"/>
      <c r="Z54" s="32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6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6" t="n">
        <v>4680115881426</v>
      </c>
      <c r="E56" s="637" t="n"/>
      <c r="F56" s="669" t="n">
        <v>1.35</v>
      </c>
      <c r="G56" s="38" t="n">
        <v>8</v>
      </c>
      <c r="H56" s="669" t="n">
        <v>10.8</v>
      </c>
      <c r="I56" s="66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0" t="inlineStr">
        <is>
          <t>Вареные колбасы «Филейская» Весовые Вектор ТМ «Вязанка»</t>
        </is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7" t="n"/>
      <c r="F57" s="669" t="n">
        <v>0.45</v>
      </c>
      <c r="G57" s="38" t="n">
        <v>10</v>
      </c>
      <c r="H57" s="669" t="n">
        <v>4.5</v>
      </c>
      <c r="I57" s="66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0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7" t="n"/>
      <c r="F58" s="669" t="n">
        <v>0.4</v>
      </c>
      <c r="G58" s="38" t="n">
        <v>10</v>
      </c>
      <c r="H58" s="669" t="n">
        <v>4</v>
      </c>
      <c r="I58" s="66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2" t="inlineStr">
        <is>
          <t>Колбаса вареная Филейская ТМ Вязанка ТС Классическая полиамид ф/в 0,4 кг</t>
        </is>
      </c>
      <c r="O58" s="671" t="n"/>
      <c r="P58" s="671" t="n"/>
      <c r="Q58" s="671" t="n"/>
      <c r="R58" s="637" t="n"/>
      <c r="S58" s="40" t="inlineStr"/>
      <c r="T58" s="40" t="inlineStr"/>
      <c r="U58" s="41" t="inlineStr">
        <is>
          <t>кг</t>
        </is>
      </c>
      <c r="V58" s="672" t="n">
        <v>0</v>
      </c>
      <c r="W58" s="67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4" t="n"/>
      <c r="B59" s="320" t="n"/>
      <c r="C59" s="320" t="n"/>
      <c r="D59" s="320" t="n"/>
      <c r="E59" s="320" t="n"/>
      <c r="F59" s="320" t="n"/>
      <c r="G59" s="320" t="n"/>
      <c r="H59" s="320" t="n"/>
      <c r="I59" s="320" t="n"/>
      <c r="J59" s="320" t="n"/>
      <c r="K59" s="320" t="n"/>
      <c r="L59" s="320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кор</t>
        </is>
      </c>
      <c r="V59" s="676">
        <f>IFERROR(V55/H55,"0")+IFERROR(V56/H56,"0")+IFERROR(V57/H57,"0")+IFERROR(V58/H58,"0")</f>
        <v/>
      </c>
      <c r="W59" s="676">
        <f>IFERROR(W55/H55,"0")+IFERROR(W56/H56,"0")+IFERROR(W57/H57,"0")+IFERROR(W58/H58,"0")</f>
        <v/>
      </c>
      <c r="X59" s="676">
        <f>IFERROR(IF(X55="",0,X55),"0")+IFERROR(IF(X56="",0,X56),"0")+IFERROR(IF(X57="",0,X57),"0")+IFERROR(IF(X58="",0,X58),"0")</f>
        <v/>
      </c>
      <c r="Y59" s="677" t="n"/>
      <c r="Z59" s="677" t="n"/>
    </row>
    <row r="60">
      <c r="A60" s="320" t="n"/>
      <c r="B60" s="320" t="n"/>
      <c r="C60" s="320" t="n"/>
      <c r="D60" s="320" t="n"/>
      <c r="E60" s="320" t="n"/>
      <c r="F60" s="320" t="n"/>
      <c r="G60" s="320" t="n"/>
      <c r="H60" s="320" t="n"/>
      <c r="I60" s="320" t="n"/>
      <c r="J60" s="320" t="n"/>
      <c r="K60" s="320" t="n"/>
      <c r="L60" s="320" t="n"/>
      <c r="M60" s="674" t="n"/>
      <c r="N60" s="675" t="inlineStr">
        <is>
          <t>Итого</t>
        </is>
      </c>
      <c r="O60" s="645" t="n"/>
      <c r="P60" s="645" t="n"/>
      <c r="Q60" s="645" t="n"/>
      <c r="R60" s="645" t="n"/>
      <c r="S60" s="645" t="n"/>
      <c r="T60" s="646" t="n"/>
      <c r="U60" s="43" t="inlineStr">
        <is>
          <t>кг</t>
        </is>
      </c>
      <c r="V60" s="676">
        <f>IFERROR(SUM(V55:V58),"0")</f>
        <v/>
      </c>
      <c r="W60" s="676">
        <f>IFERROR(SUM(W55:W58),"0")</f>
        <v/>
      </c>
      <c r="X60" s="43" t="n"/>
      <c r="Y60" s="677" t="n"/>
      <c r="Z60" s="677" t="n"/>
    </row>
    <row r="61" ht="16.5" customHeight="1">
      <c r="A61" s="331" t="inlineStr">
        <is>
          <t>Вязанка</t>
        </is>
      </c>
      <c r="B61" s="320" t="n"/>
      <c r="C61" s="320" t="n"/>
      <c r="D61" s="320" t="n"/>
      <c r="E61" s="320" t="n"/>
      <c r="F61" s="320" t="n"/>
      <c r="G61" s="320" t="n"/>
      <c r="H61" s="320" t="n"/>
      <c r="I61" s="320" t="n"/>
      <c r="J61" s="320" t="n"/>
      <c r="K61" s="320" t="n"/>
      <c r="L61" s="320" t="n"/>
      <c r="M61" s="320" t="n"/>
      <c r="N61" s="320" t="n"/>
      <c r="O61" s="320" t="n"/>
      <c r="P61" s="320" t="n"/>
      <c r="Q61" s="320" t="n"/>
      <c r="R61" s="320" t="n"/>
      <c r="S61" s="320" t="n"/>
      <c r="T61" s="320" t="n"/>
      <c r="U61" s="320" t="n"/>
      <c r="V61" s="320" t="n"/>
      <c r="W61" s="320" t="n"/>
      <c r="X61" s="320" t="n"/>
      <c r="Y61" s="331" t="n"/>
      <c r="Z61" s="331" t="n"/>
    </row>
    <row r="62" ht="14.25" customHeight="1">
      <c r="A62" s="325" t="inlineStr">
        <is>
          <t>Вареные колбасы</t>
        </is>
      </c>
      <c r="B62" s="320" t="n"/>
      <c r="C62" s="320" t="n"/>
      <c r="D62" s="320" t="n"/>
      <c r="E62" s="320" t="n"/>
      <c r="F62" s="320" t="n"/>
      <c r="G62" s="320" t="n"/>
      <c r="H62" s="320" t="n"/>
      <c r="I62" s="320" t="n"/>
      <c r="J62" s="320" t="n"/>
      <c r="K62" s="320" t="n"/>
      <c r="L62" s="320" t="n"/>
      <c r="M62" s="320" t="n"/>
      <c r="N62" s="320" t="n"/>
      <c r="O62" s="320" t="n"/>
      <c r="P62" s="320" t="n"/>
      <c r="Q62" s="320" t="n"/>
      <c r="R62" s="320" t="n"/>
      <c r="S62" s="320" t="n"/>
      <c r="T62" s="320" t="n"/>
      <c r="U62" s="320" t="n"/>
      <c r="V62" s="320" t="n"/>
      <c r="W62" s="320" t="n"/>
      <c r="X62" s="320" t="n"/>
      <c r="Y62" s="325" t="n"/>
      <c r="Z62" s="325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6" t="n">
        <v>4680115882720</v>
      </c>
      <c r="E63" s="637" t="n"/>
      <c r="F63" s="669" t="n">
        <v>0.45</v>
      </c>
      <c r="G63" s="38" t="n">
        <v>10</v>
      </c>
      <c r="H63" s="669" t="n">
        <v>4.5</v>
      </c>
      <c r="I63" s="669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93" t="inlineStr">
        <is>
          <t>Вареные колбасы «Филейская #Живой_пар» ф/в 0,45 п/а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0</v>
      </c>
      <c r="W63" s="673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6" t="n">
        <v>4607091382945</v>
      </c>
      <c r="E64" s="637" t="n"/>
      <c r="F64" s="669" t="n">
        <v>1.4</v>
      </c>
      <c r="G64" s="38" t="n">
        <v>8</v>
      </c>
      <c r="H64" s="669" t="n">
        <v>11.2</v>
      </c>
      <c r="I64" s="66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4" t="inlineStr">
        <is>
          <t>Вареные колбасы «Вязанка со шпиком» Весовые Вектор УВВ ТМ «Вязанка»</t>
        </is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6" t="n">
        <v>4607091385670</v>
      </c>
      <c r="E65" s="637" t="n"/>
      <c r="F65" s="669" t="n">
        <v>1.35</v>
      </c>
      <c r="G65" s="38" t="n">
        <v>8</v>
      </c>
      <c r="H65" s="669" t="n">
        <v>10.8</v>
      </c>
      <c r="I65" s="66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0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6" t="n">
        <v>4680115881327</v>
      </c>
      <c r="E66" s="637" t="n"/>
      <c r="F66" s="669" t="n">
        <v>1.35</v>
      </c>
      <c r="G66" s="38" t="n">
        <v>8</v>
      </c>
      <c r="H66" s="669" t="n">
        <v>10.8</v>
      </c>
      <c r="I66" s="66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6" t="n">
        <v>4680115882133</v>
      </c>
      <c r="E67" s="637" t="n"/>
      <c r="F67" s="669" t="n">
        <v>1.35</v>
      </c>
      <c r="G67" s="38" t="n">
        <v>8</v>
      </c>
      <c r="H67" s="669" t="n">
        <v>10.8</v>
      </c>
      <c r="I67" s="669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7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0</v>
      </c>
      <c r="W67" s="67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6" t="n">
        <v>4607091382952</v>
      </c>
      <c r="E68" s="637" t="n"/>
      <c r="F68" s="669" t="n">
        <v>0.5</v>
      </c>
      <c r="G68" s="38" t="n">
        <v>6</v>
      </c>
      <c r="H68" s="669" t="n">
        <v>3</v>
      </c>
      <c r="I68" s="66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26" t="n">
        <v>4680115882539</v>
      </c>
      <c r="E70" s="637" t="n"/>
      <c r="F70" s="669" t="n">
        <v>0.37</v>
      </c>
      <c r="G70" s="38" t="n">
        <v>10</v>
      </c>
      <c r="H70" s="669" t="n">
        <v>3.7</v>
      </c>
      <c r="I70" s="669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6" t="n">
        <v>4607091384604</v>
      </c>
      <c r="E71" s="637" t="n"/>
      <c r="F71" s="669" t="n">
        <v>0.4</v>
      </c>
      <c r="G71" s="38" t="n">
        <v>10</v>
      </c>
      <c r="H71" s="669" t="n">
        <v>4</v>
      </c>
      <c r="I71" s="66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0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0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6" t="n">
        <v>4680115880283</v>
      </c>
      <c r="E72" s="637" t="n"/>
      <c r="F72" s="669" t="n">
        <v>0.6</v>
      </c>
      <c r="G72" s="38" t="n">
        <v>8</v>
      </c>
      <c r="H72" s="669" t="n">
        <v>4.8</v>
      </c>
      <c r="I72" s="66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0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6" t="n">
        <v>4680115881518</v>
      </c>
      <c r="E73" s="637" t="n"/>
      <c r="F73" s="669" t="n">
        <v>0.4</v>
      </c>
      <c r="G73" s="38" t="n">
        <v>10</v>
      </c>
      <c r="H73" s="669" t="n">
        <v>4</v>
      </c>
      <c r="I73" s="66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0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6" t="n">
        <v>4680115881303</v>
      </c>
      <c r="E74" s="637" t="n"/>
      <c r="F74" s="669" t="n">
        <v>0.45</v>
      </c>
      <c r="G74" s="38" t="n">
        <v>10</v>
      </c>
      <c r="H74" s="669" t="n">
        <v>4.5</v>
      </c>
      <c r="I74" s="669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SU002983</t>
        </is>
      </c>
      <c r="B75" s="64" t="inlineStr">
        <is>
          <t>P003437</t>
        </is>
      </c>
      <c r="C75" s="37" t="n">
        <v>4301011562</v>
      </c>
      <c r="D75" s="326" t="n">
        <v>4680115882577</v>
      </c>
      <c r="E75" s="637" t="n"/>
      <c r="F75" s="669" t="n">
        <v>0.4</v>
      </c>
      <c r="G75" s="38" t="n">
        <v>8</v>
      </c>
      <c r="H75" s="669" t="n">
        <v>3.2</v>
      </c>
      <c r="I75" s="669" t="n">
        <v>3.4</v>
      </c>
      <c r="J75" s="38" t="n">
        <v>156</v>
      </c>
      <c r="K75" s="38" t="inlineStr">
        <is>
          <t>12</t>
        </is>
      </c>
      <c r="L75" s="39" t="inlineStr">
        <is>
          <t>АК</t>
        </is>
      </c>
      <c r="M75" s="38" t="n">
        <v>90</v>
      </c>
      <c r="N75" s="705" t="inlineStr">
        <is>
          <t>Колбаса вареная Мусульманская ТМ Вязанка Халяль вектор ф/в 0,4 кг Казахстан АК</t>
        </is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7" t="n"/>
      <c r="F76" s="669" t="n">
        <v>0.45</v>
      </c>
      <c r="G76" s="38" t="n">
        <v>6</v>
      </c>
      <c r="H76" s="669" t="n">
        <v>2.7</v>
      </c>
      <c r="I76" s="669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7" t="n"/>
      <c r="F77" s="669" t="n">
        <v>0.375</v>
      </c>
      <c r="G77" s="38" t="n">
        <v>10</v>
      </c>
      <c r="H77" s="669" t="n">
        <v>3.75</v>
      </c>
      <c r="I77" s="669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1" t="n"/>
      <c r="P77" s="671" t="n"/>
      <c r="Q77" s="671" t="n"/>
      <c r="R77" s="637" t="n"/>
      <c r="S77" s="40" t="inlineStr"/>
      <c r="T77" s="40" t="inlineStr"/>
      <c r="U77" s="41" t="inlineStr">
        <is>
          <t>кг</t>
        </is>
      </c>
      <c r="V77" s="672" t="n">
        <v>0</v>
      </c>
      <c r="W77" s="67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7" t="n"/>
      <c r="F78" s="669" t="n">
        <v>0.45</v>
      </c>
      <c r="G78" s="38" t="n">
        <v>10</v>
      </c>
      <c r="H78" s="669" t="n">
        <v>4.5</v>
      </c>
      <c r="I78" s="66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1" t="n"/>
      <c r="P78" s="671" t="n"/>
      <c r="Q78" s="671" t="n"/>
      <c r="R78" s="637" t="n"/>
      <c r="S78" s="40" t="inlineStr"/>
      <c r="T78" s="40" t="inlineStr"/>
      <c r="U78" s="41" t="inlineStr">
        <is>
          <t>кг</t>
        </is>
      </c>
      <c r="V78" s="672" t="n">
        <v>0</v>
      </c>
      <c r="W78" s="67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7" t="n"/>
      <c r="F79" s="669" t="n">
        <v>0.75</v>
      </c>
      <c r="G79" s="38" t="n">
        <v>6</v>
      </c>
      <c r="H79" s="669" t="n">
        <v>4.5</v>
      </c>
      <c r="I79" s="66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0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1" t="n"/>
      <c r="P79" s="671" t="n"/>
      <c r="Q79" s="671" t="n"/>
      <c r="R79" s="637" t="n"/>
      <c r="S79" s="40" t="inlineStr"/>
      <c r="T79" s="40" t="inlineStr"/>
      <c r="U79" s="41" t="inlineStr">
        <is>
          <t>кг</t>
        </is>
      </c>
      <c r="V79" s="672" t="n">
        <v>0</v>
      </c>
      <c r="W79" s="67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4" t="n"/>
      <c r="B80" s="320" t="n"/>
      <c r="C80" s="320" t="n"/>
      <c r="D80" s="320" t="n"/>
      <c r="E80" s="320" t="n"/>
      <c r="F80" s="320" t="n"/>
      <c r="G80" s="320" t="n"/>
      <c r="H80" s="320" t="n"/>
      <c r="I80" s="320" t="n"/>
      <c r="J80" s="320" t="n"/>
      <c r="K80" s="320" t="n"/>
      <c r="L80" s="320" t="n"/>
      <c r="M80" s="674" t="n"/>
      <c r="N80" s="675" t="inlineStr">
        <is>
          <t>Итого</t>
        </is>
      </c>
      <c r="O80" s="645" t="n"/>
      <c r="P80" s="645" t="n"/>
      <c r="Q80" s="645" t="n"/>
      <c r="R80" s="645" t="n"/>
      <c r="S80" s="645" t="n"/>
      <c r="T80" s="646" t="n"/>
      <c r="U80" s="43" t="inlineStr">
        <is>
          <t>кор</t>
        </is>
      </c>
      <c r="V80" s="67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7" t="n"/>
      <c r="Z80" s="677" t="n"/>
    </row>
    <row r="81">
      <c r="A81" s="320" t="n"/>
      <c r="B81" s="320" t="n"/>
      <c r="C81" s="320" t="n"/>
      <c r="D81" s="320" t="n"/>
      <c r="E81" s="320" t="n"/>
      <c r="F81" s="320" t="n"/>
      <c r="G81" s="320" t="n"/>
      <c r="H81" s="320" t="n"/>
      <c r="I81" s="320" t="n"/>
      <c r="J81" s="320" t="n"/>
      <c r="K81" s="320" t="n"/>
      <c r="L81" s="320" t="n"/>
      <c r="M81" s="674" t="n"/>
      <c r="N81" s="675" t="inlineStr">
        <is>
          <t>Итого</t>
        </is>
      </c>
      <c r="O81" s="645" t="n"/>
      <c r="P81" s="645" t="n"/>
      <c r="Q81" s="645" t="n"/>
      <c r="R81" s="645" t="n"/>
      <c r="S81" s="645" t="n"/>
      <c r="T81" s="646" t="n"/>
      <c r="U81" s="43" t="inlineStr">
        <is>
          <t>кг</t>
        </is>
      </c>
      <c r="V81" s="676">
        <f>IFERROR(SUM(V63:V79),"0")</f>
        <v/>
      </c>
      <c r="W81" s="676">
        <f>IFERROR(SUM(W63:W79),"0")</f>
        <v/>
      </c>
      <c r="X81" s="43" t="n"/>
      <c r="Y81" s="677" t="n"/>
      <c r="Z81" s="677" t="n"/>
    </row>
    <row r="82" ht="14.25" customHeight="1">
      <c r="A82" s="325" t="inlineStr">
        <is>
          <t>Ветчины</t>
        </is>
      </c>
      <c r="B82" s="320" t="n"/>
      <c r="C82" s="320" t="n"/>
      <c r="D82" s="320" t="n"/>
      <c r="E82" s="320" t="n"/>
      <c r="F82" s="320" t="n"/>
      <c r="G82" s="320" t="n"/>
      <c r="H82" s="320" t="n"/>
      <c r="I82" s="320" t="n"/>
      <c r="J82" s="320" t="n"/>
      <c r="K82" s="320" t="n"/>
      <c r="L82" s="320" t="n"/>
      <c r="M82" s="320" t="n"/>
      <c r="N82" s="320" t="n"/>
      <c r="O82" s="320" t="n"/>
      <c r="P82" s="320" t="n"/>
      <c r="Q82" s="320" t="n"/>
      <c r="R82" s="320" t="n"/>
      <c r="S82" s="320" t="n"/>
      <c r="T82" s="320" t="n"/>
      <c r="U82" s="320" t="n"/>
      <c r="V82" s="320" t="n"/>
      <c r="W82" s="320" t="n"/>
      <c r="X82" s="320" t="n"/>
      <c r="Y82" s="325" t="n"/>
      <c r="Z82" s="325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7" t="n"/>
      <c r="F83" s="669" t="n">
        <v>1</v>
      </c>
      <c r="G83" s="38" t="n">
        <v>6</v>
      </c>
      <c r="H83" s="669" t="n">
        <v>6</v>
      </c>
      <c r="I83" s="669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0" t="inlineStr">
        <is>
          <t>Ветчины Запекуша с сочным окороком Вязанка Весовые П/а Вязанка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7" t="n"/>
      <c r="F84" s="669" t="n">
        <v>1.35</v>
      </c>
      <c r="G84" s="38" t="n">
        <v>8</v>
      </c>
      <c r="H84" s="669" t="n">
        <v>10.8</v>
      </c>
      <c r="I84" s="669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1">
        <f>HYPERLINK("https://abi.ru/products/Охлажденные/Вязанка/Вязанка/Ветчины/P003236/","Ветчины Сливушка с индейкой Вязанка вес П/а Вязанка")</f>
        <v/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7" t="n"/>
      <c r="F85" s="669" t="n">
        <v>0.42</v>
      </c>
      <c r="G85" s="38" t="n">
        <v>6</v>
      </c>
      <c r="H85" s="669" t="n">
        <v>2.52</v>
      </c>
      <c r="I85" s="669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2" t="inlineStr">
        <is>
          <t>Ветчины Запекуша с сочным окороком Вязанка Фикс.вес 0,42 п/а Вязанка</t>
        </is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0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7" t="n"/>
      <c r="F86" s="669" t="n">
        <v>0.45</v>
      </c>
      <c r="G86" s="38" t="n">
        <v>10</v>
      </c>
      <c r="H86" s="669" t="n">
        <v>4.5</v>
      </c>
      <c r="I86" s="669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3" t="inlineStr">
        <is>
          <t>Ветчины «Филейская #Живой_пар» ф/в 0,45 п/а ТМ «Вязанка»</t>
        </is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7" t="n"/>
      <c r="F87" s="669" t="n">
        <v>0.3</v>
      </c>
      <c r="G87" s="38" t="n">
        <v>8</v>
      </c>
      <c r="H87" s="669" t="n">
        <v>2.4</v>
      </c>
      <c r="I87" s="669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4" t="inlineStr">
        <is>
          <t>Ветчины «Сливушка с индейкой» Фикс.вес 0,3 П/а ТМ «Вязанка»</t>
        </is>
      </c>
      <c r="O87" s="671" t="n"/>
      <c r="P87" s="671" t="n"/>
      <c r="Q87" s="671" t="n"/>
      <c r="R87" s="637" t="n"/>
      <c r="S87" s="40" t="inlineStr"/>
      <c r="T87" s="40" t="inlineStr"/>
      <c r="U87" s="41" t="inlineStr">
        <is>
          <t>кг</t>
        </is>
      </c>
      <c r="V87" s="672" t="n">
        <v>0</v>
      </c>
      <c r="W87" s="673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7" t="n"/>
      <c r="F88" s="669" t="n">
        <v>0.4</v>
      </c>
      <c r="G88" s="38" t="n">
        <v>6</v>
      </c>
      <c r="H88" s="669" t="n">
        <v>2.4</v>
      </c>
      <c r="I88" s="669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1" t="n"/>
      <c r="P88" s="671" t="n"/>
      <c r="Q88" s="671" t="n"/>
      <c r="R88" s="637" t="n"/>
      <c r="S88" s="40" t="inlineStr"/>
      <c r="T88" s="40" t="inlineStr"/>
      <c r="U88" s="41" t="inlineStr">
        <is>
          <t>кг</t>
        </is>
      </c>
      <c r="V88" s="672" t="n">
        <v>0</v>
      </c>
      <c r="W88" s="67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7" t="n"/>
      <c r="F89" s="669" t="n">
        <v>0.5</v>
      </c>
      <c r="G89" s="38" t="n">
        <v>6</v>
      </c>
      <c r="H89" s="669" t="n">
        <v>3</v>
      </c>
      <c r="I89" s="669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6">
        <f>HYPERLINK("https://abi.ru/products/Охлажденные/Вязанка/Вязанка/Ветчины/P003164/","Ветчины Столичная Вязанка Фикс.вес 0,5 Вектор Вязанка")</f>
        <v/>
      </c>
      <c r="O89" s="671" t="n"/>
      <c r="P89" s="671" t="n"/>
      <c r="Q89" s="671" t="n"/>
      <c r="R89" s="637" t="n"/>
      <c r="S89" s="40" t="inlineStr"/>
      <c r="T89" s="40" t="inlineStr"/>
      <c r="U89" s="41" t="inlineStr">
        <is>
          <t>кг</t>
        </is>
      </c>
      <c r="V89" s="672" t="n">
        <v>0</v>
      </c>
      <c r="W89" s="67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4" t="n"/>
      <c r="B90" s="320" t="n"/>
      <c r="C90" s="320" t="n"/>
      <c r="D90" s="320" t="n"/>
      <c r="E90" s="320" t="n"/>
      <c r="F90" s="320" t="n"/>
      <c r="G90" s="320" t="n"/>
      <c r="H90" s="320" t="n"/>
      <c r="I90" s="320" t="n"/>
      <c r="J90" s="320" t="n"/>
      <c r="K90" s="320" t="n"/>
      <c r="L90" s="320" t="n"/>
      <c r="M90" s="674" t="n"/>
      <c r="N90" s="675" t="inlineStr">
        <is>
          <t>Итого</t>
        </is>
      </c>
      <c r="O90" s="645" t="n"/>
      <c r="P90" s="645" t="n"/>
      <c r="Q90" s="645" t="n"/>
      <c r="R90" s="645" t="n"/>
      <c r="S90" s="645" t="n"/>
      <c r="T90" s="646" t="n"/>
      <c r="U90" s="43" t="inlineStr">
        <is>
          <t>кор</t>
        </is>
      </c>
      <c r="V90" s="676">
        <f>IFERROR(V83/H83,"0")+IFERROR(V84/H84,"0")+IFERROR(V85/H85,"0")+IFERROR(V86/H86,"0")+IFERROR(V87/H87,"0")+IFERROR(V88/H88,"0")+IFERROR(V89/H89,"0")</f>
        <v/>
      </c>
      <c r="W90" s="676">
        <f>IFERROR(W83/H83,"0")+IFERROR(W84/H84,"0")+IFERROR(W85/H85,"0")+IFERROR(W86/H86,"0")+IFERROR(W87/H87,"0")+IFERROR(W88/H88,"0")+IFERROR(W89/H89,"0")</f>
        <v/>
      </c>
      <c r="X90" s="676">
        <f>IFERROR(IF(X83="",0,X83),"0")+IFERROR(IF(X84="",0,X84),"0")+IFERROR(IF(X85="",0,X85),"0")+IFERROR(IF(X86="",0,X86),"0")+IFERROR(IF(X87="",0,X87),"0")+IFERROR(IF(X88="",0,X88),"0")+IFERROR(IF(X89="",0,X89),"0")</f>
        <v/>
      </c>
      <c r="Y90" s="677" t="n"/>
      <c r="Z90" s="677" t="n"/>
    </row>
    <row r="91">
      <c r="A91" s="320" t="n"/>
      <c r="B91" s="320" t="n"/>
      <c r="C91" s="320" t="n"/>
      <c r="D91" s="320" t="n"/>
      <c r="E91" s="320" t="n"/>
      <c r="F91" s="320" t="n"/>
      <c r="G91" s="320" t="n"/>
      <c r="H91" s="320" t="n"/>
      <c r="I91" s="320" t="n"/>
      <c r="J91" s="320" t="n"/>
      <c r="K91" s="320" t="n"/>
      <c r="L91" s="320" t="n"/>
      <c r="M91" s="674" t="n"/>
      <c r="N91" s="675" t="inlineStr">
        <is>
          <t>Итого</t>
        </is>
      </c>
      <c r="O91" s="645" t="n"/>
      <c r="P91" s="645" t="n"/>
      <c r="Q91" s="645" t="n"/>
      <c r="R91" s="645" t="n"/>
      <c r="S91" s="645" t="n"/>
      <c r="T91" s="646" t="n"/>
      <c r="U91" s="43" t="inlineStr">
        <is>
          <t>кг</t>
        </is>
      </c>
      <c r="V91" s="676">
        <f>IFERROR(SUM(V83:V89),"0")</f>
        <v/>
      </c>
      <c r="W91" s="676">
        <f>IFERROR(SUM(W83:W89),"0")</f>
        <v/>
      </c>
      <c r="X91" s="43" t="n"/>
      <c r="Y91" s="677" t="n"/>
      <c r="Z91" s="677" t="n"/>
    </row>
    <row r="92" ht="14.25" customHeight="1">
      <c r="A92" s="325" t="inlineStr">
        <is>
          <t>Копченые колбасы</t>
        </is>
      </c>
      <c r="B92" s="320" t="n"/>
      <c r="C92" s="320" t="n"/>
      <c r="D92" s="320" t="n"/>
      <c r="E92" s="320" t="n"/>
      <c r="F92" s="320" t="n"/>
      <c r="G92" s="320" t="n"/>
      <c r="H92" s="320" t="n"/>
      <c r="I92" s="320" t="n"/>
      <c r="J92" s="320" t="n"/>
      <c r="K92" s="320" t="n"/>
      <c r="L92" s="320" t="n"/>
      <c r="M92" s="320" t="n"/>
      <c r="N92" s="320" t="n"/>
      <c r="O92" s="320" t="n"/>
      <c r="P92" s="320" t="n"/>
      <c r="Q92" s="320" t="n"/>
      <c r="R92" s="320" t="n"/>
      <c r="S92" s="320" t="n"/>
      <c r="T92" s="320" t="n"/>
      <c r="U92" s="320" t="n"/>
      <c r="V92" s="320" t="n"/>
      <c r="W92" s="320" t="n"/>
      <c r="X92" s="320" t="n"/>
      <c r="Y92" s="325" t="n"/>
      <c r="Z92" s="325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7" t="n"/>
      <c r="F93" s="669" t="n">
        <v>0.9</v>
      </c>
      <c r="G93" s="38" t="n">
        <v>10</v>
      </c>
      <c r="H93" s="669" t="n">
        <v>9</v>
      </c>
      <c r="I93" s="669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7" t="n"/>
      <c r="F94" s="669" t="n">
        <v>0.7</v>
      </c>
      <c r="G94" s="38" t="n">
        <v>6</v>
      </c>
      <c r="H94" s="669" t="n">
        <v>4.2</v>
      </c>
      <c r="I94" s="669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7" t="n"/>
      <c r="F95" s="669" t="n">
        <v>0.8</v>
      </c>
      <c r="G95" s="38" t="n">
        <v>6</v>
      </c>
      <c r="H95" s="669" t="n">
        <v>4.8</v>
      </c>
      <c r="I95" s="66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7" t="n"/>
      <c r="F96" s="669" t="n">
        <v>0.8</v>
      </c>
      <c r="G96" s="38" t="n">
        <v>6</v>
      </c>
      <c r="H96" s="669" t="n">
        <v>4.8</v>
      </c>
      <c r="I96" s="66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7" t="n"/>
      <c r="F97" s="669" t="n">
        <v>0.9</v>
      </c>
      <c r="G97" s="38" t="n">
        <v>10</v>
      </c>
      <c r="H97" s="669" t="n">
        <v>9</v>
      </c>
      <c r="I97" s="66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7" t="n"/>
      <c r="F98" s="669" t="n">
        <v>0.35</v>
      </c>
      <c r="G98" s="38" t="n">
        <v>8</v>
      </c>
      <c r="H98" s="669" t="n">
        <v>2.8</v>
      </c>
      <c r="I98" s="66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1" t="n"/>
      <c r="P98" s="671" t="n"/>
      <c r="Q98" s="671" t="n"/>
      <c r="R98" s="637" t="n"/>
      <c r="S98" s="40" t="inlineStr"/>
      <c r="T98" s="40" t="inlineStr"/>
      <c r="U98" s="41" t="inlineStr">
        <is>
          <t>кг</t>
        </is>
      </c>
      <c r="V98" s="672" t="n">
        <v>0</v>
      </c>
      <c r="W98" s="67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7" t="n"/>
      <c r="F99" s="669" t="n">
        <v>0.35</v>
      </c>
      <c r="G99" s="38" t="n">
        <v>6</v>
      </c>
      <c r="H99" s="669" t="n">
        <v>2.1</v>
      </c>
      <c r="I99" s="66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1" t="n"/>
      <c r="P99" s="671" t="n"/>
      <c r="Q99" s="671" t="n"/>
      <c r="R99" s="637" t="n"/>
      <c r="S99" s="40" t="inlineStr"/>
      <c r="T99" s="40" t="inlineStr"/>
      <c r="U99" s="41" t="inlineStr">
        <is>
          <t>кг</t>
        </is>
      </c>
      <c r="V99" s="672" t="n">
        <v>0</v>
      </c>
      <c r="W99" s="67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7" t="n"/>
      <c r="F100" s="669" t="n">
        <v>0.35</v>
      </c>
      <c r="G100" s="38" t="n">
        <v>8</v>
      </c>
      <c r="H100" s="669" t="n">
        <v>2.8</v>
      </c>
      <c r="I100" s="66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1" t="n"/>
      <c r="P100" s="671" t="n"/>
      <c r="Q100" s="671" t="n"/>
      <c r="R100" s="637" t="n"/>
      <c r="S100" s="40" t="inlineStr"/>
      <c r="T100" s="40" t="inlineStr"/>
      <c r="U100" s="41" t="inlineStr">
        <is>
          <t>кг</t>
        </is>
      </c>
      <c r="V100" s="672" t="n">
        <v>0</v>
      </c>
      <c r="W100" s="67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7" t="n"/>
      <c r="F101" s="669" t="n">
        <v>0.35</v>
      </c>
      <c r="G101" s="38" t="n">
        <v>8</v>
      </c>
      <c r="H101" s="669" t="n">
        <v>2.8</v>
      </c>
      <c r="I101" s="66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5" t="inlineStr">
        <is>
          <t>П/к колбасы «Аль-Ислами халяль» ф/в 0,35 фиброуз ТМ «Вязанка»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7" t="n"/>
      <c r="F102" s="669" t="n">
        <v>0.35</v>
      </c>
      <c r="G102" s="38" t="n">
        <v>8</v>
      </c>
      <c r="H102" s="669" t="n">
        <v>2.8</v>
      </c>
      <c r="I102" s="66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6" t="inlineStr">
        <is>
          <t>П/к колбасы «Аль-Ислами халяль» ф/в 0,35 фиброуз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0</v>
      </c>
      <c r="W102" s="67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4" t="n"/>
      <c r="B103" s="320" t="n"/>
      <c r="C103" s="320" t="n"/>
      <c r="D103" s="320" t="n"/>
      <c r="E103" s="320" t="n"/>
      <c r="F103" s="320" t="n"/>
      <c r="G103" s="320" t="n"/>
      <c r="H103" s="320" t="n"/>
      <c r="I103" s="320" t="n"/>
      <c r="J103" s="320" t="n"/>
      <c r="K103" s="320" t="n"/>
      <c r="L103" s="320" t="n"/>
      <c r="M103" s="674" t="n"/>
      <c r="N103" s="675" t="inlineStr">
        <is>
          <t>Итого</t>
        </is>
      </c>
      <c r="O103" s="645" t="n"/>
      <c r="P103" s="645" t="n"/>
      <c r="Q103" s="645" t="n"/>
      <c r="R103" s="645" t="n"/>
      <c r="S103" s="645" t="n"/>
      <c r="T103" s="646" t="n"/>
      <c r="U103" s="43" t="inlineStr">
        <is>
          <t>кор</t>
        </is>
      </c>
      <c r="V103" s="676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6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7" t="n"/>
      <c r="Z103" s="677" t="n"/>
    </row>
    <row r="104">
      <c r="A104" s="320" t="n"/>
      <c r="B104" s="320" t="n"/>
      <c r="C104" s="320" t="n"/>
      <c r="D104" s="320" t="n"/>
      <c r="E104" s="320" t="n"/>
      <c r="F104" s="320" t="n"/>
      <c r="G104" s="320" t="n"/>
      <c r="H104" s="320" t="n"/>
      <c r="I104" s="320" t="n"/>
      <c r="J104" s="320" t="n"/>
      <c r="K104" s="320" t="n"/>
      <c r="L104" s="320" t="n"/>
      <c r="M104" s="674" t="n"/>
      <c r="N104" s="675" t="inlineStr">
        <is>
          <t>Итого</t>
        </is>
      </c>
      <c r="O104" s="645" t="n"/>
      <c r="P104" s="645" t="n"/>
      <c r="Q104" s="645" t="n"/>
      <c r="R104" s="645" t="n"/>
      <c r="S104" s="645" t="n"/>
      <c r="T104" s="646" t="n"/>
      <c r="U104" s="43" t="inlineStr">
        <is>
          <t>кг</t>
        </is>
      </c>
      <c r="V104" s="676">
        <f>IFERROR(SUM(V93:V102),"0")</f>
        <v/>
      </c>
      <c r="W104" s="676">
        <f>IFERROR(SUM(W93:W102),"0")</f>
        <v/>
      </c>
      <c r="X104" s="43" t="n"/>
      <c r="Y104" s="677" t="n"/>
      <c r="Z104" s="677" t="n"/>
    </row>
    <row r="105" ht="14.25" customHeight="1">
      <c r="A105" s="325" t="inlineStr">
        <is>
          <t>Сосиски</t>
        </is>
      </c>
      <c r="B105" s="320" t="n"/>
      <c r="C105" s="320" t="n"/>
      <c r="D105" s="320" t="n"/>
      <c r="E105" s="320" t="n"/>
      <c r="F105" s="320" t="n"/>
      <c r="G105" s="320" t="n"/>
      <c r="H105" s="320" t="n"/>
      <c r="I105" s="320" t="n"/>
      <c r="J105" s="320" t="n"/>
      <c r="K105" s="320" t="n"/>
      <c r="L105" s="320" t="n"/>
      <c r="M105" s="320" t="n"/>
      <c r="N105" s="320" t="n"/>
      <c r="O105" s="320" t="n"/>
      <c r="P105" s="320" t="n"/>
      <c r="Q105" s="320" t="n"/>
      <c r="R105" s="320" t="n"/>
      <c r="S105" s="320" t="n"/>
      <c r="T105" s="320" t="n"/>
      <c r="U105" s="320" t="n"/>
      <c r="V105" s="320" t="n"/>
      <c r="W105" s="320" t="n"/>
      <c r="X105" s="320" t="n"/>
      <c r="Y105" s="325" t="n"/>
      <c r="Z105" s="325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7" t="n"/>
      <c r="F106" s="669" t="n">
        <v>1.35</v>
      </c>
      <c r="G106" s="38" t="n">
        <v>6</v>
      </c>
      <c r="H106" s="669" t="n">
        <v>8.1</v>
      </c>
      <c r="I106" s="66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(Вязанка Молочные) Вязанка Весовые П/а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7" t="n"/>
      <c r="F107" s="669" t="n">
        <v>1.4</v>
      </c>
      <c r="G107" s="38" t="n">
        <v>6</v>
      </c>
      <c r="H107" s="669" t="n">
        <v>8.4</v>
      </c>
      <c r="I107" s="66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28" t="inlineStr">
        <is>
          <t>Сосиски «Молокуши (Вязанка Молочные)» Весовые П/а мгс УВВ ТМ «Вязанка»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7" t="n"/>
      <c r="F108" s="669" t="n">
        <v>1.35</v>
      </c>
      <c r="G108" s="38" t="n">
        <v>6</v>
      </c>
      <c r="H108" s="669" t="n">
        <v>8.1</v>
      </c>
      <c r="I108" s="669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HYPERLINK("https://abi.ru/products/Охлажденные/Вязанка/Вязанка/Сосиски/P003025/","Сосиски Рубленые Вязанка Весовые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7" t="n"/>
      <c r="F109" s="669" t="n">
        <v>0.5</v>
      </c>
      <c r="G109" s="38" t="n">
        <v>6</v>
      </c>
      <c r="H109" s="669" t="n">
        <v>3</v>
      </c>
      <c r="I109" s="66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0">
        <f>HYPERLINK("https://abi.ru/products/Охлажденные/Вязанка/Вязанка/Сосиски/P002217/","Сосиски Венские Вязанка Фикс.вес 0,5 NDX мгс Вязанка")</f>
        <v/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7" t="n"/>
      <c r="F110" s="669" t="n">
        <v>0.33</v>
      </c>
      <c r="G110" s="38" t="n">
        <v>8</v>
      </c>
      <c r="H110" s="669" t="n">
        <v>2.64</v>
      </c>
      <c r="I110" s="66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1" t="inlineStr">
        <is>
          <t>Сосиски Восточные халяль ТМ Вязанка полиамид в/у ф/в 0,33 кг Казахстан АК</t>
        </is>
      </c>
      <c r="O110" s="671" t="n"/>
      <c r="P110" s="671" t="n"/>
      <c r="Q110" s="671" t="n"/>
      <c r="R110" s="637" t="n"/>
      <c r="S110" s="40" t="inlineStr"/>
      <c r="T110" s="40" t="inlineStr"/>
      <c r="U110" s="41" t="inlineStr">
        <is>
          <t>кг</t>
        </is>
      </c>
      <c r="V110" s="672" t="n">
        <v>0</v>
      </c>
      <c r="W110" s="67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7" t="n"/>
      <c r="F111" s="669" t="n">
        <v>0.45</v>
      </c>
      <c r="G111" s="38" t="n">
        <v>6</v>
      </c>
      <c r="H111" s="669" t="n">
        <v>2.7</v>
      </c>
      <c r="I111" s="669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2" t="inlineStr">
        <is>
          <t>Сосиски Молокуши (Вязанка Молочные) Вязанка Фикс.вес 0,45 П/а мгс Вязанка</t>
        </is>
      </c>
      <c r="O111" s="671" t="n"/>
      <c r="P111" s="671" t="n"/>
      <c r="Q111" s="671" t="n"/>
      <c r="R111" s="637" t="n"/>
      <c r="S111" s="40" t="inlineStr"/>
      <c r="T111" s="40" t="inlineStr"/>
      <c r="U111" s="41" t="inlineStr">
        <is>
          <t>кг</t>
        </is>
      </c>
      <c r="V111" s="672" t="n">
        <v>0</v>
      </c>
      <c r="W111" s="67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7" t="n"/>
      <c r="F112" s="669" t="n">
        <v>0.45</v>
      </c>
      <c r="G112" s="38" t="n">
        <v>6</v>
      </c>
      <c r="H112" s="669" t="n">
        <v>2.7</v>
      </c>
      <c r="I112" s="669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3" t="inlineStr">
        <is>
          <t>Сосиски Молокуши миникушай Вязанка Ф/в 0,45 амилюкс мгс Вязанка</t>
        </is>
      </c>
      <c r="O112" s="671" t="n"/>
      <c r="P112" s="671" t="n"/>
      <c r="Q112" s="671" t="n"/>
      <c r="R112" s="637" t="n"/>
      <c r="S112" s="40" t="inlineStr"/>
      <c r="T112" s="40" t="inlineStr"/>
      <c r="U112" s="41" t="inlineStr">
        <is>
          <t>кг</t>
        </is>
      </c>
      <c r="V112" s="672" t="n">
        <v>0</v>
      </c>
      <c r="W112" s="673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7" t="n"/>
      <c r="F113" s="669" t="n">
        <v>0.33</v>
      </c>
      <c r="G113" s="38" t="n">
        <v>6</v>
      </c>
      <c r="H113" s="669" t="n">
        <v>1.98</v>
      </c>
      <c r="I113" s="669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4" t="inlineStr">
        <is>
          <t>Сосиски Молокуши Миникушай Вязанка фикс.вес 0,33 п/а Вязанка</t>
        </is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7" t="n"/>
      <c r="F114" s="669" t="n">
        <v>0.5</v>
      </c>
      <c r="G114" s="38" t="n">
        <v>6</v>
      </c>
      <c r="H114" s="669" t="n">
        <v>3</v>
      </c>
      <c r="I114" s="669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5">
        <f>HYPERLINK("https://abi.ru/products/Охлажденные/Вязанка/Вязанка/Сосиски/P003030/","Сосиски Рубленые Вязанка Фикс.вес 0,5 п/а мгс Вязанка")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0</v>
      </c>
      <c r="W114" s="67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7" t="n"/>
      <c r="F115" s="669" t="n">
        <v>0.3</v>
      </c>
      <c r="G115" s="38" t="n">
        <v>6</v>
      </c>
      <c r="H115" s="669" t="n">
        <v>1.8</v>
      </c>
      <c r="I115" s="669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6" t="inlineStr">
        <is>
          <t>Сосиски «Сливушки с сыром» ф/в 0,3 п/а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4" t="n"/>
      <c r="B116" s="320" t="n"/>
      <c r="C116" s="320" t="n"/>
      <c r="D116" s="320" t="n"/>
      <c r="E116" s="320" t="n"/>
      <c r="F116" s="320" t="n"/>
      <c r="G116" s="320" t="n"/>
      <c r="H116" s="320" t="n"/>
      <c r="I116" s="320" t="n"/>
      <c r="J116" s="320" t="n"/>
      <c r="K116" s="320" t="n"/>
      <c r="L116" s="320" t="n"/>
      <c r="M116" s="674" t="n"/>
      <c r="N116" s="675" t="inlineStr">
        <is>
          <t>Итого</t>
        </is>
      </c>
      <c r="O116" s="645" t="n"/>
      <c r="P116" s="645" t="n"/>
      <c r="Q116" s="645" t="n"/>
      <c r="R116" s="645" t="n"/>
      <c r="S116" s="645" t="n"/>
      <c r="T116" s="646" t="n"/>
      <c r="U116" s="43" t="inlineStr">
        <is>
          <t>кор</t>
        </is>
      </c>
      <c r="V116" s="676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6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7" t="n"/>
      <c r="Z116" s="677" t="n"/>
    </row>
    <row r="117">
      <c r="A117" s="320" t="n"/>
      <c r="B117" s="320" t="n"/>
      <c r="C117" s="320" t="n"/>
      <c r="D117" s="320" t="n"/>
      <c r="E117" s="320" t="n"/>
      <c r="F117" s="320" t="n"/>
      <c r="G117" s="320" t="n"/>
      <c r="H117" s="320" t="n"/>
      <c r="I117" s="320" t="n"/>
      <c r="J117" s="320" t="n"/>
      <c r="K117" s="320" t="n"/>
      <c r="L117" s="320" t="n"/>
      <c r="M117" s="674" t="n"/>
      <c r="N117" s="675" t="inlineStr">
        <is>
          <t>Итого</t>
        </is>
      </c>
      <c r="O117" s="645" t="n"/>
      <c r="P117" s="645" t="n"/>
      <c r="Q117" s="645" t="n"/>
      <c r="R117" s="645" t="n"/>
      <c r="S117" s="645" t="n"/>
      <c r="T117" s="646" t="n"/>
      <c r="U117" s="43" t="inlineStr">
        <is>
          <t>кг</t>
        </is>
      </c>
      <c r="V117" s="676">
        <f>IFERROR(SUM(V106:V115),"0")</f>
        <v/>
      </c>
      <c r="W117" s="676">
        <f>IFERROR(SUM(W106:W115),"0")</f>
        <v/>
      </c>
      <c r="X117" s="43" t="n"/>
      <c r="Y117" s="677" t="n"/>
      <c r="Z117" s="677" t="n"/>
    </row>
    <row r="118" ht="14.25" customHeight="1">
      <c r="A118" s="325" t="inlineStr">
        <is>
          <t>Сардельки</t>
        </is>
      </c>
      <c r="B118" s="320" t="n"/>
      <c r="C118" s="320" t="n"/>
      <c r="D118" s="320" t="n"/>
      <c r="E118" s="320" t="n"/>
      <c r="F118" s="320" t="n"/>
      <c r="G118" s="320" t="n"/>
      <c r="H118" s="320" t="n"/>
      <c r="I118" s="320" t="n"/>
      <c r="J118" s="320" t="n"/>
      <c r="K118" s="320" t="n"/>
      <c r="L118" s="320" t="n"/>
      <c r="M118" s="320" t="n"/>
      <c r="N118" s="320" t="n"/>
      <c r="O118" s="320" t="n"/>
      <c r="P118" s="320" t="n"/>
      <c r="Q118" s="320" t="n"/>
      <c r="R118" s="320" t="n"/>
      <c r="S118" s="320" t="n"/>
      <c r="T118" s="320" t="n"/>
      <c r="U118" s="320" t="n"/>
      <c r="V118" s="320" t="n"/>
      <c r="W118" s="320" t="n"/>
      <c r="X118" s="320" t="n"/>
      <c r="Y118" s="325" t="n"/>
      <c r="Z118" s="325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7" t="n"/>
      <c r="F119" s="669" t="n">
        <v>0.83</v>
      </c>
      <c r="G119" s="38" t="n">
        <v>4</v>
      </c>
      <c r="H119" s="669" t="n">
        <v>3.32</v>
      </c>
      <c r="I119" s="669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1" t="n"/>
      <c r="P119" s="671" t="n"/>
      <c r="Q119" s="671" t="n"/>
      <c r="R119" s="637" t="n"/>
      <c r="S119" s="40" t="inlineStr"/>
      <c r="T119" s="40" t="inlineStr"/>
      <c r="U119" s="41" t="inlineStr">
        <is>
          <t>кг</t>
        </is>
      </c>
      <c r="V119" s="672" t="n">
        <v>0</v>
      </c>
      <c r="W119" s="673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7" t="n"/>
      <c r="F120" s="669" t="n">
        <v>1.35</v>
      </c>
      <c r="G120" s="38" t="n">
        <v>6</v>
      </c>
      <c r="H120" s="669" t="n">
        <v>8.1</v>
      </c>
      <c r="I120" s="669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38">
        <f>HYPERLINK("https://abi.ru/products/Охлажденные/Вязанка/Вязанка/Сардельки/P003237/","Сардельки «Филейские» Весовые NDX мгс ТМ «Вязанка»")</f>
        <v/>
      </c>
      <c r="O120" s="671" t="n"/>
      <c r="P120" s="671" t="n"/>
      <c r="Q120" s="671" t="n"/>
      <c r="R120" s="637" t="n"/>
      <c r="S120" s="40" t="inlineStr"/>
      <c r="T120" s="40" t="inlineStr"/>
      <c r="U120" s="41" t="inlineStr">
        <is>
          <t>кг</t>
        </is>
      </c>
      <c r="V120" s="672" t="n">
        <v>0</v>
      </c>
      <c r="W120" s="67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7" t="n"/>
      <c r="F121" s="669" t="n">
        <v>0.33</v>
      </c>
      <c r="G121" s="38" t="n">
        <v>6</v>
      </c>
      <c r="H121" s="669" t="n">
        <v>1.98</v>
      </c>
      <c r="I121" s="669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39" t="inlineStr">
        <is>
          <t>Сардельки «Сливушки с сыром #минидельки» ф/в 0,33 айпил ТМ «Вязанка»</t>
        </is>
      </c>
      <c r="O121" s="671" t="n"/>
      <c r="P121" s="671" t="n"/>
      <c r="Q121" s="671" t="n"/>
      <c r="R121" s="637" t="n"/>
      <c r="S121" s="40" t="inlineStr"/>
      <c r="T121" s="40" t="inlineStr"/>
      <c r="U121" s="41" t="inlineStr">
        <is>
          <t>кг</t>
        </is>
      </c>
      <c r="V121" s="672" t="n">
        <v>0</v>
      </c>
      <c r="W121" s="67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7" t="n"/>
      <c r="F122" s="669" t="n">
        <v>0.33</v>
      </c>
      <c r="G122" s="38" t="n">
        <v>6</v>
      </c>
      <c r="H122" s="669" t="n">
        <v>1.98</v>
      </c>
      <c r="I122" s="669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0</v>
      </c>
      <c r="W122" s="67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7" t="n"/>
      <c r="F123" s="669" t="n">
        <v>0.4</v>
      </c>
      <c r="G123" s="38" t="n">
        <v>6</v>
      </c>
      <c r="H123" s="669" t="n">
        <v>2.4</v>
      </c>
      <c r="I123" s="66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1" t="inlineStr">
        <is>
          <t>Сардельки «Филейские» Фикс.вес 0,4 NDX мгс ТМ «Вязанка»</t>
        </is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4" t="n"/>
      <c r="B124" s="320" t="n"/>
      <c r="C124" s="320" t="n"/>
      <c r="D124" s="320" t="n"/>
      <c r="E124" s="320" t="n"/>
      <c r="F124" s="320" t="n"/>
      <c r="G124" s="320" t="n"/>
      <c r="H124" s="320" t="n"/>
      <c r="I124" s="320" t="n"/>
      <c r="J124" s="320" t="n"/>
      <c r="K124" s="320" t="n"/>
      <c r="L124" s="320" t="n"/>
      <c r="M124" s="674" t="n"/>
      <c r="N124" s="675" t="inlineStr">
        <is>
          <t>Итого</t>
        </is>
      </c>
      <c r="O124" s="645" t="n"/>
      <c r="P124" s="645" t="n"/>
      <c r="Q124" s="645" t="n"/>
      <c r="R124" s="645" t="n"/>
      <c r="S124" s="645" t="n"/>
      <c r="T124" s="646" t="n"/>
      <c r="U124" s="43" t="inlineStr">
        <is>
          <t>кор</t>
        </is>
      </c>
      <c r="V124" s="676">
        <f>IFERROR(V119/H119,"0")+IFERROR(V120/H120,"0")+IFERROR(V121/H121,"0")+IFERROR(V122/H122,"0")+IFERROR(V123/H123,"0")</f>
        <v/>
      </c>
      <c r="W124" s="676">
        <f>IFERROR(W119/H119,"0")+IFERROR(W120/H120,"0")+IFERROR(W121/H121,"0")+IFERROR(W122/H122,"0")+IFERROR(W123/H123,"0")</f>
        <v/>
      </c>
      <c r="X124" s="676">
        <f>IFERROR(IF(X119="",0,X119),"0")+IFERROR(IF(X120="",0,X120),"0")+IFERROR(IF(X121="",0,X121),"0")+IFERROR(IF(X122="",0,X122),"0")+IFERROR(IF(X123="",0,X123),"0")</f>
        <v/>
      </c>
      <c r="Y124" s="677" t="n"/>
      <c r="Z124" s="677" t="n"/>
    </row>
    <row r="125">
      <c r="A125" s="320" t="n"/>
      <c r="B125" s="320" t="n"/>
      <c r="C125" s="320" t="n"/>
      <c r="D125" s="320" t="n"/>
      <c r="E125" s="320" t="n"/>
      <c r="F125" s="320" t="n"/>
      <c r="G125" s="320" t="n"/>
      <c r="H125" s="320" t="n"/>
      <c r="I125" s="320" t="n"/>
      <c r="J125" s="320" t="n"/>
      <c r="K125" s="320" t="n"/>
      <c r="L125" s="320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кг</t>
        </is>
      </c>
      <c r="V125" s="676">
        <f>IFERROR(SUM(V119:V123),"0")</f>
        <v/>
      </c>
      <c r="W125" s="676">
        <f>IFERROR(SUM(W119:W123),"0")</f>
        <v/>
      </c>
      <c r="X125" s="43" t="n"/>
      <c r="Y125" s="677" t="n"/>
      <c r="Z125" s="677" t="n"/>
    </row>
    <row r="126" ht="16.5" customHeight="1">
      <c r="A126" s="331" t="inlineStr">
        <is>
          <t>Сливушки</t>
        </is>
      </c>
      <c r="B126" s="320" t="n"/>
      <c r="C126" s="320" t="n"/>
      <c r="D126" s="320" t="n"/>
      <c r="E126" s="320" t="n"/>
      <c r="F126" s="320" t="n"/>
      <c r="G126" s="320" t="n"/>
      <c r="H126" s="320" t="n"/>
      <c r="I126" s="320" t="n"/>
      <c r="J126" s="320" t="n"/>
      <c r="K126" s="320" t="n"/>
      <c r="L126" s="320" t="n"/>
      <c r="M126" s="320" t="n"/>
      <c r="N126" s="320" t="n"/>
      <c r="O126" s="320" t="n"/>
      <c r="P126" s="320" t="n"/>
      <c r="Q126" s="320" t="n"/>
      <c r="R126" s="320" t="n"/>
      <c r="S126" s="320" t="n"/>
      <c r="T126" s="320" t="n"/>
      <c r="U126" s="320" t="n"/>
      <c r="V126" s="320" t="n"/>
      <c r="W126" s="320" t="n"/>
      <c r="X126" s="320" t="n"/>
      <c r="Y126" s="331" t="n"/>
      <c r="Z126" s="331" t="n"/>
    </row>
    <row r="127" ht="14.25" customHeight="1">
      <c r="A127" s="325" t="inlineStr">
        <is>
          <t>Сосиски</t>
        </is>
      </c>
      <c r="B127" s="320" t="n"/>
      <c r="C127" s="320" t="n"/>
      <c r="D127" s="320" t="n"/>
      <c r="E127" s="320" t="n"/>
      <c r="F127" s="320" t="n"/>
      <c r="G127" s="320" t="n"/>
      <c r="H127" s="320" t="n"/>
      <c r="I127" s="320" t="n"/>
      <c r="J127" s="320" t="n"/>
      <c r="K127" s="320" t="n"/>
      <c r="L127" s="320" t="n"/>
      <c r="M127" s="320" t="n"/>
      <c r="N127" s="320" t="n"/>
      <c r="O127" s="320" t="n"/>
      <c r="P127" s="320" t="n"/>
      <c r="Q127" s="320" t="n"/>
      <c r="R127" s="320" t="n"/>
      <c r="S127" s="320" t="n"/>
      <c r="T127" s="320" t="n"/>
      <c r="U127" s="320" t="n"/>
      <c r="V127" s="320" t="n"/>
      <c r="W127" s="320" t="n"/>
      <c r="X127" s="320" t="n"/>
      <c r="Y127" s="325" t="n"/>
      <c r="Z127" s="325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7" t="n"/>
      <c r="F128" s="669" t="n">
        <v>1.35</v>
      </c>
      <c r="G128" s="38" t="n">
        <v>6</v>
      </c>
      <c r="H128" s="669" t="n">
        <v>8.1</v>
      </c>
      <c r="I128" s="669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1" t="n"/>
      <c r="P128" s="671" t="n"/>
      <c r="Q128" s="671" t="n"/>
      <c r="R128" s="637" t="n"/>
      <c r="S128" s="40" t="inlineStr"/>
      <c r="T128" s="40" t="inlineStr"/>
      <c r="U128" s="41" t="inlineStr">
        <is>
          <t>кг</t>
        </is>
      </c>
      <c r="V128" s="672" t="n">
        <v>0</v>
      </c>
      <c r="W128" s="67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7" t="n"/>
      <c r="F129" s="669" t="n">
        <v>0.33</v>
      </c>
      <c r="G129" s="38" t="n">
        <v>6</v>
      </c>
      <c r="H129" s="669" t="n">
        <v>1.98</v>
      </c>
      <c r="I129" s="66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1" t="n"/>
      <c r="P129" s="671" t="n"/>
      <c r="Q129" s="671" t="n"/>
      <c r="R129" s="637" t="n"/>
      <c r="S129" s="40" t="inlineStr"/>
      <c r="T129" s="40" t="inlineStr"/>
      <c r="U129" s="41" t="inlineStr">
        <is>
          <t>кг</t>
        </is>
      </c>
      <c r="V129" s="672" t="n">
        <v>0</v>
      </c>
      <c r="W129" s="67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7" t="n"/>
      <c r="F130" s="669" t="n">
        <v>0.45</v>
      </c>
      <c r="G130" s="38" t="n">
        <v>6</v>
      </c>
      <c r="H130" s="669" t="n">
        <v>2.7</v>
      </c>
      <c r="I130" s="66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4" t="n"/>
      <c r="B131" s="320" t="n"/>
      <c r="C131" s="320" t="n"/>
      <c r="D131" s="320" t="n"/>
      <c r="E131" s="320" t="n"/>
      <c r="F131" s="320" t="n"/>
      <c r="G131" s="320" t="n"/>
      <c r="H131" s="320" t="n"/>
      <c r="I131" s="320" t="n"/>
      <c r="J131" s="320" t="n"/>
      <c r="K131" s="320" t="n"/>
      <c r="L131" s="320" t="n"/>
      <c r="M131" s="674" t="n"/>
      <c r="N131" s="675" t="inlineStr">
        <is>
          <t>Итого</t>
        </is>
      </c>
      <c r="O131" s="645" t="n"/>
      <c r="P131" s="645" t="n"/>
      <c r="Q131" s="645" t="n"/>
      <c r="R131" s="645" t="n"/>
      <c r="S131" s="645" t="n"/>
      <c r="T131" s="646" t="n"/>
      <c r="U131" s="43" t="inlineStr">
        <is>
          <t>кор</t>
        </is>
      </c>
      <c r="V131" s="676">
        <f>IFERROR(V128/H128,"0")+IFERROR(V129/H129,"0")+IFERROR(V130/H130,"0")</f>
        <v/>
      </c>
      <c r="W131" s="676">
        <f>IFERROR(W128/H128,"0")+IFERROR(W129/H129,"0")+IFERROR(W130/H130,"0")</f>
        <v/>
      </c>
      <c r="X131" s="676">
        <f>IFERROR(IF(X128="",0,X128),"0")+IFERROR(IF(X129="",0,X129),"0")+IFERROR(IF(X130="",0,X130),"0")</f>
        <v/>
      </c>
      <c r="Y131" s="677" t="n"/>
      <c r="Z131" s="677" t="n"/>
    </row>
    <row r="132">
      <c r="A132" s="320" t="n"/>
      <c r="B132" s="320" t="n"/>
      <c r="C132" s="320" t="n"/>
      <c r="D132" s="320" t="n"/>
      <c r="E132" s="320" t="n"/>
      <c r="F132" s="320" t="n"/>
      <c r="G132" s="320" t="n"/>
      <c r="H132" s="320" t="n"/>
      <c r="I132" s="320" t="n"/>
      <c r="J132" s="320" t="n"/>
      <c r="K132" s="320" t="n"/>
      <c r="L132" s="320" t="n"/>
      <c r="M132" s="674" t="n"/>
      <c r="N132" s="675" t="inlineStr">
        <is>
          <t>Итого</t>
        </is>
      </c>
      <c r="O132" s="645" t="n"/>
      <c r="P132" s="645" t="n"/>
      <c r="Q132" s="645" t="n"/>
      <c r="R132" s="645" t="n"/>
      <c r="S132" s="645" t="n"/>
      <c r="T132" s="646" t="n"/>
      <c r="U132" s="43" t="inlineStr">
        <is>
          <t>кг</t>
        </is>
      </c>
      <c r="V132" s="676">
        <f>IFERROR(SUM(V128:V130),"0")</f>
        <v/>
      </c>
      <c r="W132" s="676">
        <f>IFERROR(SUM(W128:W130),"0")</f>
        <v/>
      </c>
      <c r="X132" s="43" t="n"/>
      <c r="Y132" s="677" t="n"/>
      <c r="Z132" s="677" t="n"/>
    </row>
    <row r="133" ht="27.75" customHeight="1">
      <c r="A133" s="342" t="inlineStr">
        <is>
          <t>Стародворье</t>
        </is>
      </c>
      <c r="B133" s="668" t="n"/>
      <c r="C133" s="668" t="n"/>
      <c r="D133" s="668" t="n"/>
      <c r="E133" s="668" t="n"/>
      <c r="F133" s="668" t="n"/>
      <c r="G133" s="668" t="n"/>
      <c r="H133" s="668" t="n"/>
      <c r="I133" s="668" t="n"/>
      <c r="J133" s="668" t="n"/>
      <c r="K133" s="668" t="n"/>
      <c r="L133" s="668" t="n"/>
      <c r="M133" s="668" t="n"/>
      <c r="N133" s="668" t="n"/>
      <c r="O133" s="668" t="n"/>
      <c r="P133" s="668" t="n"/>
      <c r="Q133" s="668" t="n"/>
      <c r="R133" s="668" t="n"/>
      <c r="S133" s="668" t="n"/>
      <c r="T133" s="668" t="n"/>
      <c r="U133" s="668" t="n"/>
      <c r="V133" s="668" t="n"/>
      <c r="W133" s="668" t="n"/>
      <c r="X133" s="668" t="n"/>
      <c r="Y133" s="55" t="n"/>
      <c r="Z133" s="55" t="n"/>
    </row>
    <row r="134" ht="16.5" customHeight="1">
      <c r="A134" s="331" t="inlineStr">
        <is>
          <t>Золоченная в печи</t>
        </is>
      </c>
      <c r="B134" s="320" t="n"/>
      <c r="C134" s="320" t="n"/>
      <c r="D134" s="320" t="n"/>
      <c r="E134" s="320" t="n"/>
      <c r="F134" s="320" t="n"/>
      <c r="G134" s="320" t="n"/>
      <c r="H134" s="320" t="n"/>
      <c r="I134" s="320" t="n"/>
      <c r="J134" s="320" t="n"/>
      <c r="K134" s="320" t="n"/>
      <c r="L134" s="320" t="n"/>
      <c r="M134" s="320" t="n"/>
      <c r="N134" s="320" t="n"/>
      <c r="O134" s="320" t="n"/>
      <c r="P134" s="320" t="n"/>
      <c r="Q134" s="320" t="n"/>
      <c r="R134" s="320" t="n"/>
      <c r="S134" s="320" t="n"/>
      <c r="T134" s="320" t="n"/>
      <c r="U134" s="320" t="n"/>
      <c r="V134" s="320" t="n"/>
      <c r="W134" s="320" t="n"/>
      <c r="X134" s="320" t="n"/>
      <c r="Y134" s="331" t="n"/>
      <c r="Z134" s="331" t="n"/>
    </row>
    <row r="135" ht="14.25" customHeight="1">
      <c r="A135" s="325" t="inlineStr">
        <is>
          <t>Вареные колбасы</t>
        </is>
      </c>
      <c r="B135" s="320" t="n"/>
      <c r="C135" s="320" t="n"/>
      <c r="D135" s="320" t="n"/>
      <c r="E135" s="320" t="n"/>
      <c r="F135" s="320" t="n"/>
      <c r="G135" s="320" t="n"/>
      <c r="H135" s="320" t="n"/>
      <c r="I135" s="320" t="n"/>
      <c r="J135" s="320" t="n"/>
      <c r="K135" s="320" t="n"/>
      <c r="L135" s="320" t="n"/>
      <c r="M135" s="320" t="n"/>
      <c r="N135" s="320" t="n"/>
      <c r="O135" s="320" t="n"/>
      <c r="P135" s="320" t="n"/>
      <c r="Q135" s="320" t="n"/>
      <c r="R135" s="320" t="n"/>
      <c r="S135" s="320" t="n"/>
      <c r="T135" s="320" t="n"/>
      <c r="U135" s="320" t="n"/>
      <c r="V135" s="320" t="n"/>
      <c r="W135" s="320" t="n"/>
      <c r="X135" s="320" t="n"/>
      <c r="Y135" s="325" t="n"/>
      <c r="Z135" s="325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7" t="n"/>
      <c r="F136" s="669" t="n">
        <v>1.35</v>
      </c>
      <c r="G136" s="38" t="n">
        <v>8</v>
      </c>
      <c r="H136" s="669" t="n">
        <v>10.8</v>
      </c>
      <c r="I136" s="66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1" t="n"/>
      <c r="P136" s="671" t="n"/>
      <c r="Q136" s="671" t="n"/>
      <c r="R136" s="637" t="n"/>
      <c r="S136" s="40" t="inlineStr"/>
      <c r="T136" s="40" t="inlineStr"/>
      <c r="U136" s="41" t="inlineStr">
        <is>
          <t>кг</t>
        </is>
      </c>
      <c r="V136" s="672" t="n">
        <v>0</v>
      </c>
      <c r="W136" s="67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7" t="n"/>
      <c r="F137" s="669" t="n">
        <v>1.35</v>
      </c>
      <c r="G137" s="38" t="n">
        <v>8</v>
      </c>
      <c r="H137" s="669" t="n">
        <v>10.8</v>
      </c>
      <c r="I137" s="66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0</v>
      </c>
      <c r="W137" s="67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7" t="n"/>
      <c r="F138" s="669" t="n">
        <v>1.4</v>
      </c>
      <c r="G138" s="38" t="n">
        <v>8</v>
      </c>
      <c r="H138" s="669" t="n">
        <v>11.2</v>
      </c>
      <c r="I138" s="66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4" t="n"/>
      <c r="B139" s="320" t="n"/>
      <c r="C139" s="320" t="n"/>
      <c r="D139" s="320" t="n"/>
      <c r="E139" s="320" t="n"/>
      <c r="F139" s="320" t="n"/>
      <c r="G139" s="320" t="n"/>
      <c r="H139" s="320" t="n"/>
      <c r="I139" s="320" t="n"/>
      <c r="J139" s="320" t="n"/>
      <c r="K139" s="320" t="n"/>
      <c r="L139" s="320" t="n"/>
      <c r="M139" s="674" t="n"/>
      <c r="N139" s="675" t="inlineStr">
        <is>
          <t>Итого</t>
        </is>
      </c>
      <c r="O139" s="645" t="n"/>
      <c r="P139" s="645" t="n"/>
      <c r="Q139" s="645" t="n"/>
      <c r="R139" s="645" t="n"/>
      <c r="S139" s="645" t="n"/>
      <c r="T139" s="646" t="n"/>
      <c r="U139" s="43" t="inlineStr">
        <is>
          <t>кор</t>
        </is>
      </c>
      <c r="V139" s="676">
        <f>IFERROR(V136/H136,"0")+IFERROR(V137/H137,"0")+IFERROR(V138/H138,"0")</f>
        <v/>
      </c>
      <c r="W139" s="676">
        <f>IFERROR(W136/H136,"0")+IFERROR(W137/H137,"0")+IFERROR(W138/H138,"0")</f>
        <v/>
      </c>
      <c r="X139" s="676">
        <f>IFERROR(IF(X136="",0,X136),"0")+IFERROR(IF(X137="",0,X137),"0")+IFERROR(IF(X138="",0,X138),"0")</f>
        <v/>
      </c>
      <c r="Y139" s="677" t="n"/>
      <c r="Z139" s="677" t="n"/>
    </row>
    <row r="140">
      <c r="A140" s="320" t="n"/>
      <c r="B140" s="320" t="n"/>
      <c r="C140" s="320" t="n"/>
      <c r="D140" s="320" t="n"/>
      <c r="E140" s="320" t="n"/>
      <c r="F140" s="320" t="n"/>
      <c r="G140" s="320" t="n"/>
      <c r="H140" s="320" t="n"/>
      <c r="I140" s="320" t="n"/>
      <c r="J140" s="320" t="n"/>
      <c r="K140" s="320" t="n"/>
      <c r="L140" s="320" t="n"/>
      <c r="M140" s="674" t="n"/>
      <c r="N140" s="675" t="inlineStr">
        <is>
          <t>Итого</t>
        </is>
      </c>
      <c r="O140" s="645" t="n"/>
      <c r="P140" s="645" t="n"/>
      <c r="Q140" s="645" t="n"/>
      <c r="R140" s="645" t="n"/>
      <c r="S140" s="645" t="n"/>
      <c r="T140" s="646" t="n"/>
      <c r="U140" s="43" t="inlineStr">
        <is>
          <t>кг</t>
        </is>
      </c>
      <c r="V140" s="676">
        <f>IFERROR(SUM(V136:V138),"0")</f>
        <v/>
      </c>
      <c r="W140" s="676">
        <f>IFERROR(SUM(W136:W138),"0")</f>
        <v/>
      </c>
      <c r="X140" s="43" t="n"/>
      <c r="Y140" s="677" t="n"/>
      <c r="Z140" s="677" t="n"/>
    </row>
    <row r="141" ht="16.5" customHeight="1">
      <c r="A141" s="331" t="inlineStr">
        <is>
          <t>Мясорубская</t>
        </is>
      </c>
      <c r="B141" s="320" t="n"/>
      <c r="C141" s="320" t="n"/>
      <c r="D141" s="320" t="n"/>
      <c r="E141" s="320" t="n"/>
      <c r="F141" s="320" t="n"/>
      <c r="G141" s="320" t="n"/>
      <c r="H141" s="320" t="n"/>
      <c r="I141" s="320" t="n"/>
      <c r="J141" s="320" t="n"/>
      <c r="K141" s="320" t="n"/>
      <c r="L141" s="320" t="n"/>
      <c r="M141" s="320" t="n"/>
      <c r="N141" s="320" t="n"/>
      <c r="O141" s="320" t="n"/>
      <c r="P141" s="320" t="n"/>
      <c r="Q141" s="320" t="n"/>
      <c r="R141" s="320" t="n"/>
      <c r="S141" s="320" t="n"/>
      <c r="T141" s="320" t="n"/>
      <c r="U141" s="320" t="n"/>
      <c r="V141" s="320" t="n"/>
      <c r="W141" s="320" t="n"/>
      <c r="X141" s="320" t="n"/>
      <c r="Y141" s="331" t="n"/>
      <c r="Z141" s="331" t="n"/>
    </row>
    <row r="142" ht="14.25" customHeight="1">
      <c r="A142" s="325" t="inlineStr">
        <is>
          <t>Копченые колбасы</t>
        </is>
      </c>
      <c r="B142" s="320" t="n"/>
      <c r="C142" s="320" t="n"/>
      <c r="D142" s="320" t="n"/>
      <c r="E142" s="320" t="n"/>
      <c r="F142" s="320" t="n"/>
      <c r="G142" s="320" t="n"/>
      <c r="H142" s="320" t="n"/>
      <c r="I142" s="320" t="n"/>
      <c r="J142" s="320" t="n"/>
      <c r="K142" s="320" t="n"/>
      <c r="L142" s="320" t="n"/>
      <c r="M142" s="320" t="n"/>
      <c r="N142" s="320" t="n"/>
      <c r="O142" s="320" t="n"/>
      <c r="P142" s="320" t="n"/>
      <c r="Q142" s="320" t="n"/>
      <c r="R142" s="320" t="n"/>
      <c r="S142" s="320" t="n"/>
      <c r="T142" s="320" t="n"/>
      <c r="U142" s="320" t="n"/>
      <c r="V142" s="320" t="n"/>
      <c r="W142" s="320" t="n"/>
      <c r="X142" s="320" t="n"/>
      <c r="Y142" s="325" t="n"/>
      <c r="Z142" s="325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7" t="n"/>
      <c r="F143" s="669" t="n">
        <v>0.7</v>
      </c>
      <c r="G143" s="38" t="n">
        <v>6</v>
      </c>
      <c r="H143" s="669" t="n">
        <v>4.2</v>
      </c>
      <c r="I143" s="66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0</v>
      </c>
      <c r="W143" s="67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7" t="n"/>
      <c r="F144" s="669" t="n">
        <v>0.7</v>
      </c>
      <c r="G144" s="38" t="n">
        <v>6</v>
      </c>
      <c r="H144" s="669" t="n">
        <v>4.2</v>
      </c>
      <c r="I144" s="66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7" t="n"/>
      <c r="F145" s="669" t="n">
        <v>0.7</v>
      </c>
      <c r="G145" s="38" t="n">
        <v>6</v>
      </c>
      <c r="H145" s="669" t="n">
        <v>4.2</v>
      </c>
      <c r="I145" s="66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1" t="n"/>
      <c r="P145" s="671" t="n"/>
      <c r="Q145" s="671" t="n"/>
      <c r="R145" s="637" t="n"/>
      <c r="S145" s="40" t="inlineStr"/>
      <c r="T145" s="40" t="inlineStr"/>
      <c r="U145" s="41" t="inlineStr">
        <is>
          <t>кг</t>
        </is>
      </c>
      <c r="V145" s="672" t="n">
        <v>0</v>
      </c>
      <c r="W145" s="67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7" t="n"/>
      <c r="F146" s="669" t="n">
        <v>0.35</v>
      </c>
      <c r="G146" s="38" t="n">
        <v>6</v>
      </c>
      <c r="H146" s="669" t="n">
        <v>2.1</v>
      </c>
      <c r="I146" s="66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1" t="n"/>
      <c r="P146" s="671" t="n"/>
      <c r="Q146" s="671" t="n"/>
      <c r="R146" s="637" t="n"/>
      <c r="S146" s="40" t="inlineStr"/>
      <c r="T146" s="40" t="inlineStr"/>
      <c r="U146" s="41" t="inlineStr">
        <is>
          <t>кг</t>
        </is>
      </c>
      <c r="V146" s="672" t="n">
        <v>0</v>
      </c>
      <c r="W146" s="67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7" t="n"/>
      <c r="F147" s="669" t="n">
        <v>0.4</v>
      </c>
      <c r="G147" s="38" t="n">
        <v>6</v>
      </c>
      <c r="H147" s="669" t="n">
        <v>2.4</v>
      </c>
      <c r="I147" s="66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1" t="n"/>
      <c r="P147" s="671" t="n"/>
      <c r="Q147" s="671" t="n"/>
      <c r="R147" s="637" t="n"/>
      <c r="S147" s="40" t="inlineStr"/>
      <c r="T147" s="40" t="inlineStr"/>
      <c r="U147" s="41" t="inlineStr">
        <is>
          <t>кг</t>
        </is>
      </c>
      <c r="V147" s="672" t="n">
        <v>0</v>
      </c>
      <c r="W147" s="67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7" t="n"/>
      <c r="F148" s="669" t="n">
        <v>0.35</v>
      </c>
      <c r="G148" s="38" t="n">
        <v>6</v>
      </c>
      <c r="H148" s="669" t="n">
        <v>2.1</v>
      </c>
      <c r="I148" s="66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1" t="n"/>
      <c r="P148" s="671" t="n"/>
      <c r="Q148" s="671" t="n"/>
      <c r="R148" s="637" t="n"/>
      <c r="S148" s="40" t="inlineStr"/>
      <c r="T148" s="40" t="inlineStr"/>
      <c r="U148" s="41" t="inlineStr">
        <is>
          <t>кг</t>
        </is>
      </c>
      <c r="V148" s="672" t="n">
        <v>0</v>
      </c>
      <c r="W148" s="67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7" t="n"/>
      <c r="F149" s="669" t="n">
        <v>0.35</v>
      </c>
      <c r="G149" s="38" t="n">
        <v>6</v>
      </c>
      <c r="H149" s="669" t="n">
        <v>2.1</v>
      </c>
      <c r="I149" s="66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7" t="n"/>
      <c r="F150" s="669" t="n">
        <v>0.4</v>
      </c>
      <c r="G150" s="38" t="n">
        <v>6</v>
      </c>
      <c r="H150" s="669" t="n">
        <v>2.4</v>
      </c>
      <c r="I150" s="66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4" t="n"/>
      <c r="B151" s="320" t="n"/>
      <c r="C151" s="320" t="n"/>
      <c r="D151" s="320" t="n"/>
      <c r="E151" s="320" t="n"/>
      <c r="F151" s="320" t="n"/>
      <c r="G151" s="320" t="n"/>
      <c r="H151" s="320" t="n"/>
      <c r="I151" s="320" t="n"/>
      <c r="J151" s="320" t="n"/>
      <c r="K151" s="320" t="n"/>
      <c r="L151" s="320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IFERROR(V143/H143,"0")+IFERROR(V144/H144,"0")+IFERROR(V145/H145,"0")+IFERROR(V146/H146,"0")+IFERROR(V147/H147,"0")+IFERROR(V148/H148,"0")+IFERROR(V149/H149,"0")+IFERROR(V150/H150,"0")</f>
        <v/>
      </c>
      <c r="W151" s="676">
        <f>IFERROR(W143/H143,"0")+IFERROR(W144/H144,"0")+IFERROR(W145/H145,"0")+IFERROR(W146/H146,"0")+IFERROR(W147/H147,"0")+IFERROR(W148/H148,"0")+IFERROR(W149/H149,"0")+IFERROR(W150/H150,"0")</f>
        <v/>
      </c>
      <c r="X151" s="67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7" t="n"/>
      <c r="Z151" s="677" t="n"/>
    </row>
    <row r="152">
      <c r="A152" s="320" t="n"/>
      <c r="B152" s="320" t="n"/>
      <c r="C152" s="320" t="n"/>
      <c r="D152" s="320" t="n"/>
      <c r="E152" s="320" t="n"/>
      <c r="F152" s="320" t="n"/>
      <c r="G152" s="320" t="n"/>
      <c r="H152" s="320" t="n"/>
      <c r="I152" s="320" t="n"/>
      <c r="J152" s="320" t="n"/>
      <c r="K152" s="320" t="n"/>
      <c r="L152" s="320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IFERROR(SUM(V143:V150),"0")</f>
        <v/>
      </c>
      <c r="W152" s="676">
        <f>IFERROR(SUM(W143:W150),"0")</f>
        <v/>
      </c>
      <c r="X152" s="43" t="n"/>
      <c r="Y152" s="677" t="n"/>
      <c r="Z152" s="677" t="n"/>
    </row>
    <row r="153" ht="16.5" customHeight="1">
      <c r="A153" s="331" t="inlineStr">
        <is>
          <t>Сочинка</t>
        </is>
      </c>
      <c r="B153" s="320" t="n"/>
      <c r="C153" s="320" t="n"/>
      <c r="D153" s="320" t="n"/>
      <c r="E153" s="320" t="n"/>
      <c r="F153" s="320" t="n"/>
      <c r="G153" s="320" t="n"/>
      <c r="H153" s="320" t="n"/>
      <c r="I153" s="320" t="n"/>
      <c r="J153" s="320" t="n"/>
      <c r="K153" s="320" t="n"/>
      <c r="L153" s="320" t="n"/>
      <c r="M153" s="320" t="n"/>
      <c r="N153" s="320" t="n"/>
      <c r="O153" s="320" t="n"/>
      <c r="P153" s="320" t="n"/>
      <c r="Q153" s="320" t="n"/>
      <c r="R153" s="320" t="n"/>
      <c r="S153" s="320" t="n"/>
      <c r="T153" s="320" t="n"/>
      <c r="U153" s="320" t="n"/>
      <c r="V153" s="320" t="n"/>
      <c r="W153" s="320" t="n"/>
      <c r="X153" s="320" t="n"/>
      <c r="Y153" s="331" t="n"/>
      <c r="Z153" s="331" t="n"/>
    </row>
    <row r="154" ht="14.25" customHeight="1">
      <c r="A154" s="325" t="inlineStr">
        <is>
          <t>Вареные колбасы</t>
        </is>
      </c>
      <c r="B154" s="320" t="n"/>
      <c r="C154" s="320" t="n"/>
      <c r="D154" s="320" t="n"/>
      <c r="E154" s="320" t="n"/>
      <c r="F154" s="320" t="n"/>
      <c r="G154" s="320" t="n"/>
      <c r="H154" s="320" t="n"/>
      <c r="I154" s="320" t="n"/>
      <c r="J154" s="320" t="n"/>
      <c r="K154" s="320" t="n"/>
      <c r="L154" s="320" t="n"/>
      <c r="M154" s="320" t="n"/>
      <c r="N154" s="320" t="n"/>
      <c r="O154" s="320" t="n"/>
      <c r="P154" s="320" t="n"/>
      <c r="Q154" s="320" t="n"/>
      <c r="R154" s="320" t="n"/>
      <c r="S154" s="320" t="n"/>
      <c r="T154" s="320" t="n"/>
      <c r="U154" s="320" t="n"/>
      <c r="V154" s="320" t="n"/>
      <c r="W154" s="320" t="n"/>
      <c r="X154" s="320" t="n"/>
      <c r="Y154" s="325" t="n"/>
      <c r="Z154" s="325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7" t="n"/>
      <c r="F155" s="669" t="n">
        <v>1.35</v>
      </c>
      <c r="G155" s="38" t="n">
        <v>8</v>
      </c>
      <c r="H155" s="669" t="n">
        <v>10.8</v>
      </c>
      <c r="I155" s="669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0</v>
      </c>
      <c r="W155" s="673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7" t="n"/>
      <c r="F156" s="669" t="n">
        <v>0.45</v>
      </c>
      <c r="G156" s="38" t="n">
        <v>6</v>
      </c>
      <c r="H156" s="669" t="n">
        <v>2.7</v>
      </c>
      <c r="I156" s="669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1" t="n"/>
      <c r="P156" s="671" t="n"/>
      <c r="Q156" s="671" t="n"/>
      <c r="R156" s="637" t="n"/>
      <c r="S156" s="40" t="inlineStr"/>
      <c r="T156" s="40" t="inlineStr"/>
      <c r="U156" s="41" t="inlineStr">
        <is>
          <t>кг</t>
        </is>
      </c>
      <c r="V156" s="672" t="n">
        <v>0</v>
      </c>
      <c r="W156" s="67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4" t="n"/>
      <c r="B157" s="320" t="n"/>
      <c r="C157" s="320" t="n"/>
      <c r="D157" s="320" t="n"/>
      <c r="E157" s="320" t="n"/>
      <c r="F157" s="320" t="n"/>
      <c r="G157" s="320" t="n"/>
      <c r="H157" s="320" t="n"/>
      <c r="I157" s="320" t="n"/>
      <c r="J157" s="320" t="n"/>
      <c r="K157" s="320" t="n"/>
      <c r="L157" s="320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кор</t>
        </is>
      </c>
      <c r="V157" s="676">
        <f>IFERROR(V155/H155,"0")+IFERROR(V156/H156,"0")</f>
        <v/>
      </c>
      <c r="W157" s="676">
        <f>IFERROR(W155/H155,"0")+IFERROR(W156/H156,"0")</f>
        <v/>
      </c>
      <c r="X157" s="676">
        <f>IFERROR(IF(X155="",0,X155),"0")+IFERROR(IF(X156="",0,X156),"0")</f>
        <v/>
      </c>
      <c r="Y157" s="677" t="n"/>
      <c r="Z157" s="677" t="n"/>
    </row>
    <row r="158">
      <c r="A158" s="320" t="n"/>
      <c r="B158" s="320" t="n"/>
      <c r="C158" s="320" t="n"/>
      <c r="D158" s="320" t="n"/>
      <c r="E158" s="320" t="n"/>
      <c r="F158" s="320" t="n"/>
      <c r="G158" s="320" t="n"/>
      <c r="H158" s="320" t="n"/>
      <c r="I158" s="320" t="n"/>
      <c r="J158" s="320" t="n"/>
      <c r="K158" s="320" t="n"/>
      <c r="L158" s="320" t="n"/>
      <c r="M158" s="674" t="n"/>
      <c r="N158" s="675" t="inlineStr">
        <is>
          <t>Итого</t>
        </is>
      </c>
      <c r="O158" s="645" t="n"/>
      <c r="P158" s="645" t="n"/>
      <c r="Q158" s="645" t="n"/>
      <c r="R158" s="645" t="n"/>
      <c r="S158" s="645" t="n"/>
      <c r="T158" s="646" t="n"/>
      <c r="U158" s="43" t="inlineStr">
        <is>
          <t>кг</t>
        </is>
      </c>
      <c r="V158" s="676">
        <f>IFERROR(SUM(V155:V156),"0")</f>
        <v/>
      </c>
      <c r="W158" s="676">
        <f>IFERROR(SUM(W155:W156),"0")</f>
        <v/>
      </c>
      <c r="X158" s="43" t="n"/>
      <c r="Y158" s="677" t="n"/>
      <c r="Z158" s="677" t="n"/>
    </row>
    <row r="159" ht="14.25" customHeight="1">
      <c r="A159" s="325" t="inlineStr">
        <is>
          <t>Ветчины</t>
        </is>
      </c>
      <c r="B159" s="320" t="n"/>
      <c r="C159" s="320" t="n"/>
      <c r="D159" s="320" t="n"/>
      <c r="E159" s="320" t="n"/>
      <c r="F159" s="320" t="n"/>
      <c r="G159" s="320" t="n"/>
      <c r="H159" s="320" t="n"/>
      <c r="I159" s="320" t="n"/>
      <c r="J159" s="320" t="n"/>
      <c r="K159" s="320" t="n"/>
      <c r="L159" s="320" t="n"/>
      <c r="M159" s="320" t="n"/>
      <c r="N159" s="320" t="n"/>
      <c r="O159" s="320" t="n"/>
      <c r="P159" s="320" t="n"/>
      <c r="Q159" s="320" t="n"/>
      <c r="R159" s="320" t="n"/>
      <c r="S159" s="320" t="n"/>
      <c r="T159" s="320" t="n"/>
      <c r="U159" s="320" t="n"/>
      <c r="V159" s="320" t="n"/>
      <c r="W159" s="320" t="n"/>
      <c r="X159" s="320" t="n"/>
      <c r="Y159" s="325" t="n"/>
      <c r="Z159" s="325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7" t="n"/>
      <c r="F160" s="669" t="n">
        <v>1.35</v>
      </c>
      <c r="G160" s="38" t="n">
        <v>8</v>
      </c>
      <c r="H160" s="669" t="n">
        <v>10.8</v>
      </c>
      <c r="I160" s="669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58" t="inlineStr">
        <is>
          <t>Ветчина «Сочинка с сочным окороком» Весовой п/а ТМ «Стародворье»</t>
        </is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0</v>
      </c>
      <c r="W160" s="67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7" t="n"/>
      <c r="F161" s="669" t="n">
        <v>0.35</v>
      </c>
      <c r="G161" s="38" t="n">
        <v>6</v>
      </c>
      <c r="H161" s="669" t="n">
        <v>2.1</v>
      </c>
      <c r="I161" s="669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4" t="n"/>
      <c r="B162" s="320" t="n"/>
      <c r="C162" s="320" t="n"/>
      <c r="D162" s="320" t="n"/>
      <c r="E162" s="320" t="n"/>
      <c r="F162" s="320" t="n"/>
      <c r="G162" s="320" t="n"/>
      <c r="H162" s="320" t="n"/>
      <c r="I162" s="320" t="n"/>
      <c r="J162" s="320" t="n"/>
      <c r="K162" s="320" t="n"/>
      <c r="L162" s="320" t="n"/>
      <c r="M162" s="674" t="n"/>
      <c r="N162" s="675" t="inlineStr">
        <is>
          <t>Итого</t>
        </is>
      </c>
      <c r="O162" s="645" t="n"/>
      <c r="P162" s="645" t="n"/>
      <c r="Q162" s="645" t="n"/>
      <c r="R162" s="645" t="n"/>
      <c r="S162" s="645" t="n"/>
      <c r="T162" s="646" t="n"/>
      <c r="U162" s="43" t="inlineStr">
        <is>
          <t>кор</t>
        </is>
      </c>
      <c r="V162" s="676">
        <f>IFERROR(V160/H160,"0")+IFERROR(V161/H161,"0")</f>
        <v/>
      </c>
      <c r="W162" s="676">
        <f>IFERROR(W160/H160,"0")+IFERROR(W161/H161,"0")</f>
        <v/>
      </c>
      <c r="X162" s="676">
        <f>IFERROR(IF(X160="",0,X160),"0")+IFERROR(IF(X161="",0,X161),"0")</f>
        <v/>
      </c>
      <c r="Y162" s="677" t="n"/>
      <c r="Z162" s="677" t="n"/>
    </row>
    <row r="163">
      <c r="A163" s="320" t="n"/>
      <c r="B163" s="320" t="n"/>
      <c r="C163" s="320" t="n"/>
      <c r="D163" s="320" t="n"/>
      <c r="E163" s="320" t="n"/>
      <c r="F163" s="320" t="n"/>
      <c r="G163" s="320" t="n"/>
      <c r="H163" s="320" t="n"/>
      <c r="I163" s="320" t="n"/>
      <c r="J163" s="320" t="n"/>
      <c r="K163" s="320" t="n"/>
      <c r="L163" s="320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кг</t>
        </is>
      </c>
      <c r="V163" s="676">
        <f>IFERROR(SUM(V160:V161),"0")</f>
        <v/>
      </c>
      <c r="W163" s="676">
        <f>IFERROR(SUM(W160:W161),"0")</f>
        <v/>
      </c>
      <c r="X163" s="43" t="n"/>
      <c r="Y163" s="677" t="n"/>
      <c r="Z163" s="677" t="n"/>
    </row>
    <row r="164" ht="14.25" customHeight="1">
      <c r="A164" s="325" t="inlineStr">
        <is>
          <t>Копченые колбасы</t>
        </is>
      </c>
      <c r="B164" s="320" t="n"/>
      <c r="C164" s="320" t="n"/>
      <c r="D164" s="320" t="n"/>
      <c r="E164" s="320" t="n"/>
      <c r="F164" s="320" t="n"/>
      <c r="G164" s="320" t="n"/>
      <c r="H164" s="320" t="n"/>
      <c r="I164" s="320" t="n"/>
      <c r="J164" s="320" t="n"/>
      <c r="K164" s="320" t="n"/>
      <c r="L164" s="320" t="n"/>
      <c r="M164" s="320" t="n"/>
      <c r="N164" s="320" t="n"/>
      <c r="O164" s="320" t="n"/>
      <c r="P164" s="320" t="n"/>
      <c r="Q164" s="320" t="n"/>
      <c r="R164" s="320" t="n"/>
      <c r="S164" s="320" t="n"/>
      <c r="T164" s="320" t="n"/>
      <c r="U164" s="320" t="n"/>
      <c r="V164" s="320" t="n"/>
      <c r="W164" s="320" t="n"/>
      <c r="X164" s="320" t="n"/>
      <c r="Y164" s="325" t="n"/>
      <c r="Z164" s="325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7" t="n"/>
      <c r="F165" s="669" t="n">
        <v>0.9</v>
      </c>
      <c r="G165" s="38" t="n">
        <v>6</v>
      </c>
      <c r="H165" s="669" t="n">
        <v>5.4</v>
      </c>
      <c r="I165" s="66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1" t="n"/>
      <c r="P165" s="671" t="n"/>
      <c r="Q165" s="671" t="n"/>
      <c r="R165" s="637" t="n"/>
      <c r="S165" s="40" t="inlineStr"/>
      <c r="T165" s="40" t="inlineStr"/>
      <c r="U165" s="41" t="inlineStr">
        <is>
          <t>кг</t>
        </is>
      </c>
      <c r="V165" s="672" t="n">
        <v>0</v>
      </c>
      <c r="W165" s="67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7" t="n"/>
      <c r="F166" s="669" t="n">
        <v>0.9</v>
      </c>
      <c r="G166" s="38" t="n">
        <v>6</v>
      </c>
      <c r="H166" s="669" t="n">
        <v>5.4</v>
      </c>
      <c r="I166" s="66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7" t="n"/>
      <c r="F167" s="669" t="n">
        <v>0.9</v>
      </c>
      <c r="G167" s="38" t="n">
        <v>6</v>
      </c>
      <c r="H167" s="669" t="n">
        <v>5.4</v>
      </c>
      <c r="I167" s="66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0</v>
      </c>
      <c r="W167" s="67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7" t="n"/>
      <c r="F168" s="669" t="n">
        <v>0.9</v>
      </c>
      <c r="G168" s="38" t="n">
        <v>6</v>
      </c>
      <c r="H168" s="669" t="n">
        <v>5.4</v>
      </c>
      <c r="I168" s="66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4" t="n"/>
      <c r="B169" s="320" t="n"/>
      <c r="C169" s="320" t="n"/>
      <c r="D169" s="320" t="n"/>
      <c r="E169" s="320" t="n"/>
      <c r="F169" s="320" t="n"/>
      <c r="G169" s="320" t="n"/>
      <c r="H169" s="320" t="n"/>
      <c r="I169" s="320" t="n"/>
      <c r="J169" s="320" t="n"/>
      <c r="K169" s="320" t="n"/>
      <c r="L169" s="320" t="n"/>
      <c r="M169" s="674" t="n"/>
      <c r="N169" s="675" t="inlineStr">
        <is>
          <t>Итого</t>
        </is>
      </c>
      <c r="O169" s="645" t="n"/>
      <c r="P169" s="645" t="n"/>
      <c r="Q169" s="645" t="n"/>
      <c r="R169" s="645" t="n"/>
      <c r="S169" s="645" t="n"/>
      <c r="T169" s="646" t="n"/>
      <c r="U169" s="43" t="inlineStr">
        <is>
          <t>кор</t>
        </is>
      </c>
      <c r="V169" s="676">
        <f>IFERROR(V165/H165,"0")+IFERROR(V166/H166,"0")+IFERROR(V167/H167,"0")+IFERROR(V168/H168,"0")</f>
        <v/>
      </c>
      <c r="W169" s="676">
        <f>IFERROR(W165/H165,"0")+IFERROR(W166/H166,"0")+IFERROR(W167/H167,"0")+IFERROR(W168/H168,"0")</f>
        <v/>
      </c>
      <c r="X169" s="676">
        <f>IFERROR(IF(X165="",0,X165),"0")+IFERROR(IF(X166="",0,X166),"0")+IFERROR(IF(X167="",0,X167),"0")+IFERROR(IF(X168="",0,X168),"0")</f>
        <v/>
      </c>
      <c r="Y169" s="677" t="n"/>
      <c r="Z169" s="677" t="n"/>
    </row>
    <row r="170">
      <c r="A170" s="320" t="n"/>
      <c r="B170" s="320" t="n"/>
      <c r="C170" s="320" t="n"/>
      <c r="D170" s="320" t="n"/>
      <c r="E170" s="320" t="n"/>
      <c r="F170" s="320" t="n"/>
      <c r="G170" s="320" t="n"/>
      <c r="H170" s="320" t="n"/>
      <c r="I170" s="320" t="n"/>
      <c r="J170" s="320" t="n"/>
      <c r="K170" s="320" t="n"/>
      <c r="L170" s="320" t="n"/>
      <c r="M170" s="674" t="n"/>
      <c r="N170" s="675" t="inlineStr">
        <is>
          <t>Итого</t>
        </is>
      </c>
      <c r="O170" s="645" t="n"/>
      <c r="P170" s="645" t="n"/>
      <c r="Q170" s="645" t="n"/>
      <c r="R170" s="645" t="n"/>
      <c r="S170" s="645" t="n"/>
      <c r="T170" s="646" t="n"/>
      <c r="U170" s="43" t="inlineStr">
        <is>
          <t>кг</t>
        </is>
      </c>
      <c r="V170" s="676">
        <f>IFERROR(SUM(V165:V168),"0")</f>
        <v/>
      </c>
      <c r="W170" s="676">
        <f>IFERROR(SUM(W165:W168),"0")</f>
        <v/>
      </c>
      <c r="X170" s="43" t="n"/>
      <c r="Y170" s="677" t="n"/>
      <c r="Z170" s="677" t="n"/>
    </row>
    <row r="171" ht="14.25" customHeight="1">
      <c r="A171" s="325" t="inlineStr">
        <is>
          <t>Сосиски</t>
        </is>
      </c>
      <c r="B171" s="320" t="n"/>
      <c r="C171" s="320" t="n"/>
      <c r="D171" s="320" t="n"/>
      <c r="E171" s="320" t="n"/>
      <c r="F171" s="320" t="n"/>
      <c r="G171" s="320" t="n"/>
      <c r="H171" s="320" t="n"/>
      <c r="I171" s="320" t="n"/>
      <c r="J171" s="320" t="n"/>
      <c r="K171" s="320" t="n"/>
      <c r="L171" s="320" t="n"/>
      <c r="M171" s="320" t="n"/>
      <c r="N171" s="320" t="n"/>
      <c r="O171" s="320" t="n"/>
      <c r="P171" s="320" t="n"/>
      <c r="Q171" s="320" t="n"/>
      <c r="R171" s="320" t="n"/>
      <c r="S171" s="320" t="n"/>
      <c r="T171" s="320" t="n"/>
      <c r="U171" s="320" t="n"/>
      <c r="V171" s="320" t="n"/>
      <c r="W171" s="320" t="n"/>
      <c r="X171" s="320" t="n"/>
      <c r="Y171" s="325" t="n"/>
      <c r="Z171" s="325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7" t="n"/>
      <c r="F172" s="669" t="n">
        <v>1</v>
      </c>
      <c r="G172" s="38" t="n">
        <v>4</v>
      </c>
      <c r="H172" s="669" t="n">
        <v>4</v>
      </c>
      <c r="I172" s="669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0</v>
      </c>
      <c r="W172" s="673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7" t="n"/>
      <c r="F173" s="669" t="n">
        <v>1.45</v>
      </c>
      <c r="G173" s="38" t="n">
        <v>6</v>
      </c>
      <c r="H173" s="669" t="n">
        <v>8.699999999999999</v>
      </c>
      <c r="I173" s="669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5" t="inlineStr">
        <is>
          <t>Сосиски «Сочинки» Весовой п/а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7" t="n"/>
      <c r="F174" s="669" t="n">
        <v>1.35</v>
      </c>
      <c r="G174" s="38" t="n">
        <v>6</v>
      </c>
      <c r="H174" s="669" t="n">
        <v>8.1</v>
      </c>
      <c r="I174" s="669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0</v>
      </c>
      <c r="W174" s="67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7" t="n"/>
      <c r="F175" s="669" t="n">
        <v>1</v>
      </c>
      <c r="G175" s="38" t="n">
        <v>4</v>
      </c>
      <c r="H175" s="669" t="n">
        <v>4</v>
      </c>
      <c r="I175" s="669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7" t="inlineStr">
        <is>
          <t>Сосиски «Сочинки по-баварски с сыром» вес п/а ТМ «Стародворье» 1,0 кг</t>
        </is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7" t="n"/>
      <c r="F176" s="669" t="n">
        <v>1.3</v>
      </c>
      <c r="G176" s="38" t="n">
        <v>6</v>
      </c>
      <c r="H176" s="669" t="n">
        <v>7.8</v>
      </c>
      <c r="I176" s="669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7" t="n"/>
      <c r="F177" s="669" t="n">
        <v>1.35</v>
      </c>
      <c r="G177" s="38" t="n">
        <v>6</v>
      </c>
      <c r="H177" s="669" t="n">
        <v>8.1</v>
      </c>
      <c r="I177" s="669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0" t="inlineStr">
        <is>
          <t>Сосиски «Сочинки по-баварски с сыром» Фикс.вес 0,4 П/а мгс ТМ «Стародворье»</t>
        </is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7" t="n"/>
      <c r="F179" s="669" t="n">
        <v>0.84</v>
      </c>
      <c r="G179" s="38" t="n">
        <v>4</v>
      </c>
      <c r="H179" s="669" t="n">
        <v>3.36</v>
      </c>
      <c r="I179" s="669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1" t="inlineStr">
        <is>
          <t>Сосиски «Сочинки по-баварски с сыром» Фикс.вес 0,84 кг п/а мгс ТМ «Стародворье»</t>
        </is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0</v>
      </c>
      <c r="W179" s="67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7" t="n"/>
      <c r="F180" s="669" t="n">
        <v>0.4</v>
      </c>
      <c r="G180" s="38" t="n">
        <v>6</v>
      </c>
      <c r="H180" s="669" t="n">
        <v>2.4</v>
      </c>
      <c r="I180" s="669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7" t="n"/>
      <c r="F181" s="669" t="n">
        <v>0.84</v>
      </c>
      <c r="G181" s="38" t="n">
        <v>4</v>
      </c>
      <c r="H181" s="669" t="n">
        <v>3.36</v>
      </c>
      <c r="I181" s="669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26" t="n">
        <v>4680115880092</v>
      </c>
      <c r="E183" s="637" t="n"/>
      <c r="F183" s="669" t="n">
        <v>0.4</v>
      </c>
      <c r="G183" s="38" t="n">
        <v>6</v>
      </c>
      <c r="H183" s="669" t="n">
        <v>2.4</v>
      </c>
      <c r="I183" s="66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5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3" s="671" t="n"/>
      <c r="P183" s="671" t="n"/>
      <c r="Q183" s="671" t="n"/>
      <c r="R183" s="637" t="n"/>
      <c r="S183" s="40" t="inlineStr"/>
      <c r="T183" s="40" t="inlineStr"/>
      <c r="U183" s="41" t="inlineStr">
        <is>
          <t>кг</t>
        </is>
      </c>
      <c r="V183" s="672" t="n">
        <v>0</v>
      </c>
      <c r="W183" s="67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26" t="n">
        <v>4680115880221</v>
      </c>
      <c r="E184" s="637" t="n"/>
      <c r="F184" s="669" t="n">
        <v>0.4</v>
      </c>
      <c r="G184" s="38" t="n">
        <v>6</v>
      </c>
      <c r="H184" s="669" t="n">
        <v>2.4</v>
      </c>
      <c r="I184" s="669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6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4" s="671" t="n"/>
      <c r="P184" s="671" t="n"/>
      <c r="Q184" s="671" t="n"/>
      <c r="R184" s="637" t="n"/>
      <c r="S184" s="40" t="inlineStr"/>
      <c r="T184" s="40" t="inlineStr"/>
      <c r="U184" s="41" t="inlineStr">
        <is>
          <t>кг</t>
        </is>
      </c>
      <c r="V184" s="672" t="n">
        <v>0</v>
      </c>
      <c r="W184" s="67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26" t="n">
        <v>4680115882942</v>
      </c>
      <c r="E185" s="637" t="n"/>
      <c r="F185" s="669" t="n">
        <v>0.3</v>
      </c>
      <c r="G185" s="38" t="n">
        <v>6</v>
      </c>
      <c r="H185" s="669" t="n">
        <v>1.8</v>
      </c>
      <c r="I185" s="669" t="n">
        <v>2.072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5" s="671" t="n"/>
      <c r="P185" s="671" t="n"/>
      <c r="Q185" s="671" t="n"/>
      <c r="R185" s="637" t="n"/>
      <c r="S185" s="40" t="inlineStr"/>
      <c r="T185" s="40" t="inlineStr"/>
      <c r="U185" s="41" t="inlineStr">
        <is>
          <t>кг</t>
        </is>
      </c>
      <c r="V185" s="672" t="n">
        <v>0</v>
      </c>
      <c r="W185" s="67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26" t="n">
        <v>4680115880504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8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0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26" t="n">
        <v>4680115882164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2.678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77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>
      <c r="A188" s="324" t="n"/>
      <c r="B188" s="320" t="n"/>
      <c r="C188" s="320" t="n"/>
      <c r="D188" s="320" t="n"/>
      <c r="E188" s="320" t="n"/>
      <c r="F188" s="320" t="n"/>
      <c r="G188" s="320" t="n"/>
      <c r="H188" s="320" t="n"/>
      <c r="I188" s="320" t="n"/>
      <c r="J188" s="320" t="n"/>
      <c r="K188" s="320" t="n"/>
      <c r="L188" s="320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7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/>
      </c>
      <c r="X188" s="67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/>
      </c>
      <c r="Y188" s="677" t="n"/>
      <c r="Z188" s="677" t="n"/>
    </row>
    <row r="189">
      <c r="A189" s="320" t="n"/>
      <c r="B189" s="320" t="n"/>
      <c r="C189" s="320" t="n"/>
      <c r="D189" s="320" t="n"/>
      <c r="E189" s="320" t="n"/>
      <c r="F189" s="320" t="n"/>
      <c r="G189" s="320" t="n"/>
      <c r="H189" s="320" t="n"/>
      <c r="I189" s="320" t="n"/>
      <c r="J189" s="320" t="n"/>
      <c r="K189" s="320" t="n"/>
      <c r="L189" s="320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IFERROR(SUM(V172:V187),"0")</f>
        <v/>
      </c>
      <c r="W189" s="676">
        <f>IFERROR(SUM(W172:W187),"0")</f>
        <v/>
      </c>
      <c r="X189" s="43" t="n"/>
      <c r="Y189" s="677" t="n"/>
      <c r="Z189" s="677" t="n"/>
    </row>
    <row r="190" ht="14.25" customHeight="1">
      <c r="A190" s="325" t="inlineStr">
        <is>
          <t>Сардельки</t>
        </is>
      </c>
      <c r="B190" s="320" t="n"/>
      <c r="C190" s="320" t="n"/>
      <c r="D190" s="320" t="n"/>
      <c r="E190" s="320" t="n"/>
      <c r="F190" s="320" t="n"/>
      <c r="G190" s="320" t="n"/>
      <c r="H190" s="320" t="n"/>
      <c r="I190" s="320" t="n"/>
      <c r="J190" s="320" t="n"/>
      <c r="K190" s="320" t="n"/>
      <c r="L190" s="320" t="n"/>
      <c r="M190" s="320" t="n"/>
      <c r="N190" s="320" t="n"/>
      <c r="O190" s="320" t="n"/>
      <c r="P190" s="320" t="n"/>
      <c r="Q190" s="320" t="n"/>
      <c r="R190" s="320" t="n"/>
      <c r="S190" s="320" t="n"/>
      <c r="T190" s="320" t="n"/>
      <c r="U190" s="320" t="n"/>
      <c r="V190" s="320" t="n"/>
      <c r="W190" s="320" t="n"/>
      <c r="X190" s="320" t="n"/>
      <c r="Y190" s="325" t="n"/>
      <c r="Z190" s="325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26" t="n">
        <v>4680115880801</v>
      </c>
      <c r="E191" s="637" t="n"/>
      <c r="F191" s="669" t="n">
        <v>0.4</v>
      </c>
      <c r="G191" s="38" t="n">
        <v>6</v>
      </c>
      <c r="H191" s="669" t="n">
        <v>2.4</v>
      </c>
      <c r="I191" s="66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8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1" s="671" t="n"/>
      <c r="P191" s="671" t="n"/>
      <c r="Q191" s="671" t="n"/>
      <c r="R191" s="637" t="n"/>
      <c r="S191" s="40" t="inlineStr"/>
      <c r="T191" s="40" t="inlineStr"/>
      <c r="U191" s="41" t="inlineStr">
        <is>
          <t>кг</t>
        </is>
      </c>
      <c r="V191" s="672" t="n">
        <v>0</v>
      </c>
      <c r="W191" s="67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26" t="n">
        <v>4680115880818</v>
      </c>
      <c r="E192" s="637" t="n"/>
      <c r="F192" s="669" t="n">
        <v>0.4</v>
      </c>
      <c r="G192" s="38" t="n">
        <v>6</v>
      </c>
      <c r="H192" s="669" t="n">
        <v>2.4</v>
      </c>
      <c r="I192" s="66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>
      <c r="A193" s="324" t="n"/>
      <c r="B193" s="320" t="n"/>
      <c r="C193" s="320" t="n"/>
      <c r="D193" s="320" t="n"/>
      <c r="E193" s="320" t="n"/>
      <c r="F193" s="320" t="n"/>
      <c r="G193" s="320" t="n"/>
      <c r="H193" s="320" t="n"/>
      <c r="I193" s="320" t="n"/>
      <c r="J193" s="320" t="n"/>
      <c r="K193" s="320" t="n"/>
      <c r="L193" s="320" t="n"/>
      <c r="M193" s="674" t="n"/>
      <c r="N193" s="675" t="inlineStr">
        <is>
          <t>Итого</t>
        </is>
      </c>
      <c r="O193" s="645" t="n"/>
      <c r="P193" s="645" t="n"/>
      <c r="Q193" s="645" t="n"/>
      <c r="R193" s="645" t="n"/>
      <c r="S193" s="645" t="n"/>
      <c r="T193" s="646" t="n"/>
      <c r="U193" s="43" t="inlineStr">
        <is>
          <t>кор</t>
        </is>
      </c>
      <c r="V193" s="676">
        <f>IFERROR(V191/H191,"0")+IFERROR(V192/H192,"0")</f>
        <v/>
      </c>
      <c r="W193" s="676">
        <f>IFERROR(W191/H191,"0")+IFERROR(W192/H192,"0")</f>
        <v/>
      </c>
      <c r="X193" s="676">
        <f>IFERROR(IF(X191="",0,X191),"0")+IFERROR(IF(X192="",0,X192),"0")</f>
        <v/>
      </c>
      <c r="Y193" s="677" t="n"/>
      <c r="Z193" s="677" t="n"/>
    </row>
    <row r="194">
      <c r="A194" s="320" t="n"/>
      <c r="B194" s="320" t="n"/>
      <c r="C194" s="320" t="n"/>
      <c r="D194" s="320" t="n"/>
      <c r="E194" s="320" t="n"/>
      <c r="F194" s="320" t="n"/>
      <c r="G194" s="320" t="n"/>
      <c r="H194" s="320" t="n"/>
      <c r="I194" s="320" t="n"/>
      <c r="J194" s="320" t="n"/>
      <c r="K194" s="320" t="n"/>
      <c r="L194" s="320" t="n"/>
      <c r="M194" s="674" t="n"/>
      <c r="N194" s="675" t="inlineStr">
        <is>
          <t>Итого</t>
        </is>
      </c>
      <c r="O194" s="645" t="n"/>
      <c r="P194" s="645" t="n"/>
      <c r="Q194" s="645" t="n"/>
      <c r="R194" s="645" t="n"/>
      <c r="S194" s="645" t="n"/>
      <c r="T194" s="646" t="n"/>
      <c r="U194" s="43" t="inlineStr">
        <is>
          <t>кг</t>
        </is>
      </c>
      <c r="V194" s="676">
        <f>IFERROR(SUM(V191:V192),"0")</f>
        <v/>
      </c>
      <c r="W194" s="676">
        <f>IFERROR(SUM(W191:W192),"0")</f>
        <v/>
      </c>
      <c r="X194" s="43" t="n"/>
      <c r="Y194" s="677" t="n"/>
      <c r="Z194" s="677" t="n"/>
    </row>
    <row r="195" ht="16.5" customHeight="1">
      <c r="A195" s="331" t="inlineStr">
        <is>
          <t>Бордо</t>
        </is>
      </c>
      <c r="B195" s="320" t="n"/>
      <c r="C195" s="320" t="n"/>
      <c r="D195" s="320" t="n"/>
      <c r="E195" s="320" t="n"/>
      <c r="F195" s="320" t="n"/>
      <c r="G195" s="320" t="n"/>
      <c r="H195" s="320" t="n"/>
      <c r="I195" s="320" t="n"/>
      <c r="J195" s="320" t="n"/>
      <c r="K195" s="320" t="n"/>
      <c r="L195" s="320" t="n"/>
      <c r="M195" s="320" t="n"/>
      <c r="N195" s="320" t="n"/>
      <c r="O195" s="320" t="n"/>
      <c r="P195" s="320" t="n"/>
      <c r="Q195" s="320" t="n"/>
      <c r="R195" s="320" t="n"/>
      <c r="S195" s="320" t="n"/>
      <c r="T195" s="320" t="n"/>
      <c r="U195" s="320" t="n"/>
      <c r="V195" s="320" t="n"/>
      <c r="W195" s="320" t="n"/>
      <c r="X195" s="320" t="n"/>
      <c r="Y195" s="331" t="n"/>
      <c r="Z195" s="331" t="n"/>
    </row>
    <row r="196" ht="14.25" customHeight="1">
      <c r="A196" s="325" t="inlineStr">
        <is>
          <t>Вареные колбасы</t>
        </is>
      </c>
      <c r="B196" s="320" t="n"/>
      <c r="C196" s="320" t="n"/>
      <c r="D196" s="320" t="n"/>
      <c r="E196" s="320" t="n"/>
      <c r="F196" s="320" t="n"/>
      <c r="G196" s="320" t="n"/>
      <c r="H196" s="320" t="n"/>
      <c r="I196" s="320" t="n"/>
      <c r="J196" s="320" t="n"/>
      <c r="K196" s="320" t="n"/>
      <c r="L196" s="320" t="n"/>
      <c r="M196" s="320" t="n"/>
      <c r="N196" s="320" t="n"/>
      <c r="O196" s="320" t="n"/>
      <c r="P196" s="320" t="n"/>
      <c r="Q196" s="320" t="n"/>
      <c r="R196" s="320" t="n"/>
      <c r="S196" s="320" t="n"/>
      <c r="T196" s="320" t="n"/>
      <c r="U196" s="320" t="n"/>
      <c r="V196" s="320" t="n"/>
      <c r="W196" s="320" t="n"/>
      <c r="X196" s="320" t="n"/>
      <c r="Y196" s="325" t="n"/>
      <c r="Z196" s="325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26" t="n">
        <v>4607091387445</v>
      </c>
      <c r="E197" s="637" t="n"/>
      <c r="F197" s="669" t="n">
        <v>0.9</v>
      </c>
      <c r="G197" s="38" t="n">
        <v>10</v>
      </c>
      <c r="H197" s="669" t="n">
        <v>9</v>
      </c>
      <c r="I197" s="669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26" t="n">
        <v>4607091386004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26" t="n">
        <v>4607091386004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26" t="n">
        <v>4607091386073</v>
      </c>
      <c r="E200" s="637" t="n"/>
      <c r="F200" s="669" t="n">
        <v>0.9</v>
      </c>
      <c r="G200" s="38" t="n">
        <v>10</v>
      </c>
      <c r="H200" s="669" t="n">
        <v>9</v>
      </c>
      <c r="I200" s="669" t="n">
        <v>9.630000000000001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31</v>
      </c>
      <c r="N200" s="78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26" t="n">
        <v>4607091387322</v>
      </c>
      <c r="E201" s="637" t="n"/>
      <c r="F201" s="669" t="n">
        <v>1.35</v>
      </c>
      <c r="G201" s="38" t="n">
        <v>8</v>
      </c>
      <c r="H201" s="669" t="n">
        <v>10.8</v>
      </c>
      <c r="I201" s="669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26" t="n">
        <v>4607091387322</v>
      </c>
      <c r="E202" s="637" t="n"/>
      <c r="F202" s="669" t="n">
        <v>1.35</v>
      </c>
      <c r="G202" s="38" t="n">
        <v>8</v>
      </c>
      <c r="H202" s="669" t="n">
        <v>10.8</v>
      </c>
      <c r="I202" s="66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26" t="n">
        <v>4607091387377</v>
      </c>
      <c r="E203" s="637" t="n"/>
      <c r="F203" s="669" t="n">
        <v>1.35</v>
      </c>
      <c r="G203" s="38" t="n">
        <v>8</v>
      </c>
      <c r="H203" s="669" t="n">
        <v>10.8</v>
      </c>
      <c r="I203" s="66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26" t="n">
        <v>4607091387353</v>
      </c>
      <c r="E204" s="637" t="n"/>
      <c r="F204" s="669" t="n">
        <v>1.35</v>
      </c>
      <c r="G204" s="38" t="n">
        <v>8</v>
      </c>
      <c r="H204" s="669" t="n">
        <v>10.8</v>
      </c>
      <c r="I204" s="669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8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26" t="n">
        <v>4607091386011</v>
      </c>
      <c r="E205" s="637" t="n"/>
      <c r="F205" s="669" t="n">
        <v>0.5</v>
      </c>
      <c r="G205" s="38" t="n">
        <v>10</v>
      </c>
      <c r="H205" s="669" t="n">
        <v>5</v>
      </c>
      <c r="I205" s="66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9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26" t="n">
        <v>4607091387308</v>
      </c>
      <c r="E206" s="637" t="n"/>
      <c r="F206" s="669" t="n">
        <v>0.5</v>
      </c>
      <c r="G206" s="38" t="n">
        <v>10</v>
      </c>
      <c r="H206" s="669" t="n">
        <v>5</v>
      </c>
      <c r="I206" s="669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6" s="671" t="n"/>
      <c r="P206" s="671" t="n"/>
      <c r="Q206" s="671" t="n"/>
      <c r="R206" s="637" t="n"/>
      <c r="S206" s="40" t="inlineStr"/>
      <c r="T206" s="40" t="inlineStr"/>
      <c r="U206" s="41" t="inlineStr">
        <is>
          <t>кг</t>
        </is>
      </c>
      <c r="V206" s="672" t="n">
        <v>0</v>
      </c>
      <c r="W206" s="67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26" t="n">
        <v>4607091387339</v>
      </c>
      <c r="E207" s="637" t="n"/>
      <c r="F207" s="669" t="n">
        <v>0.5</v>
      </c>
      <c r="G207" s="38" t="n">
        <v>10</v>
      </c>
      <c r="H207" s="669" t="n">
        <v>5</v>
      </c>
      <c r="I207" s="669" t="n">
        <v>5.24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7" s="671" t="n"/>
      <c r="P207" s="671" t="n"/>
      <c r="Q207" s="671" t="n"/>
      <c r="R207" s="637" t="n"/>
      <c r="S207" s="40" t="inlineStr"/>
      <c r="T207" s="40" t="inlineStr"/>
      <c r="U207" s="41" t="inlineStr">
        <is>
          <t>кг</t>
        </is>
      </c>
      <c r="V207" s="672" t="n">
        <v>0</v>
      </c>
      <c r="W207" s="67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26" t="n">
        <v>4680115882638</v>
      </c>
      <c r="E208" s="637" t="n"/>
      <c r="F208" s="669" t="n">
        <v>0.4</v>
      </c>
      <c r="G208" s="38" t="n">
        <v>10</v>
      </c>
      <c r="H208" s="669" t="n">
        <v>4</v>
      </c>
      <c r="I208" s="66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9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8" s="671" t="n"/>
      <c r="P208" s="671" t="n"/>
      <c r="Q208" s="671" t="n"/>
      <c r="R208" s="637" t="n"/>
      <c r="S208" s="40" t="inlineStr"/>
      <c r="T208" s="40" t="inlineStr"/>
      <c r="U208" s="41" t="inlineStr">
        <is>
          <t>кг</t>
        </is>
      </c>
      <c r="V208" s="672" t="n">
        <v>0</v>
      </c>
      <c r="W208" s="67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26" t="n">
        <v>4680115881938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26" t="n">
        <v>4607091387346</v>
      </c>
      <c r="E210" s="637" t="n"/>
      <c r="F210" s="669" t="n">
        <v>0.4</v>
      </c>
      <c r="G210" s="38" t="n">
        <v>10</v>
      </c>
      <c r="H210" s="669" t="n">
        <v>4</v>
      </c>
      <c r="I210" s="66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0" s="671" t="n"/>
      <c r="P210" s="671" t="n"/>
      <c r="Q210" s="671" t="n"/>
      <c r="R210" s="637" t="n"/>
      <c r="S210" s="40" t="inlineStr"/>
      <c r="T210" s="40" t="inlineStr"/>
      <c r="U210" s="41" t="inlineStr">
        <is>
          <t>кг</t>
        </is>
      </c>
      <c r="V210" s="672" t="n">
        <v>0</v>
      </c>
      <c r="W210" s="67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26" t="n">
        <v>4607091389807</v>
      </c>
      <c r="E211" s="637" t="n"/>
      <c r="F211" s="669" t="n">
        <v>0.4</v>
      </c>
      <c r="G211" s="38" t="n">
        <v>10</v>
      </c>
      <c r="H211" s="669" t="n">
        <v>4</v>
      </c>
      <c r="I211" s="66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1" s="671" t="n"/>
      <c r="P211" s="671" t="n"/>
      <c r="Q211" s="671" t="n"/>
      <c r="R211" s="637" t="n"/>
      <c r="S211" s="40" t="inlineStr"/>
      <c r="T211" s="40" t="inlineStr"/>
      <c r="U211" s="41" t="inlineStr">
        <is>
          <t>кг</t>
        </is>
      </c>
      <c r="V211" s="672" t="n">
        <v>0</v>
      </c>
      <c r="W211" s="67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24" t="n"/>
      <c r="B212" s="320" t="n"/>
      <c r="C212" s="320" t="n"/>
      <c r="D212" s="320" t="n"/>
      <c r="E212" s="320" t="n"/>
      <c r="F212" s="320" t="n"/>
      <c r="G212" s="320" t="n"/>
      <c r="H212" s="320" t="n"/>
      <c r="I212" s="320" t="n"/>
      <c r="J212" s="320" t="n"/>
      <c r="K212" s="320" t="n"/>
      <c r="L212" s="320" t="n"/>
      <c r="M212" s="674" t="n"/>
      <c r="N212" s="675" t="inlineStr">
        <is>
          <t>Итого</t>
        </is>
      </c>
      <c r="O212" s="645" t="n"/>
      <c r="P212" s="645" t="n"/>
      <c r="Q212" s="645" t="n"/>
      <c r="R212" s="645" t="n"/>
      <c r="S212" s="645" t="n"/>
      <c r="T212" s="646" t="n"/>
      <c r="U212" s="43" t="inlineStr">
        <is>
          <t>кор</t>
        </is>
      </c>
      <c r="V212" s="67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7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/>
      </c>
      <c r="X212" s="67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/>
      </c>
      <c r="Y212" s="677" t="n"/>
      <c r="Z212" s="677" t="n"/>
    </row>
    <row r="213">
      <c r="A213" s="320" t="n"/>
      <c r="B213" s="320" t="n"/>
      <c r="C213" s="320" t="n"/>
      <c r="D213" s="320" t="n"/>
      <c r="E213" s="320" t="n"/>
      <c r="F213" s="320" t="n"/>
      <c r="G213" s="320" t="n"/>
      <c r="H213" s="320" t="n"/>
      <c r="I213" s="320" t="n"/>
      <c r="J213" s="320" t="n"/>
      <c r="K213" s="320" t="n"/>
      <c r="L213" s="320" t="n"/>
      <c r="M213" s="674" t="n"/>
      <c r="N213" s="675" t="inlineStr">
        <is>
          <t>Итого</t>
        </is>
      </c>
      <c r="O213" s="645" t="n"/>
      <c r="P213" s="645" t="n"/>
      <c r="Q213" s="645" t="n"/>
      <c r="R213" s="645" t="n"/>
      <c r="S213" s="645" t="n"/>
      <c r="T213" s="646" t="n"/>
      <c r="U213" s="43" t="inlineStr">
        <is>
          <t>кг</t>
        </is>
      </c>
      <c r="V213" s="676">
        <f>IFERROR(SUM(V197:V211),"0")</f>
        <v/>
      </c>
      <c r="W213" s="676">
        <f>IFERROR(SUM(W197:W211),"0")</f>
        <v/>
      </c>
      <c r="X213" s="43" t="n"/>
      <c r="Y213" s="677" t="n"/>
      <c r="Z213" s="677" t="n"/>
    </row>
    <row r="214" ht="14.25" customHeight="1">
      <c r="A214" s="325" t="inlineStr">
        <is>
          <t>Ветчины</t>
        </is>
      </c>
      <c r="B214" s="320" t="n"/>
      <c r="C214" s="320" t="n"/>
      <c r="D214" s="320" t="n"/>
      <c r="E214" s="320" t="n"/>
      <c r="F214" s="320" t="n"/>
      <c r="G214" s="320" t="n"/>
      <c r="H214" s="320" t="n"/>
      <c r="I214" s="320" t="n"/>
      <c r="J214" s="320" t="n"/>
      <c r="K214" s="320" t="n"/>
      <c r="L214" s="320" t="n"/>
      <c r="M214" s="320" t="n"/>
      <c r="N214" s="320" t="n"/>
      <c r="O214" s="320" t="n"/>
      <c r="P214" s="320" t="n"/>
      <c r="Q214" s="320" t="n"/>
      <c r="R214" s="320" t="n"/>
      <c r="S214" s="320" t="n"/>
      <c r="T214" s="320" t="n"/>
      <c r="U214" s="320" t="n"/>
      <c r="V214" s="320" t="n"/>
      <c r="W214" s="320" t="n"/>
      <c r="X214" s="320" t="n"/>
      <c r="Y214" s="325" t="n"/>
      <c r="Z214" s="325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26" t="n">
        <v>4680115881914</v>
      </c>
      <c r="E215" s="637" t="n"/>
      <c r="F215" s="669" t="n">
        <v>0.4</v>
      </c>
      <c r="G215" s="38" t="n">
        <v>10</v>
      </c>
      <c r="H215" s="669" t="n">
        <v>4</v>
      </c>
      <c r="I215" s="66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0</v>
      </c>
      <c r="W215" s="67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24" t="n"/>
      <c r="B216" s="320" t="n"/>
      <c r="C216" s="320" t="n"/>
      <c r="D216" s="320" t="n"/>
      <c r="E216" s="320" t="n"/>
      <c r="F216" s="320" t="n"/>
      <c r="G216" s="320" t="n"/>
      <c r="H216" s="320" t="n"/>
      <c r="I216" s="320" t="n"/>
      <c r="J216" s="320" t="n"/>
      <c r="K216" s="320" t="n"/>
      <c r="L216" s="320" t="n"/>
      <c r="M216" s="674" t="n"/>
      <c r="N216" s="675" t="inlineStr">
        <is>
          <t>Итого</t>
        </is>
      </c>
      <c r="O216" s="645" t="n"/>
      <c r="P216" s="645" t="n"/>
      <c r="Q216" s="645" t="n"/>
      <c r="R216" s="645" t="n"/>
      <c r="S216" s="645" t="n"/>
      <c r="T216" s="646" t="n"/>
      <c r="U216" s="43" t="inlineStr">
        <is>
          <t>кор</t>
        </is>
      </c>
      <c r="V216" s="676">
        <f>IFERROR(V215/H215,"0")</f>
        <v/>
      </c>
      <c r="W216" s="676">
        <f>IFERROR(W215/H215,"0")</f>
        <v/>
      </c>
      <c r="X216" s="676">
        <f>IFERROR(IF(X215="",0,X215),"0")</f>
        <v/>
      </c>
      <c r="Y216" s="677" t="n"/>
      <c r="Z216" s="677" t="n"/>
    </row>
    <row r="217">
      <c r="A217" s="320" t="n"/>
      <c r="B217" s="320" t="n"/>
      <c r="C217" s="320" t="n"/>
      <c r="D217" s="320" t="n"/>
      <c r="E217" s="320" t="n"/>
      <c r="F217" s="320" t="n"/>
      <c r="G217" s="320" t="n"/>
      <c r="H217" s="320" t="n"/>
      <c r="I217" s="320" t="n"/>
      <c r="J217" s="320" t="n"/>
      <c r="K217" s="320" t="n"/>
      <c r="L217" s="320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кг</t>
        </is>
      </c>
      <c r="V217" s="676">
        <f>IFERROR(SUM(V215:V215),"0")</f>
        <v/>
      </c>
      <c r="W217" s="676">
        <f>IFERROR(SUM(W215:W215),"0")</f>
        <v/>
      </c>
      <c r="X217" s="43" t="n"/>
      <c r="Y217" s="677" t="n"/>
      <c r="Z217" s="677" t="n"/>
    </row>
    <row r="218" ht="14.25" customHeight="1">
      <c r="A218" s="325" t="inlineStr">
        <is>
          <t>Копченые колбасы</t>
        </is>
      </c>
      <c r="B218" s="320" t="n"/>
      <c r="C218" s="320" t="n"/>
      <c r="D218" s="320" t="n"/>
      <c r="E218" s="320" t="n"/>
      <c r="F218" s="320" t="n"/>
      <c r="G218" s="320" t="n"/>
      <c r="H218" s="320" t="n"/>
      <c r="I218" s="320" t="n"/>
      <c r="J218" s="320" t="n"/>
      <c r="K218" s="320" t="n"/>
      <c r="L218" s="320" t="n"/>
      <c r="M218" s="320" t="n"/>
      <c r="N218" s="320" t="n"/>
      <c r="O218" s="320" t="n"/>
      <c r="P218" s="320" t="n"/>
      <c r="Q218" s="320" t="n"/>
      <c r="R218" s="320" t="n"/>
      <c r="S218" s="320" t="n"/>
      <c r="T218" s="320" t="n"/>
      <c r="U218" s="320" t="n"/>
      <c r="V218" s="320" t="n"/>
      <c r="W218" s="320" t="n"/>
      <c r="X218" s="320" t="n"/>
      <c r="Y218" s="325" t="n"/>
      <c r="Z218" s="325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26" t="n">
        <v>4607091387193</v>
      </c>
      <c r="E219" s="637" t="n"/>
      <c r="F219" s="669" t="n">
        <v>0.7</v>
      </c>
      <c r="G219" s="38" t="n">
        <v>6</v>
      </c>
      <c r="H219" s="669" t="n">
        <v>4.2</v>
      </c>
      <c r="I219" s="66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35</v>
      </c>
      <c r="N219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9" s="671" t="n"/>
      <c r="P219" s="671" t="n"/>
      <c r="Q219" s="671" t="n"/>
      <c r="R219" s="637" t="n"/>
      <c r="S219" s="40" t="inlineStr"/>
      <c r="T219" s="40" t="inlineStr"/>
      <c r="U219" s="41" t="inlineStr">
        <is>
          <t>кг</t>
        </is>
      </c>
      <c r="V219" s="672" t="n">
        <v>0</v>
      </c>
      <c r="W219" s="67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26" t="n">
        <v>4607091387230</v>
      </c>
      <c r="E220" s="637" t="n"/>
      <c r="F220" s="669" t="n">
        <v>0.7</v>
      </c>
      <c r="G220" s="38" t="n">
        <v>6</v>
      </c>
      <c r="H220" s="669" t="n">
        <v>4.2</v>
      </c>
      <c r="I220" s="669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40</v>
      </c>
      <c r="N220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26" t="n">
        <v>4607091387285</v>
      </c>
      <c r="E221" s="637" t="n"/>
      <c r="F221" s="669" t="n">
        <v>0.35</v>
      </c>
      <c r="G221" s="38" t="n">
        <v>6</v>
      </c>
      <c r="H221" s="669" t="n">
        <v>2.1</v>
      </c>
      <c r="I221" s="669" t="n">
        <v>2.23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26" t="n">
        <v>4607091389845</v>
      </c>
      <c r="E222" s="637" t="n"/>
      <c r="F222" s="669" t="n">
        <v>0.35</v>
      </c>
      <c r="G222" s="38" t="n">
        <v>6</v>
      </c>
      <c r="H222" s="669" t="n">
        <v>2.1</v>
      </c>
      <c r="I222" s="669" t="n">
        <v>2.2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>
      <c r="A223" s="324" t="n"/>
      <c r="B223" s="320" t="n"/>
      <c r="C223" s="320" t="n"/>
      <c r="D223" s="320" t="n"/>
      <c r="E223" s="320" t="n"/>
      <c r="F223" s="320" t="n"/>
      <c r="G223" s="320" t="n"/>
      <c r="H223" s="320" t="n"/>
      <c r="I223" s="320" t="n"/>
      <c r="J223" s="320" t="n"/>
      <c r="K223" s="320" t="n"/>
      <c r="L223" s="320" t="n"/>
      <c r="M223" s="674" t="n"/>
      <c r="N223" s="675" t="inlineStr">
        <is>
          <t>Итого</t>
        </is>
      </c>
      <c r="O223" s="645" t="n"/>
      <c r="P223" s="645" t="n"/>
      <c r="Q223" s="645" t="n"/>
      <c r="R223" s="645" t="n"/>
      <c r="S223" s="645" t="n"/>
      <c r="T223" s="646" t="n"/>
      <c r="U223" s="43" t="inlineStr">
        <is>
          <t>кор</t>
        </is>
      </c>
      <c r="V223" s="676">
        <f>IFERROR(V219/H219,"0")+IFERROR(V220/H220,"0")+IFERROR(V221/H221,"0")+IFERROR(V222/H222,"0")</f>
        <v/>
      </c>
      <c r="W223" s="676">
        <f>IFERROR(W219/H219,"0")+IFERROR(W220/H220,"0")+IFERROR(W221/H221,"0")+IFERROR(W222/H222,"0")</f>
        <v/>
      </c>
      <c r="X223" s="676">
        <f>IFERROR(IF(X219="",0,X219),"0")+IFERROR(IF(X220="",0,X220),"0")+IFERROR(IF(X221="",0,X221),"0")+IFERROR(IF(X222="",0,X222),"0")</f>
        <v/>
      </c>
      <c r="Y223" s="677" t="n"/>
      <c r="Z223" s="677" t="n"/>
    </row>
    <row r="224">
      <c r="A224" s="320" t="n"/>
      <c r="B224" s="320" t="n"/>
      <c r="C224" s="320" t="n"/>
      <c r="D224" s="320" t="n"/>
      <c r="E224" s="320" t="n"/>
      <c r="F224" s="320" t="n"/>
      <c r="G224" s="320" t="n"/>
      <c r="H224" s="320" t="n"/>
      <c r="I224" s="320" t="n"/>
      <c r="J224" s="320" t="n"/>
      <c r="K224" s="320" t="n"/>
      <c r="L224" s="320" t="n"/>
      <c r="M224" s="674" t="n"/>
      <c r="N224" s="675" t="inlineStr">
        <is>
          <t>Итого</t>
        </is>
      </c>
      <c r="O224" s="645" t="n"/>
      <c r="P224" s="645" t="n"/>
      <c r="Q224" s="645" t="n"/>
      <c r="R224" s="645" t="n"/>
      <c r="S224" s="645" t="n"/>
      <c r="T224" s="646" t="n"/>
      <c r="U224" s="43" t="inlineStr">
        <is>
          <t>кг</t>
        </is>
      </c>
      <c r="V224" s="676">
        <f>IFERROR(SUM(V219:V222),"0")</f>
        <v/>
      </c>
      <c r="W224" s="676">
        <f>IFERROR(SUM(W219:W222),"0")</f>
        <v/>
      </c>
      <c r="X224" s="43" t="n"/>
      <c r="Y224" s="677" t="n"/>
      <c r="Z224" s="677" t="n"/>
    </row>
    <row r="225" ht="14.25" customHeight="1">
      <c r="A225" s="325" t="inlineStr">
        <is>
          <t>Сосиски</t>
        </is>
      </c>
      <c r="B225" s="320" t="n"/>
      <c r="C225" s="320" t="n"/>
      <c r="D225" s="320" t="n"/>
      <c r="E225" s="320" t="n"/>
      <c r="F225" s="320" t="n"/>
      <c r="G225" s="320" t="n"/>
      <c r="H225" s="320" t="n"/>
      <c r="I225" s="320" t="n"/>
      <c r="J225" s="320" t="n"/>
      <c r="K225" s="320" t="n"/>
      <c r="L225" s="320" t="n"/>
      <c r="M225" s="320" t="n"/>
      <c r="N225" s="320" t="n"/>
      <c r="O225" s="320" t="n"/>
      <c r="P225" s="320" t="n"/>
      <c r="Q225" s="320" t="n"/>
      <c r="R225" s="320" t="n"/>
      <c r="S225" s="320" t="n"/>
      <c r="T225" s="320" t="n"/>
      <c r="U225" s="320" t="n"/>
      <c r="V225" s="320" t="n"/>
      <c r="W225" s="320" t="n"/>
      <c r="X225" s="320" t="n"/>
      <c r="Y225" s="325" t="n"/>
      <c r="Z225" s="325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26" t="n">
        <v>4607091387766</v>
      </c>
      <c r="E226" s="637" t="n"/>
      <c r="F226" s="669" t="n">
        <v>1.35</v>
      </c>
      <c r="G226" s="38" t="n">
        <v>6</v>
      </c>
      <c r="H226" s="669" t="n">
        <v>8.1</v>
      </c>
      <c r="I226" s="669" t="n">
        <v>8.657999999999999</v>
      </c>
      <c r="J226" s="38" t="n">
        <v>56</v>
      </c>
      <c r="K226" s="38" t="inlineStr">
        <is>
          <t>8</t>
        </is>
      </c>
      <c r="L226" s="39" t="inlineStr">
        <is>
          <t>СК3</t>
        </is>
      </c>
      <c r="M226" s="38" t="n">
        <v>40</v>
      </c>
      <c r="N226" s="802">
        <f>HYPERLINK("https://abi.ru/products/Охлажденные/Стародворье/Бордо/Сосиски/P002209/","Сосиски Ганноверские Бордо Весовые П/а мгс Баварушка")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26" t="n">
        <v>4607091387957</v>
      </c>
      <c r="E227" s="637" t="n"/>
      <c r="F227" s="669" t="n">
        <v>1.3</v>
      </c>
      <c r="G227" s="38" t="n">
        <v>6</v>
      </c>
      <c r="H227" s="669" t="n">
        <v>7.8</v>
      </c>
      <c r="I227" s="669" t="n">
        <v>8.364000000000001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0</v>
      </c>
      <c r="W227" s="67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26" t="n">
        <v>4607091387964</v>
      </c>
      <c r="E228" s="637" t="n"/>
      <c r="F228" s="669" t="n">
        <v>1.35</v>
      </c>
      <c r="G228" s="38" t="n">
        <v>6</v>
      </c>
      <c r="H228" s="669" t="n">
        <v>8.1</v>
      </c>
      <c r="I228" s="669" t="n">
        <v>8.646000000000001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26" t="n">
        <v>4607091381672</v>
      </c>
      <c r="E229" s="637" t="n"/>
      <c r="F229" s="669" t="n">
        <v>0.6</v>
      </c>
      <c r="G229" s="38" t="n">
        <v>6</v>
      </c>
      <c r="H229" s="669" t="n">
        <v>3.6</v>
      </c>
      <c r="I229" s="669" t="n">
        <v>3.876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9" s="671" t="n"/>
      <c r="P229" s="671" t="n"/>
      <c r="Q229" s="671" t="n"/>
      <c r="R229" s="637" t="n"/>
      <c r="S229" s="40" t="inlineStr"/>
      <c r="T229" s="40" t="inlineStr"/>
      <c r="U229" s="41" t="inlineStr">
        <is>
          <t>кг</t>
        </is>
      </c>
      <c r="V229" s="672" t="n">
        <v>0</v>
      </c>
      <c r="W229" s="67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26" t="n">
        <v>4607091387537</v>
      </c>
      <c r="E230" s="637" t="n"/>
      <c r="F230" s="669" t="n">
        <v>0.45</v>
      </c>
      <c r="G230" s="38" t="n">
        <v>6</v>
      </c>
      <c r="H230" s="669" t="n">
        <v>2.7</v>
      </c>
      <c r="I230" s="669" t="n">
        <v>2.99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0" s="671" t="n"/>
      <c r="P230" s="671" t="n"/>
      <c r="Q230" s="671" t="n"/>
      <c r="R230" s="637" t="n"/>
      <c r="S230" s="40" t="inlineStr"/>
      <c r="T230" s="40" t="inlineStr"/>
      <c r="U230" s="41" t="inlineStr">
        <is>
          <t>кг</t>
        </is>
      </c>
      <c r="V230" s="672" t="n">
        <v>0</v>
      </c>
      <c r="W230" s="67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26" t="n">
        <v>4607091387513</v>
      </c>
      <c r="E231" s="637" t="n"/>
      <c r="F231" s="669" t="n">
        <v>0.45</v>
      </c>
      <c r="G231" s="38" t="n">
        <v>6</v>
      </c>
      <c r="H231" s="669" t="n">
        <v>2.7</v>
      </c>
      <c r="I231" s="669" t="n">
        <v>2.978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1" s="671" t="n"/>
      <c r="P231" s="671" t="n"/>
      <c r="Q231" s="671" t="n"/>
      <c r="R231" s="637" t="n"/>
      <c r="S231" s="40" t="inlineStr"/>
      <c r="T231" s="40" t="inlineStr"/>
      <c r="U231" s="41" t="inlineStr">
        <is>
          <t>кг</t>
        </is>
      </c>
      <c r="V231" s="672" t="n">
        <v>0</v>
      </c>
      <c r="W231" s="67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SU002619</t>
        </is>
      </c>
      <c r="B232" s="64" t="inlineStr">
        <is>
          <t>P002953</t>
        </is>
      </c>
      <c r="C232" s="37" t="n">
        <v>4301051277</v>
      </c>
      <c r="D232" s="326" t="n">
        <v>4680115880511</v>
      </c>
      <c r="E232" s="637" t="n"/>
      <c r="F232" s="669" t="n">
        <v>0.33</v>
      </c>
      <c r="G232" s="38" t="n">
        <v>6</v>
      </c>
      <c r="H232" s="669" t="n">
        <v>1.98</v>
      </c>
      <c r="I232" s="669" t="n">
        <v>2.18</v>
      </c>
      <c r="J232" s="38" t="n">
        <v>156</v>
      </c>
      <c r="K232" s="38" t="inlineStr">
        <is>
          <t>12</t>
        </is>
      </c>
      <c r="L232" s="39" t="inlineStr">
        <is>
          <t>СК3</t>
        </is>
      </c>
      <c r="M232" s="38" t="n">
        <v>40</v>
      </c>
      <c r="N232" s="80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0</v>
      </c>
      <c r="W232" s="67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>
      <c r="A233" s="324" t="n"/>
      <c r="B233" s="320" t="n"/>
      <c r="C233" s="320" t="n"/>
      <c r="D233" s="320" t="n"/>
      <c r="E233" s="320" t="n"/>
      <c r="F233" s="320" t="n"/>
      <c r="G233" s="320" t="n"/>
      <c r="H233" s="320" t="n"/>
      <c r="I233" s="320" t="n"/>
      <c r="J233" s="320" t="n"/>
      <c r="K233" s="320" t="n"/>
      <c r="L233" s="320" t="n"/>
      <c r="M233" s="674" t="n"/>
      <c r="N233" s="675" t="inlineStr">
        <is>
          <t>Итого</t>
        </is>
      </c>
      <c r="O233" s="645" t="n"/>
      <c r="P233" s="645" t="n"/>
      <c r="Q233" s="645" t="n"/>
      <c r="R233" s="645" t="n"/>
      <c r="S233" s="645" t="n"/>
      <c r="T233" s="646" t="n"/>
      <c r="U233" s="43" t="inlineStr">
        <is>
          <t>кор</t>
        </is>
      </c>
      <c r="V233" s="676">
        <f>IFERROR(V226/H226,"0")+IFERROR(V227/H227,"0")+IFERROR(V228/H228,"0")+IFERROR(V229/H229,"0")+IFERROR(V230/H230,"0")+IFERROR(V231/H231,"0")+IFERROR(V232/H232,"0")</f>
        <v/>
      </c>
      <c r="W233" s="676">
        <f>IFERROR(W226/H226,"0")+IFERROR(W227/H227,"0")+IFERROR(W228/H228,"0")+IFERROR(W229/H229,"0")+IFERROR(W230/H230,"0")+IFERROR(W231/H231,"0")+IFERROR(W232/H232,"0")</f>
        <v/>
      </c>
      <c r="X233" s="676">
        <f>IFERROR(IF(X226="",0,X226),"0")+IFERROR(IF(X227="",0,X227),"0")+IFERROR(IF(X228="",0,X228),"0")+IFERROR(IF(X229="",0,X229),"0")+IFERROR(IF(X230="",0,X230),"0")+IFERROR(IF(X231="",0,X231),"0")+IFERROR(IF(X232="",0,X232),"0")</f>
        <v/>
      </c>
      <c r="Y233" s="677" t="n"/>
      <c r="Z233" s="677" t="n"/>
    </row>
    <row r="234">
      <c r="A234" s="320" t="n"/>
      <c r="B234" s="320" t="n"/>
      <c r="C234" s="320" t="n"/>
      <c r="D234" s="320" t="n"/>
      <c r="E234" s="320" t="n"/>
      <c r="F234" s="320" t="n"/>
      <c r="G234" s="320" t="n"/>
      <c r="H234" s="320" t="n"/>
      <c r="I234" s="320" t="n"/>
      <c r="J234" s="320" t="n"/>
      <c r="K234" s="320" t="n"/>
      <c r="L234" s="320" t="n"/>
      <c r="M234" s="674" t="n"/>
      <c r="N234" s="675" t="inlineStr">
        <is>
          <t>Итого</t>
        </is>
      </c>
      <c r="O234" s="645" t="n"/>
      <c r="P234" s="645" t="n"/>
      <c r="Q234" s="645" t="n"/>
      <c r="R234" s="645" t="n"/>
      <c r="S234" s="645" t="n"/>
      <c r="T234" s="646" t="n"/>
      <c r="U234" s="43" t="inlineStr">
        <is>
          <t>кг</t>
        </is>
      </c>
      <c r="V234" s="676">
        <f>IFERROR(SUM(V226:V232),"0")</f>
        <v/>
      </c>
      <c r="W234" s="676">
        <f>IFERROR(SUM(W226:W232),"0")</f>
        <v/>
      </c>
      <c r="X234" s="43" t="n"/>
      <c r="Y234" s="677" t="n"/>
      <c r="Z234" s="677" t="n"/>
    </row>
    <row r="235" ht="14.25" customHeight="1">
      <c r="A235" s="325" t="inlineStr">
        <is>
          <t>Сардельки</t>
        </is>
      </c>
      <c r="B235" s="320" t="n"/>
      <c r="C235" s="320" t="n"/>
      <c r="D235" s="320" t="n"/>
      <c r="E235" s="320" t="n"/>
      <c r="F235" s="320" t="n"/>
      <c r="G235" s="320" t="n"/>
      <c r="H235" s="320" t="n"/>
      <c r="I235" s="320" t="n"/>
      <c r="J235" s="320" t="n"/>
      <c r="K235" s="320" t="n"/>
      <c r="L235" s="320" t="n"/>
      <c r="M235" s="320" t="n"/>
      <c r="N235" s="320" t="n"/>
      <c r="O235" s="320" t="n"/>
      <c r="P235" s="320" t="n"/>
      <c r="Q235" s="320" t="n"/>
      <c r="R235" s="320" t="n"/>
      <c r="S235" s="320" t="n"/>
      <c r="T235" s="320" t="n"/>
      <c r="U235" s="320" t="n"/>
      <c r="V235" s="320" t="n"/>
      <c r="W235" s="320" t="n"/>
      <c r="X235" s="320" t="n"/>
      <c r="Y235" s="325" t="n"/>
      <c r="Z235" s="325" t="n"/>
    </row>
    <row r="236" ht="16.5" customHeight="1">
      <c r="A236" s="64" t="inlineStr">
        <is>
          <t>SU001051</t>
        </is>
      </c>
      <c r="B236" s="64" t="inlineStr">
        <is>
          <t>P002061</t>
        </is>
      </c>
      <c r="C236" s="37" t="n">
        <v>4301060326</v>
      </c>
      <c r="D236" s="326" t="n">
        <v>4607091380880</v>
      </c>
      <c r="E236" s="637" t="n"/>
      <c r="F236" s="669" t="n">
        <v>1.4</v>
      </c>
      <c r="G236" s="38" t="n">
        <v>6</v>
      </c>
      <c r="H236" s="669" t="n">
        <v>8.4</v>
      </c>
      <c r="I236" s="669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9">
        <f>HYPERLINK("https://abi.ru/products/Охлажденные/Стародворье/Бордо/Сардельки/P002061/","Сардельки Нежные Бордо Весовые н/о мгс Стародворье")</f>
        <v/>
      </c>
      <c r="O236" s="671" t="n"/>
      <c r="P236" s="671" t="n"/>
      <c r="Q236" s="671" t="n"/>
      <c r="R236" s="637" t="n"/>
      <c r="S236" s="40" t="inlineStr"/>
      <c r="T236" s="40" t="inlineStr"/>
      <c r="U236" s="41" t="inlineStr">
        <is>
          <t>кг</t>
        </is>
      </c>
      <c r="V236" s="672" t="n">
        <v>0</v>
      </c>
      <c r="W236" s="67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27" customHeight="1">
      <c r="A237" s="64" t="inlineStr">
        <is>
          <t>SU000227</t>
        </is>
      </c>
      <c r="B237" s="64" t="inlineStr">
        <is>
          <t>P002536</t>
        </is>
      </c>
      <c r="C237" s="37" t="n">
        <v>4301060308</v>
      </c>
      <c r="D237" s="326" t="n">
        <v>4607091384482</v>
      </c>
      <c r="E237" s="637" t="n"/>
      <c r="F237" s="669" t="n">
        <v>1.3</v>
      </c>
      <c r="G237" s="38" t="n">
        <v>6</v>
      </c>
      <c r="H237" s="669" t="n">
        <v>7.8</v>
      </c>
      <c r="I237" s="66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7" s="671" t="n"/>
      <c r="P237" s="671" t="n"/>
      <c r="Q237" s="671" t="n"/>
      <c r="R237" s="637" t="n"/>
      <c r="S237" s="40" t="inlineStr"/>
      <c r="T237" s="40" t="inlineStr"/>
      <c r="U237" s="41" t="inlineStr">
        <is>
          <t>кг</t>
        </is>
      </c>
      <c r="V237" s="672" t="n">
        <v>0</v>
      </c>
      <c r="W237" s="67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16.5" customHeight="1">
      <c r="A238" s="64" t="inlineStr">
        <is>
          <t>SU001430</t>
        </is>
      </c>
      <c r="B238" s="64" t="inlineStr">
        <is>
          <t>P002036</t>
        </is>
      </c>
      <c r="C238" s="37" t="n">
        <v>4301060325</v>
      </c>
      <c r="D238" s="326" t="n">
        <v>4607091380897</v>
      </c>
      <c r="E238" s="637" t="n"/>
      <c r="F238" s="669" t="n">
        <v>1.4</v>
      </c>
      <c r="G238" s="38" t="n">
        <v>6</v>
      </c>
      <c r="H238" s="669" t="n">
        <v>8.4</v>
      </c>
      <c r="I238" s="669" t="n">
        <v>8.964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1">
        <f>HYPERLINK("https://abi.ru/products/Охлажденные/Стародворье/Бордо/Сардельки/P002036/","Сардельки Шпикачки Бордо Весовые NDX мгс Стародворье")</f>
        <v/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>
      <c r="A239" s="324" t="n"/>
      <c r="B239" s="320" t="n"/>
      <c r="C239" s="320" t="n"/>
      <c r="D239" s="320" t="n"/>
      <c r="E239" s="320" t="n"/>
      <c r="F239" s="320" t="n"/>
      <c r="G239" s="320" t="n"/>
      <c r="H239" s="320" t="n"/>
      <c r="I239" s="320" t="n"/>
      <c r="J239" s="320" t="n"/>
      <c r="K239" s="320" t="n"/>
      <c r="L239" s="320" t="n"/>
      <c r="M239" s="674" t="n"/>
      <c r="N239" s="675" t="inlineStr">
        <is>
          <t>Итого</t>
        </is>
      </c>
      <c r="O239" s="645" t="n"/>
      <c r="P239" s="645" t="n"/>
      <c r="Q239" s="645" t="n"/>
      <c r="R239" s="645" t="n"/>
      <c r="S239" s="645" t="n"/>
      <c r="T239" s="646" t="n"/>
      <c r="U239" s="43" t="inlineStr">
        <is>
          <t>кор</t>
        </is>
      </c>
      <c r="V239" s="676">
        <f>IFERROR(V236/H236,"0")+IFERROR(V237/H237,"0")+IFERROR(V238/H238,"0")</f>
        <v/>
      </c>
      <c r="W239" s="676">
        <f>IFERROR(W236/H236,"0")+IFERROR(W237/H237,"0")+IFERROR(W238/H238,"0")</f>
        <v/>
      </c>
      <c r="X239" s="676">
        <f>IFERROR(IF(X236="",0,X236),"0")+IFERROR(IF(X237="",0,X237),"0")+IFERROR(IF(X238="",0,X238),"0")</f>
        <v/>
      </c>
      <c r="Y239" s="677" t="n"/>
      <c r="Z239" s="677" t="n"/>
    </row>
    <row r="240">
      <c r="A240" s="320" t="n"/>
      <c r="B240" s="320" t="n"/>
      <c r="C240" s="320" t="n"/>
      <c r="D240" s="320" t="n"/>
      <c r="E240" s="320" t="n"/>
      <c r="F240" s="320" t="n"/>
      <c r="G240" s="320" t="n"/>
      <c r="H240" s="320" t="n"/>
      <c r="I240" s="320" t="n"/>
      <c r="J240" s="320" t="n"/>
      <c r="K240" s="320" t="n"/>
      <c r="L240" s="320" t="n"/>
      <c r="M240" s="674" t="n"/>
      <c r="N240" s="675" t="inlineStr">
        <is>
          <t>Итого</t>
        </is>
      </c>
      <c r="O240" s="645" t="n"/>
      <c r="P240" s="645" t="n"/>
      <c r="Q240" s="645" t="n"/>
      <c r="R240" s="645" t="n"/>
      <c r="S240" s="645" t="n"/>
      <c r="T240" s="646" t="n"/>
      <c r="U240" s="43" t="inlineStr">
        <is>
          <t>кг</t>
        </is>
      </c>
      <c r="V240" s="676">
        <f>IFERROR(SUM(V236:V238),"0")</f>
        <v/>
      </c>
      <c r="W240" s="676">
        <f>IFERROR(SUM(W236:W238),"0")</f>
        <v/>
      </c>
      <c r="X240" s="43" t="n"/>
      <c r="Y240" s="677" t="n"/>
      <c r="Z240" s="677" t="n"/>
    </row>
    <row r="241" ht="14.25" customHeight="1">
      <c r="A241" s="325" t="inlineStr">
        <is>
          <t>Сырокопченые колбасы</t>
        </is>
      </c>
      <c r="B241" s="320" t="n"/>
      <c r="C241" s="320" t="n"/>
      <c r="D241" s="320" t="n"/>
      <c r="E241" s="320" t="n"/>
      <c r="F241" s="320" t="n"/>
      <c r="G241" s="320" t="n"/>
      <c r="H241" s="320" t="n"/>
      <c r="I241" s="320" t="n"/>
      <c r="J241" s="320" t="n"/>
      <c r="K241" s="320" t="n"/>
      <c r="L241" s="320" t="n"/>
      <c r="M241" s="320" t="n"/>
      <c r="N241" s="320" t="n"/>
      <c r="O241" s="320" t="n"/>
      <c r="P241" s="320" t="n"/>
      <c r="Q241" s="320" t="n"/>
      <c r="R241" s="320" t="n"/>
      <c r="S241" s="320" t="n"/>
      <c r="T241" s="320" t="n"/>
      <c r="U241" s="320" t="n"/>
      <c r="V241" s="320" t="n"/>
      <c r="W241" s="320" t="n"/>
      <c r="X241" s="320" t="n"/>
      <c r="Y241" s="325" t="n"/>
      <c r="Z241" s="325" t="n"/>
    </row>
    <row r="242" ht="16.5" customHeight="1">
      <c r="A242" s="64" t="inlineStr">
        <is>
          <t>SU001920</t>
        </is>
      </c>
      <c r="B242" s="64" t="inlineStr">
        <is>
          <t>P001900</t>
        </is>
      </c>
      <c r="C242" s="37" t="n">
        <v>4301030232</v>
      </c>
      <c r="D242" s="326" t="n">
        <v>4607091388374</v>
      </c>
      <c r="E242" s="637" t="n"/>
      <c r="F242" s="669" t="n">
        <v>0.38</v>
      </c>
      <c r="G242" s="38" t="n">
        <v>8</v>
      </c>
      <c r="H242" s="669" t="n">
        <v>3.04</v>
      </c>
      <c r="I242" s="669" t="n">
        <v>3.28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2" t="inlineStr">
        <is>
          <t>С/к колбасы Княжеская Бордо Весовые б/о терм/п Стародворье</t>
        </is>
      </c>
      <c r="O242" s="671" t="n"/>
      <c r="P242" s="671" t="n"/>
      <c r="Q242" s="671" t="n"/>
      <c r="R242" s="637" t="n"/>
      <c r="S242" s="40" t="inlineStr"/>
      <c r="T242" s="40" t="inlineStr"/>
      <c r="U242" s="41" t="inlineStr">
        <is>
          <t>кг</t>
        </is>
      </c>
      <c r="V242" s="672" t="n">
        <v>0</v>
      </c>
      <c r="W242" s="67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SU001921</t>
        </is>
      </c>
      <c r="B243" s="64" t="inlineStr">
        <is>
          <t>P001916</t>
        </is>
      </c>
      <c r="C243" s="37" t="n">
        <v>4301030235</v>
      </c>
      <c r="D243" s="326" t="n">
        <v>4607091388381</v>
      </c>
      <c r="E243" s="637" t="n"/>
      <c r="F243" s="669" t="n">
        <v>0.38</v>
      </c>
      <c r="G243" s="38" t="n">
        <v>8</v>
      </c>
      <c r="H243" s="669" t="n">
        <v>3.04</v>
      </c>
      <c r="I243" s="669" t="n">
        <v>3.32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3" t="inlineStr">
        <is>
          <t>С/к колбасы Салями Охотничья Бордо Весовые б/о терм/п 180 Стародворье</t>
        </is>
      </c>
      <c r="O243" s="671" t="n"/>
      <c r="P243" s="671" t="n"/>
      <c r="Q243" s="671" t="n"/>
      <c r="R243" s="637" t="n"/>
      <c r="S243" s="40" t="inlineStr"/>
      <c r="T243" s="40" t="inlineStr"/>
      <c r="U243" s="41" t="inlineStr">
        <is>
          <t>кг</t>
        </is>
      </c>
      <c r="V243" s="672" t="n">
        <v>0</v>
      </c>
      <c r="W243" s="67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SU001869</t>
        </is>
      </c>
      <c r="B244" s="64" t="inlineStr">
        <is>
          <t>P001909</t>
        </is>
      </c>
      <c r="C244" s="37" t="n">
        <v>4301030233</v>
      </c>
      <c r="D244" s="326" t="n">
        <v>4607091388404</v>
      </c>
      <c r="E244" s="637" t="n"/>
      <c r="F244" s="669" t="n">
        <v>0.17</v>
      </c>
      <c r="G244" s="38" t="n">
        <v>15</v>
      </c>
      <c r="H244" s="669" t="n">
        <v>2.55</v>
      </c>
      <c r="I244" s="669" t="n">
        <v>2.9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>
      <c r="A245" s="324" t="n"/>
      <c r="B245" s="320" t="n"/>
      <c r="C245" s="320" t="n"/>
      <c r="D245" s="320" t="n"/>
      <c r="E245" s="320" t="n"/>
      <c r="F245" s="320" t="n"/>
      <c r="G245" s="320" t="n"/>
      <c r="H245" s="320" t="n"/>
      <c r="I245" s="320" t="n"/>
      <c r="J245" s="320" t="n"/>
      <c r="K245" s="320" t="n"/>
      <c r="L245" s="320" t="n"/>
      <c r="M245" s="674" t="n"/>
      <c r="N245" s="675" t="inlineStr">
        <is>
          <t>Итого</t>
        </is>
      </c>
      <c r="O245" s="645" t="n"/>
      <c r="P245" s="645" t="n"/>
      <c r="Q245" s="645" t="n"/>
      <c r="R245" s="645" t="n"/>
      <c r="S245" s="645" t="n"/>
      <c r="T245" s="646" t="n"/>
      <c r="U245" s="43" t="inlineStr">
        <is>
          <t>кор</t>
        </is>
      </c>
      <c r="V245" s="676">
        <f>IFERROR(V242/H242,"0")+IFERROR(V243/H243,"0")+IFERROR(V244/H244,"0")</f>
        <v/>
      </c>
      <c r="W245" s="676">
        <f>IFERROR(W242/H242,"0")+IFERROR(W243/H243,"0")+IFERROR(W244/H244,"0")</f>
        <v/>
      </c>
      <c r="X245" s="676">
        <f>IFERROR(IF(X242="",0,X242),"0")+IFERROR(IF(X243="",0,X243),"0")+IFERROR(IF(X244="",0,X244),"0")</f>
        <v/>
      </c>
      <c r="Y245" s="677" t="n"/>
      <c r="Z245" s="677" t="n"/>
    </row>
    <row r="246">
      <c r="A246" s="320" t="n"/>
      <c r="B246" s="320" t="n"/>
      <c r="C246" s="320" t="n"/>
      <c r="D246" s="320" t="n"/>
      <c r="E246" s="320" t="n"/>
      <c r="F246" s="320" t="n"/>
      <c r="G246" s="320" t="n"/>
      <c r="H246" s="320" t="n"/>
      <c r="I246" s="320" t="n"/>
      <c r="J246" s="320" t="n"/>
      <c r="K246" s="320" t="n"/>
      <c r="L246" s="320" t="n"/>
      <c r="M246" s="674" t="n"/>
      <c r="N246" s="675" t="inlineStr">
        <is>
          <t>Итого</t>
        </is>
      </c>
      <c r="O246" s="645" t="n"/>
      <c r="P246" s="645" t="n"/>
      <c r="Q246" s="645" t="n"/>
      <c r="R246" s="645" t="n"/>
      <c r="S246" s="645" t="n"/>
      <c r="T246" s="646" t="n"/>
      <c r="U246" s="43" t="inlineStr">
        <is>
          <t>кг</t>
        </is>
      </c>
      <c r="V246" s="676">
        <f>IFERROR(SUM(V242:V244),"0")</f>
        <v/>
      </c>
      <c r="W246" s="676">
        <f>IFERROR(SUM(W242:W244),"0")</f>
        <v/>
      </c>
      <c r="X246" s="43" t="n"/>
      <c r="Y246" s="677" t="n"/>
      <c r="Z246" s="677" t="n"/>
    </row>
    <row r="247" ht="14.25" customHeight="1">
      <c r="A247" s="325" t="inlineStr">
        <is>
          <t>Паштеты</t>
        </is>
      </c>
      <c r="B247" s="320" t="n"/>
      <c r="C247" s="320" t="n"/>
      <c r="D247" s="320" t="n"/>
      <c r="E247" s="320" t="n"/>
      <c r="F247" s="320" t="n"/>
      <c r="G247" s="320" t="n"/>
      <c r="H247" s="320" t="n"/>
      <c r="I247" s="320" t="n"/>
      <c r="J247" s="320" t="n"/>
      <c r="K247" s="320" t="n"/>
      <c r="L247" s="320" t="n"/>
      <c r="M247" s="320" t="n"/>
      <c r="N247" s="320" t="n"/>
      <c r="O247" s="320" t="n"/>
      <c r="P247" s="320" t="n"/>
      <c r="Q247" s="320" t="n"/>
      <c r="R247" s="320" t="n"/>
      <c r="S247" s="320" t="n"/>
      <c r="T247" s="320" t="n"/>
      <c r="U247" s="320" t="n"/>
      <c r="V247" s="320" t="n"/>
      <c r="W247" s="320" t="n"/>
      <c r="X247" s="320" t="n"/>
      <c r="Y247" s="325" t="n"/>
      <c r="Z247" s="325" t="n"/>
    </row>
    <row r="248" ht="16.5" customHeight="1">
      <c r="A248" s="64" t="inlineStr">
        <is>
          <t>SU002841</t>
        </is>
      </c>
      <c r="B248" s="64" t="inlineStr">
        <is>
          <t>P003253</t>
        </is>
      </c>
      <c r="C248" s="37" t="n">
        <v>4301180007</v>
      </c>
      <c r="D248" s="326" t="n">
        <v>4680115881808</v>
      </c>
      <c r="E248" s="637" t="n"/>
      <c r="F248" s="669" t="n">
        <v>0.1</v>
      </c>
      <c r="G248" s="38" t="n">
        <v>20</v>
      </c>
      <c r="H248" s="669" t="n">
        <v>2</v>
      </c>
      <c r="I248" s="669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8" s="671" t="n"/>
      <c r="P248" s="671" t="n"/>
      <c r="Q248" s="671" t="n"/>
      <c r="R248" s="637" t="n"/>
      <c r="S248" s="40" t="inlineStr"/>
      <c r="T248" s="40" t="inlineStr"/>
      <c r="U248" s="41" t="inlineStr">
        <is>
          <t>кг</t>
        </is>
      </c>
      <c r="V248" s="672" t="n">
        <v>0</v>
      </c>
      <c r="W248" s="673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SU002840</t>
        </is>
      </c>
      <c r="B249" s="64" t="inlineStr">
        <is>
          <t>P003252</t>
        </is>
      </c>
      <c r="C249" s="37" t="n">
        <v>4301180006</v>
      </c>
      <c r="D249" s="326" t="n">
        <v>4680115881822</v>
      </c>
      <c r="E249" s="637" t="n"/>
      <c r="F249" s="669" t="n">
        <v>0.1</v>
      </c>
      <c r="G249" s="38" t="n">
        <v>20</v>
      </c>
      <c r="H249" s="669" t="n">
        <v>2</v>
      </c>
      <c r="I249" s="66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9" s="671" t="n"/>
      <c r="P249" s="671" t="n"/>
      <c r="Q249" s="671" t="n"/>
      <c r="R249" s="637" t="n"/>
      <c r="S249" s="40" t="inlineStr"/>
      <c r="T249" s="40" t="inlineStr"/>
      <c r="U249" s="41" t="inlineStr">
        <is>
          <t>кг</t>
        </is>
      </c>
      <c r="V249" s="672" t="n">
        <v>0</v>
      </c>
      <c r="W249" s="67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SU002368</t>
        </is>
      </c>
      <c r="B250" s="64" t="inlineStr">
        <is>
          <t>P002648</t>
        </is>
      </c>
      <c r="C250" s="37" t="n">
        <v>4301180001</v>
      </c>
      <c r="D250" s="326" t="n">
        <v>4680115880016</v>
      </c>
      <c r="E250" s="637" t="n"/>
      <c r="F250" s="669" t="n">
        <v>0.1</v>
      </c>
      <c r="G250" s="38" t="n">
        <v>20</v>
      </c>
      <c r="H250" s="669" t="n">
        <v>2</v>
      </c>
      <c r="I250" s="66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0" s="671" t="n"/>
      <c r="P250" s="671" t="n"/>
      <c r="Q250" s="671" t="n"/>
      <c r="R250" s="637" t="n"/>
      <c r="S250" s="40" t="inlineStr"/>
      <c r="T250" s="40" t="inlineStr"/>
      <c r="U250" s="41" t="inlineStr">
        <is>
          <t>кг</t>
        </is>
      </c>
      <c r="V250" s="672" t="n">
        <v>0</v>
      </c>
      <c r="W250" s="67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>
      <c r="A251" s="324" t="n"/>
      <c r="B251" s="320" t="n"/>
      <c r="C251" s="320" t="n"/>
      <c r="D251" s="320" t="n"/>
      <c r="E251" s="320" t="n"/>
      <c r="F251" s="320" t="n"/>
      <c r="G251" s="320" t="n"/>
      <c r="H251" s="320" t="n"/>
      <c r="I251" s="320" t="n"/>
      <c r="J251" s="320" t="n"/>
      <c r="K251" s="320" t="n"/>
      <c r="L251" s="320" t="n"/>
      <c r="M251" s="674" t="n"/>
      <c r="N251" s="675" t="inlineStr">
        <is>
          <t>Итого</t>
        </is>
      </c>
      <c r="O251" s="645" t="n"/>
      <c r="P251" s="645" t="n"/>
      <c r="Q251" s="645" t="n"/>
      <c r="R251" s="645" t="n"/>
      <c r="S251" s="645" t="n"/>
      <c r="T251" s="646" t="n"/>
      <c r="U251" s="43" t="inlineStr">
        <is>
          <t>кор</t>
        </is>
      </c>
      <c r="V251" s="676">
        <f>IFERROR(V248/H248,"0")+IFERROR(V249/H249,"0")+IFERROR(V250/H250,"0")</f>
        <v/>
      </c>
      <c r="W251" s="676">
        <f>IFERROR(W248/H248,"0")+IFERROR(W249/H249,"0")+IFERROR(W250/H250,"0")</f>
        <v/>
      </c>
      <c r="X251" s="676">
        <f>IFERROR(IF(X248="",0,X248),"0")+IFERROR(IF(X249="",0,X249),"0")+IFERROR(IF(X250="",0,X250),"0")</f>
        <v/>
      </c>
      <c r="Y251" s="677" t="n"/>
      <c r="Z251" s="677" t="n"/>
    </row>
    <row r="252">
      <c r="A252" s="320" t="n"/>
      <c r="B252" s="320" t="n"/>
      <c r="C252" s="320" t="n"/>
      <c r="D252" s="320" t="n"/>
      <c r="E252" s="320" t="n"/>
      <c r="F252" s="320" t="n"/>
      <c r="G252" s="320" t="n"/>
      <c r="H252" s="320" t="n"/>
      <c r="I252" s="320" t="n"/>
      <c r="J252" s="320" t="n"/>
      <c r="K252" s="320" t="n"/>
      <c r="L252" s="320" t="n"/>
      <c r="M252" s="674" t="n"/>
      <c r="N252" s="675" t="inlineStr">
        <is>
          <t>Итого</t>
        </is>
      </c>
      <c r="O252" s="645" t="n"/>
      <c r="P252" s="645" t="n"/>
      <c r="Q252" s="645" t="n"/>
      <c r="R252" s="645" t="n"/>
      <c r="S252" s="645" t="n"/>
      <c r="T252" s="646" t="n"/>
      <c r="U252" s="43" t="inlineStr">
        <is>
          <t>кг</t>
        </is>
      </c>
      <c r="V252" s="676">
        <f>IFERROR(SUM(V248:V250),"0")</f>
        <v/>
      </c>
      <c r="W252" s="676">
        <f>IFERROR(SUM(W248:W250),"0")</f>
        <v/>
      </c>
      <c r="X252" s="43" t="n"/>
      <c r="Y252" s="677" t="n"/>
      <c r="Z252" s="677" t="n"/>
    </row>
    <row r="253" ht="16.5" customHeight="1">
      <c r="A253" s="331" t="inlineStr">
        <is>
          <t>Фирменная</t>
        </is>
      </c>
      <c r="B253" s="320" t="n"/>
      <c r="C253" s="320" t="n"/>
      <c r="D253" s="320" t="n"/>
      <c r="E253" s="320" t="n"/>
      <c r="F253" s="320" t="n"/>
      <c r="G253" s="320" t="n"/>
      <c r="H253" s="320" t="n"/>
      <c r="I253" s="320" t="n"/>
      <c r="J253" s="320" t="n"/>
      <c r="K253" s="320" t="n"/>
      <c r="L253" s="320" t="n"/>
      <c r="M253" s="320" t="n"/>
      <c r="N253" s="320" t="n"/>
      <c r="O253" s="320" t="n"/>
      <c r="P253" s="320" t="n"/>
      <c r="Q253" s="320" t="n"/>
      <c r="R253" s="320" t="n"/>
      <c r="S253" s="320" t="n"/>
      <c r="T253" s="320" t="n"/>
      <c r="U253" s="320" t="n"/>
      <c r="V253" s="320" t="n"/>
      <c r="W253" s="320" t="n"/>
      <c r="X253" s="320" t="n"/>
      <c r="Y253" s="331" t="n"/>
      <c r="Z253" s="331" t="n"/>
    </row>
    <row r="254" ht="14.25" customHeight="1">
      <c r="A254" s="325" t="inlineStr">
        <is>
          <t>Вареные колбасы</t>
        </is>
      </c>
      <c r="B254" s="320" t="n"/>
      <c r="C254" s="320" t="n"/>
      <c r="D254" s="320" t="n"/>
      <c r="E254" s="320" t="n"/>
      <c r="F254" s="320" t="n"/>
      <c r="G254" s="320" t="n"/>
      <c r="H254" s="320" t="n"/>
      <c r="I254" s="320" t="n"/>
      <c r="J254" s="320" t="n"/>
      <c r="K254" s="320" t="n"/>
      <c r="L254" s="320" t="n"/>
      <c r="M254" s="320" t="n"/>
      <c r="N254" s="320" t="n"/>
      <c r="O254" s="320" t="n"/>
      <c r="P254" s="320" t="n"/>
      <c r="Q254" s="320" t="n"/>
      <c r="R254" s="320" t="n"/>
      <c r="S254" s="320" t="n"/>
      <c r="T254" s="320" t="n"/>
      <c r="U254" s="320" t="n"/>
      <c r="V254" s="320" t="n"/>
      <c r="W254" s="320" t="n"/>
      <c r="X254" s="320" t="n"/>
      <c r="Y254" s="325" t="n"/>
      <c r="Z254" s="325" t="n"/>
    </row>
    <row r="255" ht="27" customHeight="1">
      <c r="A255" s="64" t="inlineStr">
        <is>
          <t>SU001793</t>
        </is>
      </c>
      <c r="B255" s="64" t="inlineStr">
        <is>
          <t>P001793</t>
        </is>
      </c>
      <c r="C255" s="37" t="n">
        <v>4301011315</v>
      </c>
      <c r="D255" s="326" t="n">
        <v>4607091387421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SU001793</t>
        </is>
      </c>
      <c r="B256" s="64" t="inlineStr">
        <is>
          <t>P002227</t>
        </is>
      </c>
      <c r="C256" s="37" t="n">
        <v>4301011121</v>
      </c>
      <c r="D256" s="326" t="n">
        <v>4607091387421</v>
      </c>
      <c r="E256" s="637" t="n"/>
      <c r="F256" s="669" t="n">
        <v>1.35</v>
      </c>
      <c r="G256" s="38" t="n">
        <v>8</v>
      </c>
      <c r="H256" s="669" t="n">
        <v>10.8</v>
      </c>
      <c r="I256" s="669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26" t="n">
        <v>4607091387452</v>
      </c>
      <c r="E257" s="637" t="n"/>
      <c r="F257" s="669" t="n">
        <v>1.35</v>
      </c>
      <c r="G257" s="38" t="n">
        <v>8</v>
      </c>
      <c r="H257" s="669" t="n">
        <v>10.8</v>
      </c>
      <c r="I257" s="66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6" t="n">
        <v>4607091387452</v>
      </c>
      <c r="E258" s="637" t="n"/>
      <c r="F258" s="669" t="n">
        <v>1.45</v>
      </c>
      <c r="G258" s="38" t="n">
        <v>8</v>
      </c>
      <c r="H258" s="669" t="n">
        <v>11.6</v>
      </c>
      <c r="I258" s="669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1" t="inlineStr">
        <is>
          <t>Вареные колбасы Молочная По-стародворски Фирменная Весовые П/а Стародворье</t>
        </is>
      </c>
      <c r="O258" s="671" t="n"/>
      <c r="P258" s="671" t="n"/>
      <c r="Q258" s="671" t="n"/>
      <c r="R258" s="637" t="n"/>
      <c r="S258" s="40" t="inlineStr"/>
      <c r="T258" s="40" t="inlineStr"/>
      <c r="U258" s="41" t="inlineStr">
        <is>
          <t>кг</t>
        </is>
      </c>
      <c r="V258" s="672" t="n">
        <v>0</v>
      </c>
      <c r="W258" s="67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SU001792</t>
        </is>
      </c>
      <c r="B259" s="64" t="inlineStr">
        <is>
          <t>P001792</t>
        </is>
      </c>
      <c r="C259" s="37" t="n">
        <v>4301011313</v>
      </c>
      <c r="D259" s="326" t="n">
        <v>4607091385984</v>
      </c>
      <c r="E259" s="637" t="n"/>
      <c r="F259" s="669" t="n">
        <v>1.35</v>
      </c>
      <c r="G259" s="38" t="n">
        <v>8</v>
      </c>
      <c r="H259" s="669" t="n">
        <v>10.8</v>
      </c>
      <c r="I259" s="669" t="n">
        <v>11.28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9" s="671" t="n"/>
      <c r="P259" s="671" t="n"/>
      <c r="Q259" s="671" t="n"/>
      <c r="R259" s="637" t="n"/>
      <c r="S259" s="40" t="inlineStr"/>
      <c r="T259" s="40" t="inlineStr"/>
      <c r="U259" s="41" t="inlineStr">
        <is>
          <t>кг</t>
        </is>
      </c>
      <c r="V259" s="672" t="n">
        <v>0</v>
      </c>
      <c r="W259" s="67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SU001794</t>
        </is>
      </c>
      <c r="B260" s="64" t="inlineStr">
        <is>
          <t>P001794</t>
        </is>
      </c>
      <c r="C260" s="37" t="n">
        <v>4301011316</v>
      </c>
      <c r="D260" s="326" t="n">
        <v>4607091387438</v>
      </c>
      <c r="E260" s="637" t="n"/>
      <c r="F260" s="669" t="n">
        <v>0.5</v>
      </c>
      <c r="G260" s="38" t="n">
        <v>10</v>
      </c>
      <c r="H260" s="669" t="n">
        <v>5</v>
      </c>
      <c r="I260" s="669" t="n">
        <v>5.24</v>
      </c>
      <c r="J260" s="38" t="n">
        <v>120</v>
      </c>
      <c r="K260" s="38" t="inlineStr">
        <is>
          <t>12</t>
        </is>
      </c>
      <c r="L260" s="39" t="inlineStr">
        <is>
          <t>СК1</t>
        </is>
      </c>
      <c r="M260" s="38" t="n">
        <v>55</v>
      </c>
      <c r="N260" s="82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0" s="671" t="n"/>
      <c r="P260" s="671" t="n"/>
      <c r="Q260" s="671" t="n"/>
      <c r="R260" s="637" t="n"/>
      <c r="S260" s="40" t="inlineStr"/>
      <c r="T260" s="40" t="inlineStr"/>
      <c r="U260" s="41" t="inlineStr">
        <is>
          <t>кг</t>
        </is>
      </c>
      <c r="V260" s="672" t="n">
        <v>0</v>
      </c>
      <c r="W260" s="673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SU001795</t>
        </is>
      </c>
      <c r="B261" s="64" t="inlineStr">
        <is>
          <t>P001795</t>
        </is>
      </c>
      <c r="C261" s="37" t="n">
        <v>4301011318</v>
      </c>
      <c r="D261" s="326" t="n">
        <v>4607091387469</v>
      </c>
      <c r="E261" s="637" t="n"/>
      <c r="F261" s="669" t="n">
        <v>0.5</v>
      </c>
      <c r="G261" s="38" t="n">
        <v>10</v>
      </c>
      <c r="H261" s="669" t="n">
        <v>5</v>
      </c>
      <c r="I261" s="669" t="n">
        <v>5.21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55</v>
      </c>
      <c r="N261" s="82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>
      <c r="A262" s="324" t="n"/>
      <c r="B262" s="320" t="n"/>
      <c r="C262" s="320" t="n"/>
      <c r="D262" s="320" t="n"/>
      <c r="E262" s="320" t="n"/>
      <c r="F262" s="320" t="n"/>
      <c r="G262" s="320" t="n"/>
      <c r="H262" s="320" t="n"/>
      <c r="I262" s="320" t="n"/>
      <c r="J262" s="320" t="n"/>
      <c r="K262" s="320" t="n"/>
      <c r="L262" s="320" t="n"/>
      <c r="M262" s="674" t="n"/>
      <c r="N262" s="675" t="inlineStr">
        <is>
          <t>Итого</t>
        </is>
      </c>
      <c r="O262" s="645" t="n"/>
      <c r="P262" s="645" t="n"/>
      <c r="Q262" s="645" t="n"/>
      <c r="R262" s="645" t="n"/>
      <c r="S262" s="645" t="n"/>
      <c r="T262" s="646" t="n"/>
      <c r="U262" s="43" t="inlineStr">
        <is>
          <t>кор</t>
        </is>
      </c>
      <c r="V262" s="676">
        <f>IFERROR(V255/H255,"0")+IFERROR(V256/H256,"0")+IFERROR(V257/H257,"0")+IFERROR(V258/H258,"0")+IFERROR(V259/H259,"0")+IFERROR(V260/H260,"0")+IFERROR(V261/H261,"0")</f>
        <v/>
      </c>
      <c r="W262" s="676">
        <f>IFERROR(W255/H255,"0")+IFERROR(W256/H256,"0")+IFERROR(W257/H257,"0")+IFERROR(W258/H258,"0")+IFERROR(W259/H259,"0")+IFERROR(W260/H260,"0")+IFERROR(W261/H261,"0")</f>
        <v/>
      </c>
      <c r="X262" s="676">
        <f>IFERROR(IF(X255="",0,X255),"0")+IFERROR(IF(X256="",0,X256),"0")+IFERROR(IF(X257="",0,X257),"0")+IFERROR(IF(X258="",0,X258),"0")+IFERROR(IF(X259="",0,X259),"0")+IFERROR(IF(X260="",0,X260),"0")+IFERROR(IF(X261="",0,X261),"0")</f>
        <v/>
      </c>
      <c r="Y262" s="677" t="n"/>
      <c r="Z262" s="677" t="n"/>
    </row>
    <row r="263">
      <c r="A263" s="320" t="n"/>
      <c r="B263" s="320" t="n"/>
      <c r="C263" s="320" t="n"/>
      <c r="D263" s="320" t="n"/>
      <c r="E263" s="320" t="n"/>
      <c r="F263" s="320" t="n"/>
      <c r="G263" s="320" t="n"/>
      <c r="H263" s="320" t="n"/>
      <c r="I263" s="320" t="n"/>
      <c r="J263" s="320" t="n"/>
      <c r="K263" s="320" t="n"/>
      <c r="L263" s="320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кг</t>
        </is>
      </c>
      <c r="V263" s="676">
        <f>IFERROR(SUM(V255:V261),"0")</f>
        <v/>
      </c>
      <c r="W263" s="676">
        <f>IFERROR(SUM(W255:W261),"0")</f>
        <v/>
      </c>
      <c r="X263" s="43" t="n"/>
      <c r="Y263" s="677" t="n"/>
      <c r="Z263" s="677" t="n"/>
    </row>
    <row r="264" ht="14.25" customHeight="1">
      <c r="A264" s="325" t="inlineStr">
        <is>
          <t>Копченые колбасы</t>
        </is>
      </c>
      <c r="B264" s="320" t="n"/>
      <c r="C264" s="320" t="n"/>
      <c r="D264" s="320" t="n"/>
      <c r="E264" s="320" t="n"/>
      <c r="F264" s="320" t="n"/>
      <c r="G264" s="320" t="n"/>
      <c r="H264" s="320" t="n"/>
      <c r="I264" s="320" t="n"/>
      <c r="J264" s="320" t="n"/>
      <c r="K264" s="320" t="n"/>
      <c r="L264" s="320" t="n"/>
      <c r="M264" s="320" t="n"/>
      <c r="N264" s="320" t="n"/>
      <c r="O264" s="320" t="n"/>
      <c r="P264" s="320" t="n"/>
      <c r="Q264" s="320" t="n"/>
      <c r="R264" s="320" t="n"/>
      <c r="S264" s="320" t="n"/>
      <c r="T264" s="320" t="n"/>
      <c r="U264" s="320" t="n"/>
      <c r="V264" s="320" t="n"/>
      <c r="W264" s="320" t="n"/>
      <c r="X264" s="320" t="n"/>
      <c r="Y264" s="325" t="n"/>
      <c r="Z264" s="325" t="n"/>
    </row>
    <row r="265" ht="27" customHeight="1">
      <c r="A265" s="64" t="inlineStr">
        <is>
          <t>SU001801</t>
        </is>
      </c>
      <c r="B265" s="64" t="inlineStr">
        <is>
          <t>P003014</t>
        </is>
      </c>
      <c r="C265" s="37" t="n">
        <v>4301031154</v>
      </c>
      <c r="D265" s="326" t="n">
        <v>4607091387292</v>
      </c>
      <c r="E265" s="637" t="n"/>
      <c r="F265" s="669" t="n">
        <v>0.73</v>
      </c>
      <c r="G265" s="38" t="n">
        <v>6</v>
      </c>
      <c r="H265" s="669" t="n">
        <v>4.38</v>
      </c>
      <c r="I265" s="669" t="n">
        <v>4.64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5" s="671" t="n"/>
      <c r="P265" s="671" t="n"/>
      <c r="Q265" s="671" t="n"/>
      <c r="R265" s="637" t="n"/>
      <c r="S265" s="40" t="inlineStr"/>
      <c r="T265" s="40" t="inlineStr"/>
      <c r="U265" s="41" t="inlineStr">
        <is>
          <t>кг</t>
        </is>
      </c>
      <c r="V265" s="672" t="n">
        <v>0</v>
      </c>
      <c r="W265" s="67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 ht="27" customHeight="1">
      <c r="A266" s="64" t="inlineStr">
        <is>
          <t>SU000231</t>
        </is>
      </c>
      <c r="B266" s="64" t="inlineStr">
        <is>
          <t>P003015</t>
        </is>
      </c>
      <c r="C266" s="37" t="n">
        <v>4301031155</v>
      </c>
      <c r="D266" s="326" t="n">
        <v>4607091387315</v>
      </c>
      <c r="E266" s="637" t="n"/>
      <c r="F266" s="669" t="n">
        <v>0.7</v>
      </c>
      <c r="G266" s="38" t="n">
        <v>4</v>
      </c>
      <c r="H266" s="669" t="n">
        <v>2.8</v>
      </c>
      <c r="I266" s="669" t="n">
        <v>3.048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6" s="671" t="n"/>
      <c r="P266" s="671" t="n"/>
      <c r="Q266" s="671" t="n"/>
      <c r="R266" s="637" t="n"/>
      <c r="S266" s="40" t="inlineStr"/>
      <c r="T266" s="40" t="inlineStr"/>
      <c r="U266" s="41" t="inlineStr">
        <is>
          <t>кг</t>
        </is>
      </c>
      <c r="V266" s="672" t="n">
        <v>0</v>
      </c>
      <c r="W266" s="67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>
      <c r="A267" s="324" t="n"/>
      <c r="B267" s="320" t="n"/>
      <c r="C267" s="320" t="n"/>
      <c r="D267" s="320" t="n"/>
      <c r="E267" s="320" t="n"/>
      <c r="F267" s="320" t="n"/>
      <c r="G267" s="320" t="n"/>
      <c r="H267" s="320" t="n"/>
      <c r="I267" s="320" t="n"/>
      <c r="J267" s="320" t="n"/>
      <c r="K267" s="320" t="n"/>
      <c r="L267" s="320" t="n"/>
      <c r="M267" s="674" t="n"/>
      <c r="N267" s="675" t="inlineStr">
        <is>
          <t>Итого</t>
        </is>
      </c>
      <c r="O267" s="645" t="n"/>
      <c r="P267" s="645" t="n"/>
      <c r="Q267" s="645" t="n"/>
      <c r="R267" s="645" t="n"/>
      <c r="S267" s="645" t="n"/>
      <c r="T267" s="646" t="n"/>
      <c r="U267" s="43" t="inlineStr">
        <is>
          <t>кор</t>
        </is>
      </c>
      <c r="V267" s="676">
        <f>IFERROR(V265/H265,"0")+IFERROR(V266/H266,"0")</f>
        <v/>
      </c>
      <c r="W267" s="676">
        <f>IFERROR(W265/H265,"0")+IFERROR(W266/H266,"0")</f>
        <v/>
      </c>
      <c r="X267" s="676">
        <f>IFERROR(IF(X265="",0,X265),"0")+IFERROR(IF(X266="",0,X266),"0")</f>
        <v/>
      </c>
      <c r="Y267" s="677" t="n"/>
      <c r="Z267" s="677" t="n"/>
    </row>
    <row r="268">
      <c r="A268" s="320" t="n"/>
      <c r="B268" s="320" t="n"/>
      <c r="C268" s="320" t="n"/>
      <c r="D268" s="320" t="n"/>
      <c r="E268" s="320" t="n"/>
      <c r="F268" s="320" t="n"/>
      <c r="G268" s="320" t="n"/>
      <c r="H268" s="320" t="n"/>
      <c r="I268" s="320" t="n"/>
      <c r="J268" s="320" t="n"/>
      <c r="K268" s="320" t="n"/>
      <c r="L268" s="320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кг</t>
        </is>
      </c>
      <c r="V268" s="676">
        <f>IFERROR(SUM(V265:V266),"0")</f>
        <v/>
      </c>
      <c r="W268" s="676">
        <f>IFERROR(SUM(W265:W266),"0")</f>
        <v/>
      </c>
      <c r="X268" s="43" t="n"/>
      <c r="Y268" s="677" t="n"/>
      <c r="Z268" s="677" t="n"/>
    </row>
    <row r="269" ht="16.5" customHeight="1">
      <c r="A269" s="331" t="inlineStr">
        <is>
          <t>Бавария</t>
        </is>
      </c>
      <c r="B269" s="320" t="n"/>
      <c r="C269" s="320" t="n"/>
      <c r="D269" s="320" t="n"/>
      <c r="E269" s="320" t="n"/>
      <c r="F269" s="320" t="n"/>
      <c r="G269" s="320" t="n"/>
      <c r="H269" s="320" t="n"/>
      <c r="I269" s="320" t="n"/>
      <c r="J269" s="320" t="n"/>
      <c r="K269" s="320" t="n"/>
      <c r="L269" s="320" t="n"/>
      <c r="M269" s="320" t="n"/>
      <c r="N269" s="320" t="n"/>
      <c r="O269" s="320" t="n"/>
      <c r="P269" s="320" t="n"/>
      <c r="Q269" s="320" t="n"/>
      <c r="R269" s="320" t="n"/>
      <c r="S269" s="320" t="n"/>
      <c r="T269" s="320" t="n"/>
      <c r="U269" s="320" t="n"/>
      <c r="V269" s="320" t="n"/>
      <c r="W269" s="320" t="n"/>
      <c r="X269" s="320" t="n"/>
      <c r="Y269" s="331" t="n"/>
      <c r="Z269" s="331" t="n"/>
    </row>
    <row r="270" ht="14.25" customHeight="1">
      <c r="A270" s="325" t="inlineStr">
        <is>
          <t>Копченые колбасы</t>
        </is>
      </c>
      <c r="B270" s="320" t="n"/>
      <c r="C270" s="320" t="n"/>
      <c r="D270" s="320" t="n"/>
      <c r="E270" s="320" t="n"/>
      <c r="F270" s="320" t="n"/>
      <c r="G270" s="320" t="n"/>
      <c r="H270" s="320" t="n"/>
      <c r="I270" s="320" t="n"/>
      <c r="J270" s="320" t="n"/>
      <c r="K270" s="320" t="n"/>
      <c r="L270" s="320" t="n"/>
      <c r="M270" s="320" t="n"/>
      <c r="N270" s="320" t="n"/>
      <c r="O270" s="320" t="n"/>
      <c r="P270" s="320" t="n"/>
      <c r="Q270" s="320" t="n"/>
      <c r="R270" s="320" t="n"/>
      <c r="S270" s="320" t="n"/>
      <c r="T270" s="320" t="n"/>
      <c r="U270" s="320" t="n"/>
      <c r="V270" s="320" t="n"/>
      <c r="W270" s="320" t="n"/>
      <c r="X270" s="320" t="n"/>
      <c r="Y270" s="325" t="n"/>
      <c r="Z270" s="325" t="n"/>
    </row>
    <row r="271" ht="27" customHeight="1">
      <c r="A271" s="64" t="inlineStr">
        <is>
          <t>SU002252</t>
        </is>
      </c>
      <c r="B271" s="64" t="inlineStr">
        <is>
          <t>P002461</t>
        </is>
      </c>
      <c r="C271" s="37" t="n">
        <v>4301031066</v>
      </c>
      <c r="D271" s="326" t="n">
        <v>4607091383836</v>
      </c>
      <c r="E271" s="637" t="n"/>
      <c r="F271" s="669" t="n">
        <v>0.3</v>
      </c>
      <c r="G271" s="38" t="n">
        <v>6</v>
      </c>
      <c r="H271" s="669" t="n">
        <v>1.8</v>
      </c>
      <c r="I271" s="669" t="n">
        <v>2.048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40</v>
      </c>
      <c r="N271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0</v>
      </c>
      <c r="W271" s="673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>
      <c r="A272" s="324" t="n"/>
      <c r="B272" s="320" t="n"/>
      <c r="C272" s="320" t="n"/>
      <c r="D272" s="320" t="n"/>
      <c r="E272" s="320" t="n"/>
      <c r="F272" s="320" t="n"/>
      <c r="G272" s="320" t="n"/>
      <c r="H272" s="320" t="n"/>
      <c r="I272" s="320" t="n"/>
      <c r="J272" s="320" t="n"/>
      <c r="K272" s="320" t="n"/>
      <c r="L272" s="320" t="n"/>
      <c r="M272" s="674" t="n"/>
      <c r="N272" s="675" t="inlineStr">
        <is>
          <t>Итого</t>
        </is>
      </c>
      <c r="O272" s="645" t="n"/>
      <c r="P272" s="645" t="n"/>
      <c r="Q272" s="645" t="n"/>
      <c r="R272" s="645" t="n"/>
      <c r="S272" s="645" t="n"/>
      <c r="T272" s="646" t="n"/>
      <c r="U272" s="43" t="inlineStr">
        <is>
          <t>кор</t>
        </is>
      </c>
      <c r="V272" s="676">
        <f>IFERROR(V271/H271,"0")</f>
        <v/>
      </c>
      <c r="W272" s="676">
        <f>IFERROR(W271/H271,"0")</f>
        <v/>
      </c>
      <c r="X272" s="676">
        <f>IFERROR(IF(X271="",0,X271),"0")</f>
        <v/>
      </c>
      <c r="Y272" s="677" t="n"/>
      <c r="Z272" s="677" t="n"/>
    </row>
    <row r="273">
      <c r="A273" s="320" t="n"/>
      <c r="B273" s="320" t="n"/>
      <c r="C273" s="320" t="n"/>
      <c r="D273" s="320" t="n"/>
      <c r="E273" s="320" t="n"/>
      <c r="F273" s="320" t="n"/>
      <c r="G273" s="320" t="n"/>
      <c r="H273" s="320" t="n"/>
      <c r="I273" s="320" t="n"/>
      <c r="J273" s="320" t="n"/>
      <c r="K273" s="320" t="n"/>
      <c r="L273" s="320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кг</t>
        </is>
      </c>
      <c r="V273" s="676">
        <f>IFERROR(SUM(V271:V271),"0")</f>
        <v/>
      </c>
      <c r="W273" s="676">
        <f>IFERROR(SUM(W271:W271),"0")</f>
        <v/>
      </c>
      <c r="X273" s="43" t="n"/>
      <c r="Y273" s="677" t="n"/>
      <c r="Z273" s="677" t="n"/>
    </row>
    <row r="274" ht="14.25" customHeight="1">
      <c r="A274" s="325" t="inlineStr">
        <is>
          <t>Сосиски</t>
        </is>
      </c>
      <c r="B274" s="320" t="n"/>
      <c r="C274" s="320" t="n"/>
      <c r="D274" s="320" t="n"/>
      <c r="E274" s="320" t="n"/>
      <c r="F274" s="320" t="n"/>
      <c r="G274" s="320" t="n"/>
      <c r="H274" s="320" t="n"/>
      <c r="I274" s="320" t="n"/>
      <c r="J274" s="320" t="n"/>
      <c r="K274" s="320" t="n"/>
      <c r="L274" s="320" t="n"/>
      <c r="M274" s="320" t="n"/>
      <c r="N274" s="320" t="n"/>
      <c r="O274" s="320" t="n"/>
      <c r="P274" s="320" t="n"/>
      <c r="Q274" s="320" t="n"/>
      <c r="R274" s="320" t="n"/>
      <c r="S274" s="320" t="n"/>
      <c r="T274" s="320" t="n"/>
      <c r="U274" s="320" t="n"/>
      <c r="V274" s="320" t="n"/>
      <c r="W274" s="320" t="n"/>
      <c r="X274" s="320" t="n"/>
      <c r="Y274" s="325" t="n"/>
      <c r="Z274" s="325" t="n"/>
    </row>
    <row r="275" ht="27" customHeight="1">
      <c r="A275" s="64" t="inlineStr">
        <is>
          <t>SU001835</t>
        </is>
      </c>
      <c r="B275" s="64" t="inlineStr">
        <is>
          <t>P002202</t>
        </is>
      </c>
      <c r="C275" s="37" t="n">
        <v>4301051142</v>
      </c>
      <c r="D275" s="326" t="n">
        <v>4607091387919</v>
      </c>
      <c r="E275" s="637" t="n"/>
      <c r="F275" s="669" t="n">
        <v>1.35</v>
      </c>
      <c r="G275" s="38" t="n">
        <v>6</v>
      </c>
      <c r="H275" s="669" t="n">
        <v>8.1</v>
      </c>
      <c r="I275" s="669" t="n">
        <v>8.664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8" t="n">
        <v>45</v>
      </c>
      <c r="N275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5" s="671" t="n"/>
      <c r="P275" s="671" t="n"/>
      <c r="Q275" s="671" t="n"/>
      <c r="R275" s="637" t="n"/>
      <c r="S275" s="40" t="inlineStr"/>
      <c r="T275" s="40" t="inlineStr"/>
      <c r="U275" s="41" t="inlineStr">
        <is>
          <t>кг</t>
        </is>
      </c>
      <c r="V275" s="672" t="n">
        <v>0</v>
      </c>
      <c r="W275" s="673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SU001836</t>
        </is>
      </c>
      <c r="B276" s="64" t="inlineStr">
        <is>
          <t>P002201</t>
        </is>
      </c>
      <c r="C276" s="37" t="n">
        <v>4301051109</v>
      </c>
      <c r="D276" s="326" t="n">
        <v>4607091383942</v>
      </c>
      <c r="E276" s="637" t="n"/>
      <c r="F276" s="669" t="n">
        <v>0.42</v>
      </c>
      <c r="G276" s="38" t="n">
        <v>6</v>
      </c>
      <c r="H276" s="669" t="n">
        <v>2.52</v>
      </c>
      <c r="I276" s="669" t="n">
        <v>2.792</v>
      </c>
      <c r="J276" s="38" t="n">
        <v>156</v>
      </c>
      <c r="K276" s="38" t="inlineStr">
        <is>
          <t>12</t>
        </is>
      </c>
      <c r="L276" s="39" t="inlineStr">
        <is>
          <t>СК3</t>
        </is>
      </c>
      <c r="M276" s="38" t="n">
        <v>45</v>
      </c>
      <c r="N276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SU001970</t>
        </is>
      </c>
      <c r="B277" s="64" t="inlineStr">
        <is>
          <t>P003579</t>
        </is>
      </c>
      <c r="C277" s="37" t="n">
        <v>4301051518</v>
      </c>
      <c r="D277" s="326" t="n">
        <v>4607091383959</v>
      </c>
      <c r="E277" s="637" t="n"/>
      <c r="F277" s="669" t="n">
        <v>0.42</v>
      </c>
      <c r="G277" s="38" t="n">
        <v>6</v>
      </c>
      <c r="H277" s="669" t="n">
        <v>2.52</v>
      </c>
      <c r="I277" s="669" t="n">
        <v>2.78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30" t="inlineStr">
        <is>
          <t>Сосиски «Баварские с сыром» Фикс.вес 0,42 п/а ТМ «Стародворье»</t>
        </is>
      </c>
      <c r="O277" s="671" t="n"/>
      <c r="P277" s="671" t="n"/>
      <c r="Q277" s="671" t="n"/>
      <c r="R277" s="637" t="n"/>
      <c r="S277" s="40" t="inlineStr"/>
      <c r="T277" s="40" t="inlineStr"/>
      <c r="U277" s="41" t="inlineStr">
        <is>
          <t>кг</t>
        </is>
      </c>
      <c r="V277" s="672" t="n">
        <v>0</v>
      </c>
      <c r="W277" s="67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24" t="n"/>
      <c r="B278" s="320" t="n"/>
      <c r="C278" s="320" t="n"/>
      <c r="D278" s="320" t="n"/>
      <c r="E278" s="320" t="n"/>
      <c r="F278" s="320" t="n"/>
      <c r="G278" s="320" t="n"/>
      <c r="H278" s="320" t="n"/>
      <c r="I278" s="320" t="n"/>
      <c r="J278" s="320" t="n"/>
      <c r="K278" s="320" t="n"/>
      <c r="L278" s="320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кор</t>
        </is>
      </c>
      <c r="V278" s="676">
        <f>IFERROR(V275/H275,"0")+IFERROR(V276/H276,"0")+IFERROR(V277/H277,"0")</f>
        <v/>
      </c>
      <c r="W278" s="676">
        <f>IFERROR(W275/H275,"0")+IFERROR(W276/H276,"0")+IFERROR(W277/H277,"0")</f>
        <v/>
      </c>
      <c r="X278" s="676">
        <f>IFERROR(IF(X275="",0,X275),"0")+IFERROR(IF(X276="",0,X276),"0")+IFERROR(IF(X277="",0,X277),"0")</f>
        <v/>
      </c>
      <c r="Y278" s="677" t="n"/>
      <c r="Z278" s="677" t="n"/>
    </row>
    <row r="279">
      <c r="A279" s="320" t="n"/>
      <c r="B279" s="320" t="n"/>
      <c r="C279" s="320" t="n"/>
      <c r="D279" s="320" t="n"/>
      <c r="E279" s="320" t="n"/>
      <c r="F279" s="320" t="n"/>
      <c r="G279" s="320" t="n"/>
      <c r="H279" s="320" t="n"/>
      <c r="I279" s="320" t="n"/>
      <c r="J279" s="320" t="n"/>
      <c r="K279" s="320" t="n"/>
      <c r="L279" s="320" t="n"/>
      <c r="M279" s="674" t="n"/>
      <c r="N279" s="675" t="inlineStr">
        <is>
          <t>Итого</t>
        </is>
      </c>
      <c r="O279" s="645" t="n"/>
      <c r="P279" s="645" t="n"/>
      <c r="Q279" s="645" t="n"/>
      <c r="R279" s="645" t="n"/>
      <c r="S279" s="645" t="n"/>
      <c r="T279" s="646" t="n"/>
      <c r="U279" s="43" t="inlineStr">
        <is>
          <t>кг</t>
        </is>
      </c>
      <c r="V279" s="676">
        <f>IFERROR(SUM(V275:V277),"0")</f>
        <v/>
      </c>
      <c r="W279" s="676">
        <f>IFERROR(SUM(W275:W277),"0")</f>
        <v/>
      </c>
      <c r="X279" s="43" t="n"/>
      <c r="Y279" s="677" t="n"/>
      <c r="Z279" s="677" t="n"/>
    </row>
    <row r="280" ht="14.25" customHeight="1">
      <c r="A280" s="325" t="inlineStr">
        <is>
          <t>Сардельки</t>
        </is>
      </c>
      <c r="B280" s="320" t="n"/>
      <c r="C280" s="320" t="n"/>
      <c r="D280" s="320" t="n"/>
      <c r="E280" s="320" t="n"/>
      <c r="F280" s="320" t="n"/>
      <c r="G280" s="320" t="n"/>
      <c r="H280" s="320" t="n"/>
      <c r="I280" s="320" t="n"/>
      <c r="J280" s="320" t="n"/>
      <c r="K280" s="320" t="n"/>
      <c r="L280" s="320" t="n"/>
      <c r="M280" s="320" t="n"/>
      <c r="N280" s="320" t="n"/>
      <c r="O280" s="320" t="n"/>
      <c r="P280" s="320" t="n"/>
      <c r="Q280" s="320" t="n"/>
      <c r="R280" s="320" t="n"/>
      <c r="S280" s="320" t="n"/>
      <c r="T280" s="320" t="n"/>
      <c r="U280" s="320" t="n"/>
      <c r="V280" s="320" t="n"/>
      <c r="W280" s="320" t="n"/>
      <c r="X280" s="320" t="n"/>
      <c r="Y280" s="325" t="n"/>
      <c r="Z280" s="325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26" t="n">
        <v>4607091388831</v>
      </c>
      <c r="E281" s="637" t="n"/>
      <c r="F281" s="669" t="n">
        <v>0.38</v>
      </c>
      <c r="G281" s="38" t="n">
        <v>6</v>
      </c>
      <c r="H281" s="669" t="n">
        <v>2.28</v>
      </c>
      <c r="I281" s="66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71" t="n"/>
      <c r="P281" s="671" t="n"/>
      <c r="Q281" s="671" t="n"/>
      <c r="R281" s="637" t="n"/>
      <c r="S281" s="40" t="inlineStr"/>
      <c r="T281" s="40" t="inlineStr"/>
      <c r="U281" s="41" t="inlineStr">
        <is>
          <t>кг</t>
        </is>
      </c>
      <c r="V281" s="672" t="n">
        <v>0</v>
      </c>
      <c r="W281" s="67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24" t="n"/>
      <c r="B282" s="320" t="n"/>
      <c r="C282" s="320" t="n"/>
      <c r="D282" s="320" t="n"/>
      <c r="E282" s="320" t="n"/>
      <c r="F282" s="320" t="n"/>
      <c r="G282" s="320" t="n"/>
      <c r="H282" s="320" t="n"/>
      <c r="I282" s="320" t="n"/>
      <c r="J282" s="320" t="n"/>
      <c r="K282" s="320" t="n"/>
      <c r="L282" s="320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кор</t>
        </is>
      </c>
      <c r="V282" s="676">
        <f>IFERROR(V281/H281,"0")</f>
        <v/>
      </c>
      <c r="W282" s="676">
        <f>IFERROR(W281/H281,"0")</f>
        <v/>
      </c>
      <c r="X282" s="676">
        <f>IFERROR(IF(X281="",0,X281),"0")</f>
        <v/>
      </c>
      <c r="Y282" s="677" t="n"/>
      <c r="Z282" s="677" t="n"/>
    </row>
    <row r="283">
      <c r="A283" s="320" t="n"/>
      <c r="B283" s="320" t="n"/>
      <c r="C283" s="320" t="n"/>
      <c r="D283" s="320" t="n"/>
      <c r="E283" s="320" t="n"/>
      <c r="F283" s="320" t="n"/>
      <c r="G283" s="320" t="n"/>
      <c r="H283" s="320" t="n"/>
      <c r="I283" s="320" t="n"/>
      <c r="J283" s="320" t="n"/>
      <c r="K283" s="320" t="n"/>
      <c r="L283" s="320" t="n"/>
      <c r="M283" s="674" t="n"/>
      <c r="N283" s="675" t="inlineStr">
        <is>
          <t>Итого</t>
        </is>
      </c>
      <c r="O283" s="645" t="n"/>
      <c r="P283" s="645" t="n"/>
      <c r="Q283" s="645" t="n"/>
      <c r="R283" s="645" t="n"/>
      <c r="S283" s="645" t="n"/>
      <c r="T283" s="646" t="n"/>
      <c r="U283" s="43" t="inlineStr">
        <is>
          <t>кг</t>
        </is>
      </c>
      <c r="V283" s="676">
        <f>IFERROR(SUM(V281:V281),"0")</f>
        <v/>
      </c>
      <c r="W283" s="676">
        <f>IFERROR(SUM(W281:W281),"0")</f>
        <v/>
      </c>
      <c r="X283" s="43" t="n"/>
      <c r="Y283" s="677" t="n"/>
      <c r="Z283" s="677" t="n"/>
    </row>
    <row r="284" ht="14.25" customHeight="1">
      <c r="A284" s="325" t="inlineStr">
        <is>
          <t>Сырокопченые колбасы</t>
        </is>
      </c>
      <c r="B284" s="320" t="n"/>
      <c r="C284" s="320" t="n"/>
      <c r="D284" s="320" t="n"/>
      <c r="E284" s="320" t="n"/>
      <c r="F284" s="320" t="n"/>
      <c r="G284" s="320" t="n"/>
      <c r="H284" s="320" t="n"/>
      <c r="I284" s="320" t="n"/>
      <c r="J284" s="320" t="n"/>
      <c r="K284" s="320" t="n"/>
      <c r="L284" s="320" t="n"/>
      <c r="M284" s="320" t="n"/>
      <c r="N284" s="320" t="n"/>
      <c r="O284" s="320" t="n"/>
      <c r="P284" s="320" t="n"/>
      <c r="Q284" s="320" t="n"/>
      <c r="R284" s="320" t="n"/>
      <c r="S284" s="320" t="n"/>
      <c r="T284" s="320" t="n"/>
      <c r="U284" s="320" t="n"/>
      <c r="V284" s="320" t="n"/>
      <c r="W284" s="320" t="n"/>
      <c r="X284" s="320" t="n"/>
      <c r="Y284" s="325" t="n"/>
      <c r="Z284" s="325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26" t="n">
        <v>4607091383102</v>
      </c>
      <c r="E285" s="637" t="n"/>
      <c r="F285" s="669" t="n">
        <v>0.17</v>
      </c>
      <c r="G285" s="38" t="n">
        <v>15</v>
      </c>
      <c r="H285" s="669" t="n">
        <v>2.55</v>
      </c>
      <c r="I285" s="66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71" t="n"/>
      <c r="P285" s="671" t="n"/>
      <c r="Q285" s="671" t="n"/>
      <c r="R285" s="637" t="n"/>
      <c r="S285" s="40" t="inlineStr"/>
      <c r="T285" s="40" t="inlineStr"/>
      <c r="U285" s="41" t="inlineStr">
        <is>
          <t>кг</t>
        </is>
      </c>
      <c r="V285" s="672" t="n">
        <v>0</v>
      </c>
      <c r="W285" s="67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24" t="n"/>
      <c r="B286" s="320" t="n"/>
      <c r="C286" s="320" t="n"/>
      <c r="D286" s="320" t="n"/>
      <c r="E286" s="320" t="n"/>
      <c r="F286" s="320" t="n"/>
      <c r="G286" s="320" t="n"/>
      <c r="H286" s="320" t="n"/>
      <c r="I286" s="320" t="n"/>
      <c r="J286" s="320" t="n"/>
      <c r="K286" s="320" t="n"/>
      <c r="L286" s="320" t="n"/>
      <c r="M286" s="674" t="n"/>
      <c r="N286" s="675" t="inlineStr">
        <is>
          <t>Итого</t>
        </is>
      </c>
      <c r="O286" s="645" t="n"/>
      <c r="P286" s="645" t="n"/>
      <c r="Q286" s="645" t="n"/>
      <c r="R286" s="645" t="n"/>
      <c r="S286" s="645" t="n"/>
      <c r="T286" s="646" t="n"/>
      <c r="U286" s="43" t="inlineStr">
        <is>
          <t>кор</t>
        </is>
      </c>
      <c r="V286" s="676">
        <f>IFERROR(V285/H285,"0")</f>
        <v/>
      </c>
      <c r="W286" s="676">
        <f>IFERROR(W285/H285,"0")</f>
        <v/>
      </c>
      <c r="X286" s="676">
        <f>IFERROR(IF(X285="",0,X285),"0")</f>
        <v/>
      </c>
      <c r="Y286" s="677" t="n"/>
      <c r="Z286" s="677" t="n"/>
    </row>
    <row r="287">
      <c r="A287" s="320" t="n"/>
      <c r="B287" s="320" t="n"/>
      <c r="C287" s="320" t="n"/>
      <c r="D287" s="320" t="n"/>
      <c r="E287" s="320" t="n"/>
      <c r="F287" s="320" t="n"/>
      <c r="G287" s="320" t="n"/>
      <c r="H287" s="320" t="n"/>
      <c r="I287" s="320" t="n"/>
      <c r="J287" s="320" t="n"/>
      <c r="K287" s="320" t="n"/>
      <c r="L287" s="320" t="n"/>
      <c r="M287" s="674" t="n"/>
      <c r="N287" s="675" t="inlineStr">
        <is>
          <t>Итого</t>
        </is>
      </c>
      <c r="O287" s="645" t="n"/>
      <c r="P287" s="645" t="n"/>
      <c r="Q287" s="645" t="n"/>
      <c r="R287" s="645" t="n"/>
      <c r="S287" s="645" t="n"/>
      <c r="T287" s="646" t="n"/>
      <c r="U287" s="43" t="inlineStr">
        <is>
          <t>кг</t>
        </is>
      </c>
      <c r="V287" s="676">
        <f>IFERROR(SUM(V285:V285),"0")</f>
        <v/>
      </c>
      <c r="W287" s="676">
        <f>IFERROR(SUM(W285:W285),"0")</f>
        <v/>
      </c>
      <c r="X287" s="43" t="n"/>
      <c r="Y287" s="677" t="n"/>
      <c r="Z287" s="677" t="n"/>
    </row>
    <row r="288" ht="27.75" customHeight="1">
      <c r="A288" s="342" t="inlineStr">
        <is>
          <t>Особый рецепт</t>
        </is>
      </c>
      <c r="B288" s="668" t="n"/>
      <c r="C288" s="668" t="n"/>
      <c r="D288" s="668" t="n"/>
      <c r="E288" s="668" t="n"/>
      <c r="F288" s="668" t="n"/>
      <c r="G288" s="668" t="n"/>
      <c r="H288" s="668" t="n"/>
      <c r="I288" s="668" t="n"/>
      <c r="J288" s="668" t="n"/>
      <c r="K288" s="668" t="n"/>
      <c r="L288" s="668" t="n"/>
      <c r="M288" s="668" t="n"/>
      <c r="N288" s="668" t="n"/>
      <c r="O288" s="668" t="n"/>
      <c r="P288" s="668" t="n"/>
      <c r="Q288" s="668" t="n"/>
      <c r="R288" s="668" t="n"/>
      <c r="S288" s="668" t="n"/>
      <c r="T288" s="668" t="n"/>
      <c r="U288" s="668" t="n"/>
      <c r="V288" s="668" t="n"/>
      <c r="W288" s="668" t="n"/>
      <c r="X288" s="668" t="n"/>
      <c r="Y288" s="55" t="n"/>
      <c r="Z288" s="55" t="n"/>
    </row>
    <row r="289" ht="16.5" customHeight="1">
      <c r="A289" s="331" t="inlineStr">
        <is>
          <t>Особая</t>
        </is>
      </c>
      <c r="B289" s="320" t="n"/>
      <c r="C289" s="320" t="n"/>
      <c r="D289" s="320" t="n"/>
      <c r="E289" s="320" t="n"/>
      <c r="F289" s="320" t="n"/>
      <c r="G289" s="320" t="n"/>
      <c r="H289" s="320" t="n"/>
      <c r="I289" s="320" t="n"/>
      <c r="J289" s="320" t="n"/>
      <c r="K289" s="320" t="n"/>
      <c r="L289" s="320" t="n"/>
      <c r="M289" s="320" t="n"/>
      <c r="N289" s="320" t="n"/>
      <c r="O289" s="320" t="n"/>
      <c r="P289" s="320" t="n"/>
      <c r="Q289" s="320" t="n"/>
      <c r="R289" s="320" t="n"/>
      <c r="S289" s="320" t="n"/>
      <c r="T289" s="320" t="n"/>
      <c r="U289" s="320" t="n"/>
      <c r="V289" s="320" t="n"/>
      <c r="W289" s="320" t="n"/>
      <c r="X289" s="320" t="n"/>
      <c r="Y289" s="331" t="n"/>
      <c r="Z289" s="331" t="n"/>
    </row>
    <row r="290" ht="14.25" customHeight="1">
      <c r="A290" s="325" t="inlineStr">
        <is>
          <t>Вареные колбасы</t>
        </is>
      </c>
      <c r="B290" s="320" t="n"/>
      <c r="C290" s="320" t="n"/>
      <c r="D290" s="320" t="n"/>
      <c r="E290" s="320" t="n"/>
      <c r="F290" s="320" t="n"/>
      <c r="G290" s="320" t="n"/>
      <c r="H290" s="320" t="n"/>
      <c r="I290" s="320" t="n"/>
      <c r="J290" s="320" t="n"/>
      <c r="K290" s="320" t="n"/>
      <c r="L290" s="320" t="n"/>
      <c r="M290" s="320" t="n"/>
      <c r="N290" s="320" t="n"/>
      <c r="O290" s="320" t="n"/>
      <c r="P290" s="320" t="n"/>
      <c r="Q290" s="320" t="n"/>
      <c r="R290" s="320" t="n"/>
      <c r="S290" s="320" t="n"/>
      <c r="T290" s="320" t="n"/>
      <c r="U290" s="320" t="n"/>
      <c r="V290" s="320" t="n"/>
      <c r="W290" s="320" t="n"/>
      <c r="X290" s="320" t="n"/>
      <c r="Y290" s="325" t="n"/>
      <c r="Z290" s="325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26" t="n">
        <v>4607091383997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6" t="n">
        <v>4607091383997</v>
      </c>
      <c r="E292" s="637" t="n"/>
      <c r="F292" s="669" t="n">
        <v>2.5</v>
      </c>
      <c r="G292" s="38" t="n">
        <v>6</v>
      </c>
      <c r="H292" s="669" t="n">
        <v>15</v>
      </c>
      <c r="I292" s="66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26" t="n">
        <v>4607091384130</v>
      </c>
      <c r="E293" s="637" t="n"/>
      <c r="F293" s="669" t="n">
        <v>2.5</v>
      </c>
      <c r="G293" s="38" t="n">
        <v>6</v>
      </c>
      <c r="H293" s="669" t="n">
        <v>15</v>
      </c>
      <c r="I293" s="66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26" t="n">
        <v>4607091384130</v>
      </c>
      <c r="E294" s="637" t="n"/>
      <c r="F294" s="669" t="n">
        <v>2.5</v>
      </c>
      <c r="G294" s="38" t="n">
        <v>6</v>
      </c>
      <c r="H294" s="669" t="n">
        <v>15</v>
      </c>
      <c r="I294" s="66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71" t="n"/>
      <c r="P294" s="671" t="n"/>
      <c r="Q294" s="671" t="n"/>
      <c r="R294" s="637" t="n"/>
      <c r="S294" s="40" t="inlineStr"/>
      <c r="T294" s="40" t="inlineStr"/>
      <c r="U294" s="41" t="inlineStr">
        <is>
          <t>кг</t>
        </is>
      </c>
      <c r="V294" s="672" t="n">
        <v>0</v>
      </c>
      <c r="W294" s="67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26" t="n">
        <v>4607091384147</v>
      </c>
      <c r="E295" s="637" t="n"/>
      <c r="F295" s="669" t="n">
        <v>2.5</v>
      </c>
      <c r="G295" s="38" t="n">
        <v>6</v>
      </c>
      <c r="H295" s="669" t="n">
        <v>15</v>
      </c>
      <c r="I295" s="66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71" t="n"/>
      <c r="P295" s="671" t="n"/>
      <c r="Q295" s="671" t="n"/>
      <c r="R295" s="637" t="n"/>
      <c r="S295" s="40" t="inlineStr"/>
      <c r="T295" s="40" t="inlineStr"/>
      <c r="U295" s="41" t="inlineStr">
        <is>
          <t>кг</t>
        </is>
      </c>
      <c r="V295" s="672" t="n">
        <v>0</v>
      </c>
      <c r="W295" s="67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26" t="n">
        <v>4607091384147</v>
      </c>
      <c r="E296" s="637" t="n"/>
      <c r="F296" s="669" t="n">
        <v>2.5</v>
      </c>
      <c r="G296" s="38" t="n">
        <v>6</v>
      </c>
      <c r="H296" s="669" t="n">
        <v>15</v>
      </c>
      <c r="I296" s="66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38" t="inlineStr">
        <is>
          <t>Вареные колбасы Особая Особая Весовые П/а Особый рецепт</t>
        </is>
      </c>
      <c r="O296" s="671" t="n"/>
      <c r="P296" s="671" t="n"/>
      <c r="Q296" s="671" t="n"/>
      <c r="R296" s="637" t="n"/>
      <c r="S296" s="40" t="inlineStr"/>
      <c r="T296" s="40" t="inlineStr"/>
      <c r="U296" s="41" t="inlineStr">
        <is>
          <t>кг</t>
        </is>
      </c>
      <c r="V296" s="672" t="n">
        <v>0</v>
      </c>
      <c r="W296" s="67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26" t="n">
        <v>4607091384154</v>
      </c>
      <c r="E297" s="637" t="n"/>
      <c r="F297" s="669" t="n">
        <v>0.5</v>
      </c>
      <c r="G297" s="38" t="n">
        <v>10</v>
      </c>
      <c r="H297" s="669" t="n">
        <v>5</v>
      </c>
      <c r="I297" s="66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0</v>
      </c>
      <c r="W297" s="67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26" t="n">
        <v>4607091384161</v>
      </c>
      <c r="E298" s="637" t="n"/>
      <c r="F298" s="669" t="n">
        <v>0.5</v>
      </c>
      <c r="G298" s="38" t="n">
        <v>10</v>
      </c>
      <c r="H298" s="669" t="n">
        <v>5</v>
      </c>
      <c r="I298" s="66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24" t="n"/>
      <c r="B299" s="320" t="n"/>
      <c r="C299" s="320" t="n"/>
      <c r="D299" s="320" t="n"/>
      <c r="E299" s="320" t="n"/>
      <c r="F299" s="320" t="n"/>
      <c r="G299" s="320" t="n"/>
      <c r="H299" s="320" t="n"/>
      <c r="I299" s="320" t="n"/>
      <c r="J299" s="320" t="n"/>
      <c r="K299" s="320" t="n"/>
      <c r="L299" s="320" t="n"/>
      <c r="M299" s="674" t="n"/>
      <c r="N299" s="675" t="inlineStr">
        <is>
          <t>Итого</t>
        </is>
      </c>
      <c r="O299" s="645" t="n"/>
      <c r="P299" s="645" t="n"/>
      <c r="Q299" s="645" t="n"/>
      <c r="R299" s="645" t="n"/>
      <c r="S299" s="645" t="n"/>
      <c r="T299" s="646" t="n"/>
      <c r="U299" s="43" t="inlineStr">
        <is>
          <t>кор</t>
        </is>
      </c>
      <c r="V299" s="676">
        <f>IFERROR(V291/H291,"0")+IFERROR(V292/H292,"0")+IFERROR(V293/H293,"0")+IFERROR(V294/H294,"0")+IFERROR(V295/H295,"0")+IFERROR(V296/H296,"0")+IFERROR(V297/H297,"0")+IFERROR(V298/H298,"0")</f>
        <v/>
      </c>
      <c r="W299" s="676">
        <f>IFERROR(W291/H291,"0")+IFERROR(W292/H292,"0")+IFERROR(W293/H293,"0")+IFERROR(W294/H294,"0")+IFERROR(W295/H295,"0")+IFERROR(W296/H296,"0")+IFERROR(W297/H297,"0")+IFERROR(W298/H298,"0")</f>
        <v/>
      </c>
      <c r="X299" s="67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77" t="n"/>
      <c r="Z299" s="677" t="n"/>
    </row>
    <row r="300">
      <c r="A300" s="320" t="n"/>
      <c r="B300" s="320" t="n"/>
      <c r="C300" s="320" t="n"/>
      <c r="D300" s="320" t="n"/>
      <c r="E300" s="320" t="n"/>
      <c r="F300" s="320" t="n"/>
      <c r="G300" s="320" t="n"/>
      <c r="H300" s="320" t="n"/>
      <c r="I300" s="320" t="n"/>
      <c r="J300" s="320" t="n"/>
      <c r="K300" s="320" t="n"/>
      <c r="L300" s="320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кг</t>
        </is>
      </c>
      <c r="V300" s="676">
        <f>IFERROR(SUM(V291:V298),"0")</f>
        <v/>
      </c>
      <c r="W300" s="676">
        <f>IFERROR(SUM(W291:W298),"0")</f>
        <v/>
      </c>
      <c r="X300" s="43" t="n"/>
      <c r="Y300" s="677" t="n"/>
      <c r="Z300" s="677" t="n"/>
    </row>
    <row r="301" ht="14.25" customHeight="1">
      <c r="A301" s="325" t="inlineStr">
        <is>
          <t>Ветчины</t>
        </is>
      </c>
      <c r="B301" s="320" t="n"/>
      <c r="C301" s="320" t="n"/>
      <c r="D301" s="320" t="n"/>
      <c r="E301" s="320" t="n"/>
      <c r="F301" s="320" t="n"/>
      <c r="G301" s="320" t="n"/>
      <c r="H301" s="320" t="n"/>
      <c r="I301" s="320" t="n"/>
      <c r="J301" s="320" t="n"/>
      <c r="K301" s="320" t="n"/>
      <c r="L301" s="320" t="n"/>
      <c r="M301" s="320" t="n"/>
      <c r="N301" s="320" t="n"/>
      <c r="O301" s="320" t="n"/>
      <c r="P301" s="320" t="n"/>
      <c r="Q301" s="320" t="n"/>
      <c r="R301" s="320" t="n"/>
      <c r="S301" s="320" t="n"/>
      <c r="T301" s="320" t="n"/>
      <c r="U301" s="320" t="n"/>
      <c r="V301" s="320" t="n"/>
      <c r="W301" s="320" t="n"/>
      <c r="X301" s="320" t="n"/>
      <c r="Y301" s="325" t="n"/>
      <c r="Z301" s="325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26" t="n">
        <v>4607091383980</v>
      </c>
      <c r="E302" s="637" t="n"/>
      <c r="F302" s="669" t="n">
        <v>2.5</v>
      </c>
      <c r="G302" s="38" t="n">
        <v>6</v>
      </c>
      <c r="H302" s="669" t="n">
        <v>15</v>
      </c>
      <c r="I302" s="66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71" t="n"/>
      <c r="P302" s="671" t="n"/>
      <c r="Q302" s="671" t="n"/>
      <c r="R302" s="637" t="n"/>
      <c r="S302" s="40" t="inlineStr"/>
      <c r="T302" s="40" t="inlineStr"/>
      <c r="U302" s="41" t="inlineStr">
        <is>
          <t>кг</t>
        </is>
      </c>
      <c r="V302" s="672" t="n">
        <v>0</v>
      </c>
      <c r="W302" s="67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27" customHeight="1">
      <c r="A303" s="64" t="inlineStr">
        <is>
          <t>SU002027</t>
        </is>
      </c>
      <c r="B303" s="64" t="inlineStr">
        <is>
          <t>P002556</t>
        </is>
      </c>
      <c r="C303" s="37" t="n">
        <v>4301020179</v>
      </c>
      <c r="D303" s="326" t="n">
        <v>4607091384178</v>
      </c>
      <c r="E303" s="637" t="n"/>
      <c r="F303" s="669" t="n">
        <v>0.4</v>
      </c>
      <c r="G303" s="38" t="n">
        <v>10</v>
      </c>
      <c r="H303" s="669" t="n">
        <v>4</v>
      </c>
      <c r="I303" s="669" t="n">
        <v>4.24</v>
      </c>
      <c r="J303" s="38" t="n">
        <v>120</v>
      </c>
      <c r="K303" s="38" t="inlineStr">
        <is>
          <t>12</t>
        </is>
      </c>
      <c r="L303" s="39" t="inlineStr">
        <is>
          <t>СК1</t>
        </is>
      </c>
      <c r="M303" s="38" t="n">
        <v>50</v>
      </c>
      <c r="N303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IFERROR(IF(W303=0,"",ROUNDUP(W303/H303,0)*0.00937),"")</f>
        <v/>
      </c>
      <c r="Y303" s="69" t="inlineStr"/>
      <c r="Z303" s="70" t="inlineStr"/>
      <c r="AD303" s="71" t="n"/>
      <c r="BA303" s="238" t="inlineStr">
        <is>
          <t>КИ</t>
        </is>
      </c>
    </row>
    <row r="304">
      <c r="A304" s="324" t="n"/>
      <c r="B304" s="320" t="n"/>
      <c r="C304" s="320" t="n"/>
      <c r="D304" s="320" t="n"/>
      <c r="E304" s="320" t="n"/>
      <c r="F304" s="320" t="n"/>
      <c r="G304" s="320" t="n"/>
      <c r="H304" s="320" t="n"/>
      <c r="I304" s="320" t="n"/>
      <c r="J304" s="320" t="n"/>
      <c r="K304" s="320" t="n"/>
      <c r="L304" s="320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IFERROR(V302/H302,"0")+IFERROR(V303/H303,"0")</f>
        <v/>
      </c>
      <c r="W304" s="676">
        <f>IFERROR(W302/H302,"0")+IFERROR(W303/H303,"0")</f>
        <v/>
      </c>
      <c r="X304" s="676">
        <f>IFERROR(IF(X302="",0,X302),"0")+IFERROR(IF(X303="",0,X303),"0")</f>
        <v/>
      </c>
      <c r="Y304" s="677" t="n"/>
      <c r="Z304" s="677" t="n"/>
    </row>
    <row r="305">
      <c r="A305" s="320" t="n"/>
      <c r="B305" s="320" t="n"/>
      <c r="C305" s="320" t="n"/>
      <c r="D305" s="320" t="n"/>
      <c r="E305" s="320" t="n"/>
      <c r="F305" s="320" t="n"/>
      <c r="G305" s="320" t="n"/>
      <c r="H305" s="320" t="n"/>
      <c r="I305" s="320" t="n"/>
      <c r="J305" s="320" t="n"/>
      <c r="K305" s="320" t="n"/>
      <c r="L305" s="320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IFERROR(SUM(V302:V303),"0")</f>
        <v/>
      </c>
      <c r="W305" s="676">
        <f>IFERROR(SUM(W302:W303),"0")</f>
        <v/>
      </c>
      <c r="X305" s="43" t="n"/>
      <c r="Y305" s="677" t="n"/>
      <c r="Z305" s="677" t="n"/>
    </row>
    <row r="306" ht="14.25" customHeight="1">
      <c r="A306" s="325" t="inlineStr">
        <is>
          <t>Сосиски</t>
        </is>
      </c>
      <c r="B306" s="320" t="n"/>
      <c r="C306" s="320" t="n"/>
      <c r="D306" s="320" t="n"/>
      <c r="E306" s="320" t="n"/>
      <c r="F306" s="320" t="n"/>
      <c r="G306" s="320" t="n"/>
      <c r="H306" s="320" t="n"/>
      <c r="I306" s="320" t="n"/>
      <c r="J306" s="320" t="n"/>
      <c r="K306" s="320" t="n"/>
      <c r="L306" s="320" t="n"/>
      <c r="M306" s="320" t="n"/>
      <c r="N306" s="320" t="n"/>
      <c r="O306" s="320" t="n"/>
      <c r="P306" s="320" t="n"/>
      <c r="Q306" s="320" t="n"/>
      <c r="R306" s="320" t="n"/>
      <c r="S306" s="320" t="n"/>
      <c r="T306" s="320" t="n"/>
      <c r="U306" s="320" t="n"/>
      <c r="V306" s="320" t="n"/>
      <c r="W306" s="320" t="n"/>
      <c r="X306" s="320" t="n"/>
      <c r="Y306" s="325" t="n"/>
      <c r="Z306" s="325" t="n"/>
    </row>
    <row r="307" ht="27" customHeight="1">
      <c r="A307" s="64" t="inlineStr">
        <is>
          <t>SU000246</t>
        </is>
      </c>
      <c r="B307" s="64" t="inlineStr">
        <is>
          <t>P002690</t>
        </is>
      </c>
      <c r="C307" s="37" t="n">
        <v>4301051298</v>
      </c>
      <c r="D307" s="326" t="n">
        <v>4607091384260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35</v>
      </c>
      <c r="N307" s="843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9" t="inlineStr">
        <is>
          <t>КИ</t>
        </is>
      </c>
    </row>
    <row r="308">
      <c r="A308" s="324" t="n"/>
      <c r="B308" s="320" t="n"/>
      <c r="C308" s="320" t="n"/>
      <c r="D308" s="320" t="n"/>
      <c r="E308" s="320" t="n"/>
      <c r="F308" s="320" t="n"/>
      <c r="G308" s="320" t="n"/>
      <c r="H308" s="320" t="n"/>
      <c r="I308" s="320" t="n"/>
      <c r="J308" s="320" t="n"/>
      <c r="K308" s="320" t="n"/>
      <c r="L308" s="320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20" t="n"/>
      <c r="B309" s="320" t="n"/>
      <c r="C309" s="320" t="n"/>
      <c r="D309" s="320" t="n"/>
      <c r="E309" s="320" t="n"/>
      <c r="F309" s="320" t="n"/>
      <c r="G309" s="320" t="n"/>
      <c r="H309" s="320" t="n"/>
      <c r="I309" s="320" t="n"/>
      <c r="J309" s="320" t="n"/>
      <c r="K309" s="320" t="n"/>
      <c r="L309" s="320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4.25" customHeight="1">
      <c r="A310" s="325" t="inlineStr">
        <is>
          <t>Сардельки</t>
        </is>
      </c>
      <c r="B310" s="320" t="n"/>
      <c r="C310" s="320" t="n"/>
      <c r="D310" s="320" t="n"/>
      <c r="E310" s="320" t="n"/>
      <c r="F310" s="320" t="n"/>
      <c r="G310" s="320" t="n"/>
      <c r="H310" s="320" t="n"/>
      <c r="I310" s="320" t="n"/>
      <c r="J310" s="320" t="n"/>
      <c r="K310" s="320" t="n"/>
      <c r="L310" s="320" t="n"/>
      <c r="M310" s="320" t="n"/>
      <c r="N310" s="320" t="n"/>
      <c r="O310" s="320" t="n"/>
      <c r="P310" s="320" t="n"/>
      <c r="Q310" s="320" t="n"/>
      <c r="R310" s="320" t="n"/>
      <c r="S310" s="320" t="n"/>
      <c r="T310" s="320" t="n"/>
      <c r="U310" s="320" t="n"/>
      <c r="V310" s="320" t="n"/>
      <c r="W310" s="320" t="n"/>
      <c r="X310" s="320" t="n"/>
      <c r="Y310" s="325" t="n"/>
      <c r="Z310" s="325" t="n"/>
    </row>
    <row r="311" ht="16.5" customHeight="1">
      <c r="A311" s="64" t="inlineStr">
        <is>
          <t>SU002287</t>
        </is>
      </c>
      <c r="B311" s="64" t="inlineStr">
        <is>
          <t>P002490</t>
        </is>
      </c>
      <c r="C311" s="37" t="n">
        <v>4301060314</v>
      </c>
      <c r="D311" s="326" t="n">
        <v>4607091384673</v>
      </c>
      <c r="E311" s="637" t="n"/>
      <c r="F311" s="669" t="n">
        <v>1.3</v>
      </c>
      <c r="G311" s="38" t="n">
        <v>6</v>
      </c>
      <c r="H311" s="669" t="n">
        <v>7.8</v>
      </c>
      <c r="I311" s="669" t="n">
        <v>8.364000000000001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30</v>
      </c>
      <c r="N311" s="844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1" s="671" t="n"/>
      <c r="P311" s="671" t="n"/>
      <c r="Q311" s="671" t="n"/>
      <c r="R311" s="637" t="n"/>
      <c r="S311" s="40" t="inlineStr"/>
      <c r="T311" s="40" t="inlineStr"/>
      <c r="U311" s="41" t="inlineStr">
        <is>
          <t>кг</t>
        </is>
      </c>
      <c r="V311" s="672" t="n">
        <v>0</v>
      </c>
      <c r="W311" s="67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0" t="inlineStr">
        <is>
          <t>КИ</t>
        </is>
      </c>
    </row>
    <row r="312">
      <c r="A312" s="324" t="n"/>
      <c r="B312" s="320" t="n"/>
      <c r="C312" s="320" t="n"/>
      <c r="D312" s="320" t="n"/>
      <c r="E312" s="320" t="n"/>
      <c r="F312" s="320" t="n"/>
      <c r="G312" s="320" t="n"/>
      <c r="H312" s="320" t="n"/>
      <c r="I312" s="320" t="n"/>
      <c r="J312" s="320" t="n"/>
      <c r="K312" s="320" t="n"/>
      <c r="L312" s="320" t="n"/>
      <c r="M312" s="674" t="n"/>
      <c r="N312" s="675" t="inlineStr">
        <is>
          <t>Итого</t>
        </is>
      </c>
      <c r="O312" s="645" t="n"/>
      <c r="P312" s="645" t="n"/>
      <c r="Q312" s="645" t="n"/>
      <c r="R312" s="645" t="n"/>
      <c r="S312" s="645" t="n"/>
      <c r="T312" s="646" t="n"/>
      <c r="U312" s="43" t="inlineStr">
        <is>
          <t>кор</t>
        </is>
      </c>
      <c r="V312" s="676">
        <f>IFERROR(V311/H311,"0")</f>
        <v/>
      </c>
      <c r="W312" s="676">
        <f>IFERROR(W311/H311,"0")</f>
        <v/>
      </c>
      <c r="X312" s="676">
        <f>IFERROR(IF(X311="",0,X311),"0")</f>
        <v/>
      </c>
      <c r="Y312" s="677" t="n"/>
      <c r="Z312" s="677" t="n"/>
    </row>
    <row r="313">
      <c r="A313" s="320" t="n"/>
      <c r="B313" s="320" t="n"/>
      <c r="C313" s="320" t="n"/>
      <c r="D313" s="320" t="n"/>
      <c r="E313" s="320" t="n"/>
      <c r="F313" s="320" t="n"/>
      <c r="G313" s="320" t="n"/>
      <c r="H313" s="320" t="n"/>
      <c r="I313" s="320" t="n"/>
      <c r="J313" s="320" t="n"/>
      <c r="K313" s="320" t="n"/>
      <c r="L313" s="320" t="n"/>
      <c r="M313" s="674" t="n"/>
      <c r="N313" s="675" t="inlineStr">
        <is>
          <t>Итого</t>
        </is>
      </c>
      <c r="O313" s="645" t="n"/>
      <c r="P313" s="645" t="n"/>
      <c r="Q313" s="645" t="n"/>
      <c r="R313" s="645" t="n"/>
      <c r="S313" s="645" t="n"/>
      <c r="T313" s="646" t="n"/>
      <c r="U313" s="43" t="inlineStr">
        <is>
          <t>кг</t>
        </is>
      </c>
      <c r="V313" s="676">
        <f>IFERROR(SUM(V311:V311),"0")</f>
        <v/>
      </c>
      <c r="W313" s="676">
        <f>IFERROR(SUM(W311:W311),"0")</f>
        <v/>
      </c>
      <c r="X313" s="43" t="n"/>
      <c r="Y313" s="677" t="n"/>
      <c r="Z313" s="677" t="n"/>
    </row>
    <row r="314" ht="16.5" customHeight="1">
      <c r="A314" s="331" t="inlineStr">
        <is>
          <t>Особая Без свинины</t>
        </is>
      </c>
      <c r="B314" s="320" t="n"/>
      <c r="C314" s="320" t="n"/>
      <c r="D314" s="320" t="n"/>
      <c r="E314" s="320" t="n"/>
      <c r="F314" s="320" t="n"/>
      <c r="G314" s="320" t="n"/>
      <c r="H314" s="320" t="n"/>
      <c r="I314" s="320" t="n"/>
      <c r="J314" s="320" t="n"/>
      <c r="K314" s="320" t="n"/>
      <c r="L314" s="320" t="n"/>
      <c r="M314" s="320" t="n"/>
      <c r="N314" s="320" t="n"/>
      <c r="O314" s="320" t="n"/>
      <c r="P314" s="320" t="n"/>
      <c r="Q314" s="320" t="n"/>
      <c r="R314" s="320" t="n"/>
      <c r="S314" s="320" t="n"/>
      <c r="T314" s="320" t="n"/>
      <c r="U314" s="320" t="n"/>
      <c r="V314" s="320" t="n"/>
      <c r="W314" s="320" t="n"/>
      <c r="X314" s="320" t="n"/>
      <c r="Y314" s="331" t="n"/>
      <c r="Z314" s="331" t="n"/>
    </row>
    <row r="315" ht="14.25" customHeight="1">
      <c r="A315" s="325" t="inlineStr">
        <is>
          <t>Вареные колбасы</t>
        </is>
      </c>
      <c r="B315" s="320" t="n"/>
      <c r="C315" s="320" t="n"/>
      <c r="D315" s="320" t="n"/>
      <c r="E315" s="320" t="n"/>
      <c r="F315" s="320" t="n"/>
      <c r="G315" s="320" t="n"/>
      <c r="H315" s="320" t="n"/>
      <c r="I315" s="320" t="n"/>
      <c r="J315" s="320" t="n"/>
      <c r="K315" s="320" t="n"/>
      <c r="L315" s="320" t="n"/>
      <c r="M315" s="320" t="n"/>
      <c r="N315" s="320" t="n"/>
      <c r="O315" s="320" t="n"/>
      <c r="P315" s="320" t="n"/>
      <c r="Q315" s="320" t="n"/>
      <c r="R315" s="320" t="n"/>
      <c r="S315" s="320" t="n"/>
      <c r="T315" s="320" t="n"/>
      <c r="U315" s="320" t="n"/>
      <c r="V315" s="320" t="n"/>
      <c r="W315" s="320" t="n"/>
      <c r="X315" s="320" t="n"/>
      <c r="Y315" s="325" t="n"/>
      <c r="Z315" s="325" t="n"/>
    </row>
    <row r="316" ht="27" customHeight="1">
      <c r="A316" s="64" t="inlineStr">
        <is>
          <t>SU002073</t>
        </is>
      </c>
      <c r="B316" s="64" t="inlineStr">
        <is>
          <t>P002563</t>
        </is>
      </c>
      <c r="C316" s="37" t="n">
        <v>4301011324</v>
      </c>
      <c r="D316" s="326" t="n">
        <v>4607091384185</v>
      </c>
      <c r="E316" s="637" t="n"/>
      <c r="F316" s="669" t="n">
        <v>0.8</v>
      </c>
      <c r="G316" s="38" t="n">
        <v>15</v>
      </c>
      <c r="H316" s="669" t="n">
        <v>12</v>
      </c>
      <c r="I316" s="669" t="n">
        <v>12.48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6" s="671" t="n"/>
      <c r="P316" s="671" t="n"/>
      <c r="Q316" s="671" t="n"/>
      <c r="R316" s="637" t="n"/>
      <c r="S316" s="40" t="inlineStr"/>
      <c r="T316" s="40" t="inlineStr"/>
      <c r="U316" s="41" t="inlineStr">
        <is>
          <t>кг</t>
        </is>
      </c>
      <c r="V316" s="672" t="n">
        <v>0</v>
      </c>
      <c r="W316" s="67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SU002187</t>
        </is>
      </c>
      <c r="B317" s="64" t="inlineStr">
        <is>
          <t>P002559</t>
        </is>
      </c>
      <c r="C317" s="37" t="n">
        <v>4301011312</v>
      </c>
      <c r="D317" s="326" t="n">
        <v>4607091384192</v>
      </c>
      <c r="E317" s="637" t="n"/>
      <c r="F317" s="669" t="n">
        <v>1.8</v>
      </c>
      <c r="G317" s="38" t="n">
        <v>6</v>
      </c>
      <c r="H317" s="669" t="n">
        <v>10.8</v>
      </c>
      <c r="I317" s="669" t="n">
        <v>11.28</v>
      </c>
      <c r="J317" s="38" t="n">
        <v>56</v>
      </c>
      <c r="K317" s="38" t="inlineStr">
        <is>
          <t>8</t>
        </is>
      </c>
      <c r="L317" s="39" t="inlineStr">
        <is>
          <t>СК1</t>
        </is>
      </c>
      <c r="M317" s="38" t="n">
        <v>60</v>
      </c>
      <c r="N317" s="84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7" s="671" t="n"/>
      <c r="P317" s="671" t="n"/>
      <c r="Q317" s="671" t="n"/>
      <c r="R317" s="637" t="n"/>
      <c r="S317" s="40" t="inlineStr"/>
      <c r="T317" s="40" t="inlineStr"/>
      <c r="U317" s="41" t="inlineStr">
        <is>
          <t>кг</t>
        </is>
      </c>
      <c r="V317" s="672" t="n">
        <v>0</v>
      </c>
      <c r="W317" s="67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SU002899</t>
        </is>
      </c>
      <c r="B318" s="64" t="inlineStr">
        <is>
          <t>P003323</t>
        </is>
      </c>
      <c r="C318" s="37" t="n">
        <v>4301011483</v>
      </c>
      <c r="D318" s="326" t="n">
        <v>4680115881907</v>
      </c>
      <c r="E318" s="637" t="n"/>
      <c r="F318" s="669" t="n">
        <v>1.8</v>
      </c>
      <c r="G318" s="38" t="n">
        <v>6</v>
      </c>
      <c r="H318" s="669" t="n">
        <v>10.8</v>
      </c>
      <c r="I318" s="669" t="n">
        <v>11.28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8" s="671" t="n"/>
      <c r="P318" s="671" t="n"/>
      <c r="Q318" s="671" t="n"/>
      <c r="R318" s="637" t="n"/>
      <c r="S318" s="40" t="inlineStr"/>
      <c r="T318" s="40" t="inlineStr"/>
      <c r="U318" s="41" t="inlineStr">
        <is>
          <t>кг</t>
        </is>
      </c>
      <c r="V318" s="672" t="n">
        <v>0</v>
      </c>
      <c r="W318" s="67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SU002462</t>
        </is>
      </c>
      <c r="B319" s="64" t="inlineStr">
        <is>
          <t>P002768</t>
        </is>
      </c>
      <c r="C319" s="37" t="n">
        <v>4301011303</v>
      </c>
      <c r="D319" s="326" t="n">
        <v>4607091384680</v>
      </c>
      <c r="E319" s="637" t="n"/>
      <c r="F319" s="669" t="n">
        <v>0.4</v>
      </c>
      <c r="G319" s="38" t="n">
        <v>10</v>
      </c>
      <c r="H319" s="669" t="n">
        <v>4</v>
      </c>
      <c r="I319" s="669" t="n">
        <v>4.21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84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24" t="n"/>
      <c r="B320" s="320" t="n"/>
      <c r="C320" s="320" t="n"/>
      <c r="D320" s="320" t="n"/>
      <c r="E320" s="320" t="n"/>
      <c r="F320" s="320" t="n"/>
      <c r="G320" s="320" t="n"/>
      <c r="H320" s="320" t="n"/>
      <c r="I320" s="320" t="n"/>
      <c r="J320" s="320" t="n"/>
      <c r="K320" s="320" t="n"/>
      <c r="L320" s="320" t="n"/>
      <c r="M320" s="674" t="n"/>
      <c r="N320" s="675" t="inlineStr">
        <is>
          <t>Итого</t>
        </is>
      </c>
      <c r="O320" s="645" t="n"/>
      <c r="P320" s="645" t="n"/>
      <c r="Q320" s="645" t="n"/>
      <c r="R320" s="645" t="n"/>
      <c r="S320" s="645" t="n"/>
      <c r="T320" s="646" t="n"/>
      <c r="U320" s="43" t="inlineStr">
        <is>
          <t>кор</t>
        </is>
      </c>
      <c r="V320" s="676">
        <f>IFERROR(V316/H316,"0")+IFERROR(V317/H317,"0")+IFERROR(V318/H318,"0")+IFERROR(V319/H319,"0")</f>
        <v/>
      </c>
      <c r="W320" s="676">
        <f>IFERROR(W316/H316,"0")+IFERROR(W317/H317,"0")+IFERROR(W318/H318,"0")+IFERROR(W319/H319,"0")</f>
        <v/>
      </c>
      <c r="X320" s="676">
        <f>IFERROR(IF(X316="",0,X316),"0")+IFERROR(IF(X317="",0,X317),"0")+IFERROR(IF(X318="",0,X318),"0")+IFERROR(IF(X319="",0,X319),"0")</f>
        <v/>
      </c>
      <c r="Y320" s="677" t="n"/>
      <c r="Z320" s="677" t="n"/>
    </row>
    <row r="321">
      <c r="A321" s="320" t="n"/>
      <c r="B321" s="320" t="n"/>
      <c r="C321" s="320" t="n"/>
      <c r="D321" s="320" t="n"/>
      <c r="E321" s="320" t="n"/>
      <c r="F321" s="320" t="n"/>
      <c r="G321" s="320" t="n"/>
      <c r="H321" s="320" t="n"/>
      <c r="I321" s="320" t="n"/>
      <c r="J321" s="320" t="n"/>
      <c r="K321" s="320" t="n"/>
      <c r="L321" s="320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кг</t>
        </is>
      </c>
      <c r="V321" s="676">
        <f>IFERROR(SUM(V316:V319),"0")</f>
        <v/>
      </c>
      <c r="W321" s="676">
        <f>IFERROR(SUM(W316:W319),"0")</f>
        <v/>
      </c>
      <c r="X321" s="43" t="n"/>
      <c r="Y321" s="677" t="n"/>
      <c r="Z321" s="677" t="n"/>
    </row>
    <row r="322" ht="14.25" customHeight="1">
      <c r="A322" s="325" t="inlineStr">
        <is>
          <t>Копченые колбасы</t>
        </is>
      </c>
      <c r="B322" s="320" t="n"/>
      <c r="C322" s="320" t="n"/>
      <c r="D322" s="320" t="n"/>
      <c r="E322" s="320" t="n"/>
      <c r="F322" s="320" t="n"/>
      <c r="G322" s="320" t="n"/>
      <c r="H322" s="320" t="n"/>
      <c r="I322" s="320" t="n"/>
      <c r="J322" s="320" t="n"/>
      <c r="K322" s="320" t="n"/>
      <c r="L322" s="320" t="n"/>
      <c r="M322" s="320" t="n"/>
      <c r="N322" s="320" t="n"/>
      <c r="O322" s="320" t="n"/>
      <c r="P322" s="320" t="n"/>
      <c r="Q322" s="320" t="n"/>
      <c r="R322" s="320" t="n"/>
      <c r="S322" s="320" t="n"/>
      <c r="T322" s="320" t="n"/>
      <c r="U322" s="320" t="n"/>
      <c r="V322" s="320" t="n"/>
      <c r="W322" s="320" t="n"/>
      <c r="X322" s="320" t="n"/>
      <c r="Y322" s="325" t="n"/>
      <c r="Z322" s="325" t="n"/>
    </row>
    <row r="323" ht="27" customHeight="1">
      <c r="A323" s="64" t="inlineStr">
        <is>
          <t>SU002360</t>
        </is>
      </c>
      <c r="B323" s="64" t="inlineStr">
        <is>
          <t>P002629</t>
        </is>
      </c>
      <c r="C323" s="37" t="n">
        <v>4301031139</v>
      </c>
      <c r="D323" s="326" t="n">
        <v>4607091384802</v>
      </c>
      <c r="E323" s="637" t="n"/>
      <c r="F323" s="669" t="n">
        <v>0.73</v>
      </c>
      <c r="G323" s="38" t="n">
        <v>6</v>
      </c>
      <c r="H323" s="669" t="n">
        <v>4.38</v>
      </c>
      <c r="I323" s="669" t="n">
        <v>4.58</v>
      </c>
      <c r="J323" s="38" t="n">
        <v>156</v>
      </c>
      <c r="K323" s="38" t="inlineStr">
        <is>
          <t>12</t>
        </is>
      </c>
      <c r="L323" s="39" t="inlineStr">
        <is>
          <t>СК2</t>
        </is>
      </c>
      <c r="M323" s="38" t="n">
        <v>35</v>
      </c>
      <c r="N323" s="84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3" s="671" t="n"/>
      <c r="P323" s="671" t="n"/>
      <c r="Q323" s="671" t="n"/>
      <c r="R323" s="637" t="n"/>
      <c r="S323" s="40" t="inlineStr"/>
      <c r="T323" s="40" t="inlineStr"/>
      <c r="U323" s="41" t="inlineStr">
        <is>
          <t>кг</t>
        </is>
      </c>
      <c r="V323" s="672" t="n">
        <v>0</v>
      </c>
      <c r="W323" s="673">
        <f>IFERROR(IF(V323="",0,CEILING((V323/$H323),1)*$H323),"")</f>
        <v/>
      </c>
      <c r="X323" s="42">
        <f>IFERROR(IF(W323=0,"",ROUNDUP(W323/H323,0)*0.00753),"")</f>
        <v/>
      </c>
      <c r="Y323" s="69" t="inlineStr"/>
      <c r="Z323" s="70" t="inlineStr"/>
      <c r="AD323" s="71" t="n"/>
      <c r="BA323" s="245" t="inlineStr">
        <is>
          <t>КИ</t>
        </is>
      </c>
    </row>
    <row r="324" ht="27" customHeight="1">
      <c r="A324" s="64" t="inlineStr">
        <is>
          <t>SU002361</t>
        </is>
      </c>
      <c r="B324" s="64" t="inlineStr">
        <is>
          <t>P002630</t>
        </is>
      </c>
      <c r="C324" s="37" t="n">
        <v>4301031140</v>
      </c>
      <c r="D324" s="326" t="n">
        <v>4607091384826</v>
      </c>
      <c r="E324" s="637" t="n"/>
      <c r="F324" s="669" t="n">
        <v>0.35</v>
      </c>
      <c r="G324" s="38" t="n">
        <v>8</v>
      </c>
      <c r="H324" s="669" t="n">
        <v>2.8</v>
      </c>
      <c r="I324" s="669" t="n">
        <v>2.9</v>
      </c>
      <c r="J324" s="38" t="n">
        <v>234</v>
      </c>
      <c r="K324" s="38" t="inlineStr">
        <is>
          <t>18</t>
        </is>
      </c>
      <c r="L324" s="39" t="inlineStr">
        <is>
          <t>СК2</t>
        </is>
      </c>
      <c r="M324" s="38" t="n">
        <v>35</v>
      </c>
      <c r="N324" s="85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0</v>
      </c>
      <c r="W324" s="673">
        <f>IFERROR(IF(V324="",0,CEILING((V324/$H324),1)*$H324),"")</f>
        <v/>
      </c>
      <c r="X324" s="42">
        <f>IFERROR(IF(W324=0,"",ROUNDUP(W324/H324,0)*0.00502),"")</f>
        <v/>
      </c>
      <c r="Y324" s="69" t="inlineStr"/>
      <c r="Z324" s="70" t="inlineStr"/>
      <c r="AD324" s="71" t="n"/>
      <c r="BA324" s="246" t="inlineStr">
        <is>
          <t>КИ</t>
        </is>
      </c>
    </row>
    <row r="325">
      <c r="A325" s="324" t="n"/>
      <c r="B325" s="320" t="n"/>
      <c r="C325" s="320" t="n"/>
      <c r="D325" s="320" t="n"/>
      <c r="E325" s="320" t="n"/>
      <c r="F325" s="320" t="n"/>
      <c r="G325" s="320" t="n"/>
      <c r="H325" s="320" t="n"/>
      <c r="I325" s="320" t="n"/>
      <c r="J325" s="320" t="n"/>
      <c r="K325" s="320" t="n"/>
      <c r="L325" s="320" t="n"/>
      <c r="M325" s="674" t="n"/>
      <c r="N325" s="675" t="inlineStr">
        <is>
          <t>Итого</t>
        </is>
      </c>
      <c r="O325" s="645" t="n"/>
      <c r="P325" s="645" t="n"/>
      <c r="Q325" s="645" t="n"/>
      <c r="R325" s="645" t="n"/>
      <c r="S325" s="645" t="n"/>
      <c r="T325" s="646" t="n"/>
      <c r="U325" s="43" t="inlineStr">
        <is>
          <t>кор</t>
        </is>
      </c>
      <c r="V325" s="676">
        <f>IFERROR(V323/H323,"0")+IFERROR(V324/H324,"0")</f>
        <v/>
      </c>
      <c r="W325" s="676">
        <f>IFERROR(W323/H323,"0")+IFERROR(W324/H324,"0")</f>
        <v/>
      </c>
      <c r="X325" s="676">
        <f>IFERROR(IF(X323="",0,X323),"0")+IFERROR(IF(X324="",0,X324),"0")</f>
        <v/>
      </c>
      <c r="Y325" s="677" t="n"/>
      <c r="Z325" s="677" t="n"/>
    </row>
    <row r="326">
      <c r="A326" s="320" t="n"/>
      <c r="B326" s="320" t="n"/>
      <c r="C326" s="320" t="n"/>
      <c r="D326" s="320" t="n"/>
      <c r="E326" s="320" t="n"/>
      <c r="F326" s="320" t="n"/>
      <c r="G326" s="320" t="n"/>
      <c r="H326" s="320" t="n"/>
      <c r="I326" s="320" t="n"/>
      <c r="J326" s="320" t="n"/>
      <c r="K326" s="320" t="n"/>
      <c r="L326" s="320" t="n"/>
      <c r="M326" s="674" t="n"/>
      <c r="N326" s="675" t="inlineStr">
        <is>
          <t>Итого</t>
        </is>
      </c>
      <c r="O326" s="645" t="n"/>
      <c r="P326" s="645" t="n"/>
      <c r="Q326" s="645" t="n"/>
      <c r="R326" s="645" t="n"/>
      <c r="S326" s="645" t="n"/>
      <c r="T326" s="646" t="n"/>
      <c r="U326" s="43" t="inlineStr">
        <is>
          <t>кг</t>
        </is>
      </c>
      <c r="V326" s="676">
        <f>IFERROR(SUM(V323:V324),"0")</f>
        <v/>
      </c>
      <c r="W326" s="676">
        <f>IFERROR(SUM(W323:W324),"0")</f>
        <v/>
      </c>
      <c r="X326" s="43" t="n"/>
      <c r="Y326" s="677" t="n"/>
      <c r="Z326" s="677" t="n"/>
    </row>
    <row r="327" ht="14.25" customHeight="1">
      <c r="A327" s="325" t="inlineStr">
        <is>
          <t>Сосиски</t>
        </is>
      </c>
      <c r="B327" s="320" t="n"/>
      <c r="C327" s="320" t="n"/>
      <c r="D327" s="320" t="n"/>
      <c r="E327" s="320" t="n"/>
      <c r="F327" s="320" t="n"/>
      <c r="G327" s="320" t="n"/>
      <c r="H327" s="320" t="n"/>
      <c r="I327" s="320" t="n"/>
      <c r="J327" s="320" t="n"/>
      <c r="K327" s="320" t="n"/>
      <c r="L327" s="320" t="n"/>
      <c r="M327" s="320" t="n"/>
      <c r="N327" s="320" t="n"/>
      <c r="O327" s="320" t="n"/>
      <c r="P327" s="320" t="n"/>
      <c r="Q327" s="320" t="n"/>
      <c r="R327" s="320" t="n"/>
      <c r="S327" s="320" t="n"/>
      <c r="T327" s="320" t="n"/>
      <c r="U327" s="320" t="n"/>
      <c r="V327" s="320" t="n"/>
      <c r="W327" s="320" t="n"/>
      <c r="X327" s="320" t="n"/>
      <c r="Y327" s="325" t="n"/>
      <c r="Z327" s="325" t="n"/>
    </row>
    <row r="328" ht="27" customHeight="1">
      <c r="A328" s="64" t="inlineStr">
        <is>
          <t>SU002074</t>
        </is>
      </c>
      <c r="B328" s="64" t="inlineStr">
        <is>
          <t>P002693</t>
        </is>
      </c>
      <c r="C328" s="37" t="n">
        <v>4301051303</v>
      </c>
      <c r="D328" s="326" t="n">
        <v>4607091384246</v>
      </c>
      <c r="E328" s="637" t="n"/>
      <c r="F328" s="669" t="n">
        <v>1.3</v>
      </c>
      <c r="G328" s="38" t="n">
        <v>6</v>
      </c>
      <c r="H328" s="669" t="n">
        <v>7.8</v>
      </c>
      <c r="I328" s="669" t="n">
        <v>8.364000000000001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5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8" s="671" t="n"/>
      <c r="P328" s="671" t="n"/>
      <c r="Q328" s="671" t="n"/>
      <c r="R328" s="637" t="n"/>
      <c r="S328" s="40" t="inlineStr"/>
      <c r="T328" s="40" t="inlineStr"/>
      <c r="U328" s="41" t="inlineStr">
        <is>
          <t>кг</t>
        </is>
      </c>
      <c r="V328" s="672" t="n">
        <v>0</v>
      </c>
      <c r="W328" s="67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SU002896</t>
        </is>
      </c>
      <c r="B329" s="64" t="inlineStr">
        <is>
          <t>P003330</t>
        </is>
      </c>
      <c r="C329" s="37" t="n">
        <v>4301051445</v>
      </c>
      <c r="D329" s="326" t="n">
        <v>4680115881976</v>
      </c>
      <c r="E329" s="637" t="n"/>
      <c r="F329" s="669" t="n">
        <v>1.3</v>
      </c>
      <c r="G329" s="38" t="n">
        <v>6</v>
      </c>
      <c r="H329" s="669" t="n">
        <v>7.8</v>
      </c>
      <c r="I329" s="669" t="n">
        <v>8.279999999999999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9" s="671" t="n"/>
      <c r="P329" s="671" t="n"/>
      <c r="Q329" s="671" t="n"/>
      <c r="R329" s="637" t="n"/>
      <c r="S329" s="40" t="inlineStr"/>
      <c r="T329" s="40" t="inlineStr"/>
      <c r="U329" s="41" t="inlineStr">
        <is>
          <t>кг</t>
        </is>
      </c>
      <c r="V329" s="672" t="n">
        <v>0</v>
      </c>
      <c r="W329" s="67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SU002205</t>
        </is>
      </c>
      <c r="B330" s="64" t="inlineStr">
        <is>
          <t>P002694</t>
        </is>
      </c>
      <c r="C330" s="37" t="n">
        <v>4301051297</v>
      </c>
      <c r="D330" s="326" t="n">
        <v>4607091384253</v>
      </c>
      <c r="E330" s="637" t="n"/>
      <c r="F330" s="669" t="n">
        <v>0.4</v>
      </c>
      <c r="G330" s="38" t="n">
        <v>6</v>
      </c>
      <c r="H330" s="669" t="n">
        <v>2.4</v>
      </c>
      <c r="I330" s="669" t="n">
        <v>2.684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5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0" s="671" t="n"/>
      <c r="P330" s="671" t="n"/>
      <c r="Q330" s="671" t="n"/>
      <c r="R330" s="637" t="n"/>
      <c r="S330" s="40" t="inlineStr"/>
      <c r="T330" s="40" t="inlineStr"/>
      <c r="U330" s="41" t="inlineStr">
        <is>
          <t>кг</t>
        </is>
      </c>
      <c r="V330" s="672" t="n">
        <v>0</v>
      </c>
      <c r="W330" s="673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SU002895</t>
        </is>
      </c>
      <c r="B331" s="64" t="inlineStr">
        <is>
          <t>P003329</t>
        </is>
      </c>
      <c r="C331" s="37" t="n">
        <v>4301051444</v>
      </c>
      <c r="D331" s="326" t="n">
        <v>4680115881969</v>
      </c>
      <c r="E331" s="637" t="n"/>
      <c r="F331" s="669" t="n">
        <v>0.4</v>
      </c>
      <c r="G331" s="38" t="n">
        <v>6</v>
      </c>
      <c r="H331" s="669" t="n">
        <v>2.4</v>
      </c>
      <c r="I331" s="669" t="n">
        <v>2.6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>
      <c r="A332" s="324" t="n"/>
      <c r="B332" s="320" t="n"/>
      <c r="C332" s="320" t="n"/>
      <c r="D332" s="320" t="n"/>
      <c r="E332" s="320" t="n"/>
      <c r="F332" s="320" t="n"/>
      <c r="G332" s="320" t="n"/>
      <c r="H332" s="320" t="n"/>
      <c r="I332" s="320" t="n"/>
      <c r="J332" s="320" t="n"/>
      <c r="K332" s="320" t="n"/>
      <c r="L332" s="320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IFERROR(V328/H328,"0")+IFERROR(V329/H329,"0")+IFERROR(V330/H330,"0")+IFERROR(V331/H331,"0")</f>
        <v/>
      </c>
      <c r="W332" s="676">
        <f>IFERROR(W328/H328,"0")+IFERROR(W329/H329,"0")+IFERROR(W330/H330,"0")+IFERROR(W331/H331,"0")</f>
        <v/>
      </c>
      <c r="X332" s="676">
        <f>IFERROR(IF(X328="",0,X328),"0")+IFERROR(IF(X329="",0,X329),"0")+IFERROR(IF(X330="",0,X330),"0")+IFERROR(IF(X331="",0,X331),"0")</f>
        <v/>
      </c>
      <c r="Y332" s="677" t="n"/>
      <c r="Z332" s="677" t="n"/>
    </row>
    <row r="333">
      <c r="A333" s="320" t="n"/>
      <c r="B333" s="320" t="n"/>
      <c r="C333" s="320" t="n"/>
      <c r="D333" s="320" t="n"/>
      <c r="E333" s="320" t="n"/>
      <c r="F333" s="320" t="n"/>
      <c r="G333" s="320" t="n"/>
      <c r="H333" s="320" t="n"/>
      <c r="I333" s="320" t="n"/>
      <c r="J333" s="320" t="n"/>
      <c r="K333" s="320" t="n"/>
      <c r="L333" s="320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IFERROR(SUM(V328:V331),"0")</f>
        <v/>
      </c>
      <c r="W333" s="676">
        <f>IFERROR(SUM(W328:W331),"0")</f>
        <v/>
      </c>
      <c r="X333" s="43" t="n"/>
      <c r="Y333" s="677" t="n"/>
      <c r="Z333" s="677" t="n"/>
    </row>
    <row r="334" ht="14.25" customHeight="1">
      <c r="A334" s="325" t="inlineStr">
        <is>
          <t>Сардельки</t>
        </is>
      </c>
      <c r="B334" s="320" t="n"/>
      <c r="C334" s="320" t="n"/>
      <c r="D334" s="320" t="n"/>
      <c r="E334" s="320" t="n"/>
      <c r="F334" s="320" t="n"/>
      <c r="G334" s="320" t="n"/>
      <c r="H334" s="320" t="n"/>
      <c r="I334" s="320" t="n"/>
      <c r="J334" s="320" t="n"/>
      <c r="K334" s="320" t="n"/>
      <c r="L334" s="320" t="n"/>
      <c r="M334" s="320" t="n"/>
      <c r="N334" s="320" t="n"/>
      <c r="O334" s="320" t="n"/>
      <c r="P334" s="320" t="n"/>
      <c r="Q334" s="320" t="n"/>
      <c r="R334" s="320" t="n"/>
      <c r="S334" s="320" t="n"/>
      <c r="T334" s="320" t="n"/>
      <c r="U334" s="320" t="n"/>
      <c r="V334" s="320" t="n"/>
      <c r="W334" s="320" t="n"/>
      <c r="X334" s="320" t="n"/>
      <c r="Y334" s="325" t="n"/>
      <c r="Z334" s="325" t="n"/>
    </row>
    <row r="335" ht="27" customHeight="1">
      <c r="A335" s="64" t="inlineStr">
        <is>
          <t>SU002472</t>
        </is>
      </c>
      <c r="B335" s="64" t="inlineStr">
        <is>
          <t>P002973</t>
        </is>
      </c>
      <c r="C335" s="37" t="n">
        <v>4301060322</v>
      </c>
      <c r="D335" s="326" t="n">
        <v>4607091389357</v>
      </c>
      <c r="E335" s="637" t="n"/>
      <c r="F335" s="669" t="n">
        <v>1.3</v>
      </c>
      <c r="G335" s="38" t="n">
        <v>6</v>
      </c>
      <c r="H335" s="669" t="n">
        <v>7.8</v>
      </c>
      <c r="I335" s="669" t="n">
        <v>8.279999999999999</v>
      </c>
      <c r="J335" s="38" t="n">
        <v>56</v>
      </c>
      <c r="K335" s="38" t="inlineStr">
        <is>
          <t>8</t>
        </is>
      </c>
      <c r="L335" s="39" t="inlineStr">
        <is>
          <t>СК2</t>
        </is>
      </c>
      <c r="M335" s="38" t="n">
        <v>40</v>
      </c>
      <c r="N335" s="85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5" s="671" t="n"/>
      <c r="P335" s="671" t="n"/>
      <c r="Q335" s="671" t="n"/>
      <c r="R335" s="637" t="n"/>
      <c r="S335" s="40" t="inlineStr"/>
      <c r="T335" s="40" t="inlineStr"/>
      <c r="U335" s="41" t="inlineStr">
        <is>
          <t>кг</t>
        </is>
      </c>
      <c r="V335" s="672" t="n">
        <v>0</v>
      </c>
      <c r="W335" s="67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1" t="inlineStr">
        <is>
          <t>КИ</t>
        </is>
      </c>
    </row>
    <row r="336">
      <c r="A336" s="324" t="n"/>
      <c r="B336" s="320" t="n"/>
      <c r="C336" s="320" t="n"/>
      <c r="D336" s="320" t="n"/>
      <c r="E336" s="320" t="n"/>
      <c r="F336" s="320" t="n"/>
      <c r="G336" s="320" t="n"/>
      <c r="H336" s="320" t="n"/>
      <c r="I336" s="320" t="n"/>
      <c r="J336" s="320" t="n"/>
      <c r="K336" s="320" t="n"/>
      <c r="L336" s="320" t="n"/>
      <c r="M336" s="674" t="n"/>
      <c r="N336" s="675" t="inlineStr">
        <is>
          <t>Итого</t>
        </is>
      </c>
      <c r="O336" s="645" t="n"/>
      <c r="P336" s="645" t="n"/>
      <c r="Q336" s="645" t="n"/>
      <c r="R336" s="645" t="n"/>
      <c r="S336" s="645" t="n"/>
      <c r="T336" s="646" t="n"/>
      <c r="U336" s="43" t="inlineStr">
        <is>
          <t>кор</t>
        </is>
      </c>
      <c r="V336" s="676">
        <f>IFERROR(V335/H335,"0")</f>
        <v/>
      </c>
      <c r="W336" s="676">
        <f>IFERROR(W335/H335,"0")</f>
        <v/>
      </c>
      <c r="X336" s="676">
        <f>IFERROR(IF(X335="",0,X335),"0")</f>
        <v/>
      </c>
      <c r="Y336" s="677" t="n"/>
      <c r="Z336" s="677" t="n"/>
    </row>
    <row r="337">
      <c r="A337" s="320" t="n"/>
      <c r="B337" s="320" t="n"/>
      <c r="C337" s="320" t="n"/>
      <c r="D337" s="320" t="n"/>
      <c r="E337" s="320" t="n"/>
      <c r="F337" s="320" t="n"/>
      <c r="G337" s="320" t="n"/>
      <c r="H337" s="320" t="n"/>
      <c r="I337" s="320" t="n"/>
      <c r="J337" s="320" t="n"/>
      <c r="K337" s="320" t="n"/>
      <c r="L337" s="320" t="n"/>
      <c r="M337" s="674" t="n"/>
      <c r="N337" s="675" t="inlineStr">
        <is>
          <t>Итого</t>
        </is>
      </c>
      <c r="O337" s="645" t="n"/>
      <c r="P337" s="645" t="n"/>
      <c r="Q337" s="645" t="n"/>
      <c r="R337" s="645" t="n"/>
      <c r="S337" s="645" t="n"/>
      <c r="T337" s="646" t="n"/>
      <c r="U337" s="43" t="inlineStr">
        <is>
          <t>кг</t>
        </is>
      </c>
      <c r="V337" s="676">
        <f>IFERROR(SUM(V335:V335),"0")</f>
        <v/>
      </c>
      <c r="W337" s="676">
        <f>IFERROR(SUM(W335:W335),"0")</f>
        <v/>
      </c>
      <c r="X337" s="43" t="n"/>
      <c r="Y337" s="677" t="n"/>
      <c r="Z337" s="677" t="n"/>
    </row>
    <row r="338" ht="27.75" customHeight="1">
      <c r="A338" s="342" t="inlineStr">
        <is>
          <t>Баварушка</t>
        </is>
      </c>
      <c r="B338" s="668" t="n"/>
      <c r="C338" s="668" t="n"/>
      <c r="D338" s="668" t="n"/>
      <c r="E338" s="668" t="n"/>
      <c r="F338" s="668" t="n"/>
      <c r="G338" s="668" t="n"/>
      <c r="H338" s="668" t="n"/>
      <c r="I338" s="668" t="n"/>
      <c r="J338" s="668" t="n"/>
      <c r="K338" s="668" t="n"/>
      <c r="L338" s="668" t="n"/>
      <c r="M338" s="668" t="n"/>
      <c r="N338" s="668" t="n"/>
      <c r="O338" s="668" t="n"/>
      <c r="P338" s="668" t="n"/>
      <c r="Q338" s="668" t="n"/>
      <c r="R338" s="668" t="n"/>
      <c r="S338" s="668" t="n"/>
      <c r="T338" s="668" t="n"/>
      <c r="U338" s="668" t="n"/>
      <c r="V338" s="668" t="n"/>
      <c r="W338" s="668" t="n"/>
      <c r="X338" s="668" t="n"/>
      <c r="Y338" s="55" t="n"/>
      <c r="Z338" s="55" t="n"/>
    </row>
    <row r="339" ht="16.5" customHeight="1">
      <c r="A339" s="331" t="inlineStr">
        <is>
          <t>Филейбургская</t>
        </is>
      </c>
      <c r="B339" s="320" t="n"/>
      <c r="C339" s="320" t="n"/>
      <c r="D339" s="320" t="n"/>
      <c r="E339" s="320" t="n"/>
      <c r="F339" s="320" t="n"/>
      <c r="G339" s="320" t="n"/>
      <c r="H339" s="320" t="n"/>
      <c r="I339" s="320" t="n"/>
      <c r="J339" s="320" t="n"/>
      <c r="K339" s="320" t="n"/>
      <c r="L339" s="320" t="n"/>
      <c r="M339" s="320" t="n"/>
      <c r="N339" s="320" t="n"/>
      <c r="O339" s="320" t="n"/>
      <c r="P339" s="320" t="n"/>
      <c r="Q339" s="320" t="n"/>
      <c r="R339" s="320" t="n"/>
      <c r="S339" s="320" t="n"/>
      <c r="T339" s="320" t="n"/>
      <c r="U339" s="320" t="n"/>
      <c r="V339" s="320" t="n"/>
      <c r="W339" s="320" t="n"/>
      <c r="X339" s="320" t="n"/>
      <c r="Y339" s="331" t="n"/>
      <c r="Z339" s="331" t="n"/>
    </row>
    <row r="340" ht="14.25" customHeight="1">
      <c r="A340" s="325" t="inlineStr">
        <is>
          <t>Вареные колбасы</t>
        </is>
      </c>
      <c r="B340" s="320" t="n"/>
      <c r="C340" s="320" t="n"/>
      <c r="D340" s="320" t="n"/>
      <c r="E340" s="320" t="n"/>
      <c r="F340" s="320" t="n"/>
      <c r="G340" s="320" t="n"/>
      <c r="H340" s="320" t="n"/>
      <c r="I340" s="320" t="n"/>
      <c r="J340" s="320" t="n"/>
      <c r="K340" s="320" t="n"/>
      <c r="L340" s="320" t="n"/>
      <c r="M340" s="320" t="n"/>
      <c r="N340" s="320" t="n"/>
      <c r="O340" s="320" t="n"/>
      <c r="P340" s="320" t="n"/>
      <c r="Q340" s="320" t="n"/>
      <c r="R340" s="320" t="n"/>
      <c r="S340" s="320" t="n"/>
      <c r="T340" s="320" t="n"/>
      <c r="U340" s="320" t="n"/>
      <c r="V340" s="320" t="n"/>
      <c r="W340" s="320" t="n"/>
      <c r="X340" s="320" t="n"/>
      <c r="Y340" s="325" t="n"/>
      <c r="Z340" s="325" t="n"/>
    </row>
    <row r="341" ht="27" customHeight="1">
      <c r="A341" s="64" t="inlineStr">
        <is>
          <t>SU002477</t>
        </is>
      </c>
      <c r="B341" s="64" t="inlineStr">
        <is>
          <t>P003148</t>
        </is>
      </c>
      <c r="C341" s="37" t="n">
        <v>4301011428</v>
      </c>
      <c r="D341" s="326" t="n">
        <v>4607091389708</v>
      </c>
      <c r="E341" s="637" t="n"/>
      <c r="F341" s="669" t="n">
        <v>0.45</v>
      </c>
      <c r="G341" s="38" t="n">
        <v>6</v>
      </c>
      <c r="H341" s="669" t="n">
        <v>2.7</v>
      </c>
      <c r="I341" s="669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1" s="671" t="n"/>
      <c r="P341" s="671" t="n"/>
      <c r="Q341" s="671" t="n"/>
      <c r="R341" s="637" t="n"/>
      <c r="S341" s="40" t="inlineStr"/>
      <c r="T341" s="40" t="inlineStr"/>
      <c r="U341" s="41" t="inlineStr">
        <is>
          <t>кг</t>
        </is>
      </c>
      <c r="V341" s="672" t="n">
        <v>0</v>
      </c>
      <c r="W341" s="67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 ht="27" customHeight="1">
      <c r="A342" s="64" t="inlineStr">
        <is>
          <t>SU002476</t>
        </is>
      </c>
      <c r="B342" s="64" t="inlineStr">
        <is>
          <t>P003147</t>
        </is>
      </c>
      <c r="C342" s="37" t="n">
        <v>4301011427</v>
      </c>
      <c r="D342" s="326" t="n">
        <v>4607091389692</v>
      </c>
      <c r="E342" s="637" t="n"/>
      <c r="F342" s="669" t="n">
        <v>0.45</v>
      </c>
      <c r="G342" s="38" t="n">
        <v>6</v>
      </c>
      <c r="H342" s="669" t="n">
        <v>2.7</v>
      </c>
      <c r="I342" s="66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>
      <c r="A343" s="324" t="n"/>
      <c r="B343" s="320" t="n"/>
      <c r="C343" s="320" t="n"/>
      <c r="D343" s="320" t="n"/>
      <c r="E343" s="320" t="n"/>
      <c r="F343" s="320" t="n"/>
      <c r="G343" s="320" t="n"/>
      <c r="H343" s="320" t="n"/>
      <c r="I343" s="320" t="n"/>
      <c r="J343" s="320" t="n"/>
      <c r="K343" s="320" t="n"/>
      <c r="L343" s="320" t="n"/>
      <c r="M343" s="674" t="n"/>
      <c r="N343" s="675" t="inlineStr">
        <is>
          <t>Итого</t>
        </is>
      </c>
      <c r="O343" s="645" t="n"/>
      <c r="P343" s="645" t="n"/>
      <c r="Q343" s="645" t="n"/>
      <c r="R343" s="645" t="n"/>
      <c r="S343" s="645" t="n"/>
      <c r="T343" s="646" t="n"/>
      <c r="U343" s="43" t="inlineStr">
        <is>
          <t>кор</t>
        </is>
      </c>
      <c r="V343" s="676">
        <f>IFERROR(V341/H341,"0")+IFERROR(V342/H342,"0")</f>
        <v/>
      </c>
      <c r="W343" s="676">
        <f>IFERROR(W341/H341,"0")+IFERROR(W342/H342,"0")</f>
        <v/>
      </c>
      <c r="X343" s="676">
        <f>IFERROR(IF(X341="",0,X341),"0")+IFERROR(IF(X342="",0,X342),"0")</f>
        <v/>
      </c>
      <c r="Y343" s="677" t="n"/>
      <c r="Z343" s="677" t="n"/>
    </row>
    <row r="344">
      <c r="A344" s="320" t="n"/>
      <c r="B344" s="320" t="n"/>
      <c r="C344" s="320" t="n"/>
      <c r="D344" s="320" t="n"/>
      <c r="E344" s="320" t="n"/>
      <c r="F344" s="320" t="n"/>
      <c r="G344" s="320" t="n"/>
      <c r="H344" s="320" t="n"/>
      <c r="I344" s="320" t="n"/>
      <c r="J344" s="320" t="n"/>
      <c r="K344" s="320" t="n"/>
      <c r="L344" s="320" t="n"/>
      <c r="M344" s="674" t="n"/>
      <c r="N344" s="675" t="inlineStr">
        <is>
          <t>Итого</t>
        </is>
      </c>
      <c r="O344" s="645" t="n"/>
      <c r="P344" s="645" t="n"/>
      <c r="Q344" s="645" t="n"/>
      <c r="R344" s="645" t="n"/>
      <c r="S344" s="645" t="n"/>
      <c r="T344" s="646" t="n"/>
      <c r="U344" s="43" t="inlineStr">
        <is>
          <t>кг</t>
        </is>
      </c>
      <c r="V344" s="676">
        <f>IFERROR(SUM(V341:V342),"0")</f>
        <v/>
      </c>
      <c r="W344" s="676">
        <f>IFERROR(SUM(W341:W342),"0")</f>
        <v/>
      </c>
      <c r="X344" s="43" t="n"/>
      <c r="Y344" s="677" t="n"/>
      <c r="Z344" s="677" t="n"/>
    </row>
    <row r="345" ht="14.25" customHeight="1">
      <c r="A345" s="325" t="inlineStr">
        <is>
          <t>Копченые колбасы</t>
        </is>
      </c>
      <c r="B345" s="320" t="n"/>
      <c r="C345" s="320" t="n"/>
      <c r="D345" s="320" t="n"/>
      <c r="E345" s="320" t="n"/>
      <c r="F345" s="320" t="n"/>
      <c r="G345" s="320" t="n"/>
      <c r="H345" s="320" t="n"/>
      <c r="I345" s="320" t="n"/>
      <c r="J345" s="320" t="n"/>
      <c r="K345" s="320" t="n"/>
      <c r="L345" s="320" t="n"/>
      <c r="M345" s="320" t="n"/>
      <c r="N345" s="320" t="n"/>
      <c r="O345" s="320" t="n"/>
      <c r="P345" s="320" t="n"/>
      <c r="Q345" s="320" t="n"/>
      <c r="R345" s="320" t="n"/>
      <c r="S345" s="320" t="n"/>
      <c r="T345" s="320" t="n"/>
      <c r="U345" s="320" t="n"/>
      <c r="V345" s="320" t="n"/>
      <c r="W345" s="320" t="n"/>
      <c r="X345" s="320" t="n"/>
      <c r="Y345" s="325" t="n"/>
      <c r="Z345" s="325" t="n"/>
    </row>
    <row r="346" ht="27" customHeight="1">
      <c r="A346" s="64" t="inlineStr">
        <is>
          <t>SU002614</t>
        </is>
      </c>
      <c r="B346" s="64" t="inlineStr">
        <is>
          <t>P003138</t>
        </is>
      </c>
      <c r="C346" s="37" t="n">
        <v>4301031177</v>
      </c>
      <c r="D346" s="326" t="n">
        <v>4607091389753</v>
      </c>
      <c r="E346" s="637" t="n"/>
      <c r="F346" s="669" t="n">
        <v>0.7</v>
      </c>
      <c r="G346" s="38" t="n">
        <v>6</v>
      </c>
      <c r="H346" s="669" t="n">
        <v>4.2</v>
      </c>
      <c r="I346" s="669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0</v>
      </c>
      <c r="W346" s="673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SU002615</t>
        </is>
      </c>
      <c r="B347" s="64" t="inlineStr">
        <is>
          <t>P003136</t>
        </is>
      </c>
      <c r="C347" s="37" t="n">
        <v>4301031174</v>
      </c>
      <c r="D347" s="326" t="n">
        <v>4607091389760</v>
      </c>
      <c r="E347" s="637" t="n"/>
      <c r="F347" s="669" t="n">
        <v>0.7</v>
      </c>
      <c r="G347" s="38" t="n">
        <v>6</v>
      </c>
      <c r="H347" s="669" t="n">
        <v>4.2</v>
      </c>
      <c r="I347" s="66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SU002613</t>
        </is>
      </c>
      <c r="B348" s="64" t="inlineStr">
        <is>
          <t>P003133</t>
        </is>
      </c>
      <c r="C348" s="37" t="n">
        <v>4301031175</v>
      </c>
      <c r="D348" s="326" t="n">
        <v>4607091389746</v>
      </c>
      <c r="E348" s="637" t="n"/>
      <c r="F348" s="669" t="n">
        <v>0.7</v>
      </c>
      <c r="G348" s="38" t="n">
        <v>6</v>
      </c>
      <c r="H348" s="669" t="n">
        <v>4.2</v>
      </c>
      <c r="I348" s="66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SU003035</t>
        </is>
      </c>
      <c r="B349" s="64" t="inlineStr">
        <is>
          <t>P003496</t>
        </is>
      </c>
      <c r="C349" s="37" t="n">
        <v>4301031236</v>
      </c>
      <c r="D349" s="326" t="n">
        <v>4680115882928</v>
      </c>
      <c r="E349" s="637" t="n"/>
      <c r="F349" s="669" t="n">
        <v>0.28</v>
      </c>
      <c r="G349" s="38" t="n">
        <v>6</v>
      </c>
      <c r="H349" s="669" t="n">
        <v>1.68</v>
      </c>
      <c r="I349" s="669" t="n">
        <v>2.6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35</v>
      </c>
      <c r="N349" s="86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0</v>
      </c>
      <c r="W349" s="67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SU003083</t>
        </is>
      </c>
      <c r="B350" s="64" t="inlineStr">
        <is>
          <t>P003646</t>
        </is>
      </c>
      <c r="C350" s="37" t="n">
        <v>4301031257</v>
      </c>
      <c r="D350" s="326" t="n">
        <v>4680115883147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0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SU002538</t>
        </is>
      </c>
      <c r="B351" s="64" t="inlineStr">
        <is>
          <t>P003139</t>
        </is>
      </c>
      <c r="C351" s="37" t="n">
        <v>4301031178</v>
      </c>
      <c r="D351" s="326" t="n">
        <v>4607091384338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SU003079</t>
        </is>
      </c>
      <c r="B352" s="64" t="inlineStr">
        <is>
          <t>P003643</t>
        </is>
      </c>
      <c r="C352" s="37" t="n">
        <v>4301031254</v>
      </c>
      <c r="D352" s="326" t="n">
        <v>4680115883154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SU002602</t>
        </is>
      </c>
      <c r="B353" s="64" t="inlineStr">
        <is>
          <t>P003132</t>
        </is>
      </c>
      <c r="C353" s="37" t="n">
        <v>4301031171</v>
      </c>
      <c r="D353" s="326" t="n">
        <v>4607091389524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SU003080</t>
        </is>
      </c>
      <c r="B354" s="64" t="inlineStr">
        <is>
          <t>P003647</t>
        </is>
      </c>
      <c r="C354" s="37" t="n">
        <v>4301031258</v>
      </c>
      <c r="D354" s="326" t="n">
        <v>4680115883161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SU002603</t>
        </is>
      </c>
      <c r="B355" s="64" t="inlineStr">
        <is>
          <t>P003131</t>
        </is>
      </c>
      <c r="C355" s="37" t="n">
        <v>4301031170</v>
      </c>
      <c r="D355" s="326" t="n">
        <v>4607091384345</v>
      </c>
      <c r="E355" s="637" t="n"/>
      <c r="F355" s="669" t="n">
        <v>0.35</v>
      </c>
      <c r="G355" s="38" t="n">
        <v>6</v>
      </c>
      <c r="H355" s="669" t="n">
        <v>2.1</v>
      </c>
      <c r="I355" s="669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5" s="671" t="n"/>
      <c r="P355" s="671" t="n"/>
      <c r="Q355" s="671" t="n"/>
      <c r="R355" s="637" t="n"/>
      <c r="S355" s="40" t="inlineStr"/>
      <c r="T355" s="40" t="inlineStr"/>
      <c r="U355" s="41" t="inlineStr">
        <is>
          <t>кг</t>
        </is>
      </c>
      <c r="V355" s="672" t="n">
        <v>0</v>
      </c>
      <c r="W355" s="67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SU003081</t>
        </is>
      </c>
      <c r="B356" s="64" t="inlineStr">
        <is>
          <t>P003645</t>
        </is>
      </c>
      <c r="C356" s="37" t="n">
        <v>4301031256</v>
      </c>
      <c r="D356" s="326" t="n">
        <v>4680115883178</v>
      </c>
      <c r="E356" s="637" t="n"/>
      <c r="F356" s="669" t="n">
        <v>0.28</v>
      </c>
      <c r="G356" s="38" t="n">
        <v>6</v>
      </c>
      <c r="H356" s="669" t="n">
        <v>1.68</v>
      </c>
      <c r="I356" s="669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6" s="671" t="n"/>
      <c r="P356" s="671" t="n"/>
      <c r="Q356" s="671" t="n"/>
      <c r="R356" s="637" t="n"/>
      <c r="S356" s="40" t="inlineStr"/>
      <c r="T356" s="40" t="inlineStr"/>
      <c r="U356" s="41" t="inlineStr">
        <is>
          <t>кг</t>
        </is>
      </c>
      <c r="V356" s="672" t="n">
        <v>0</v>
      </c>
      <c r="W356" s="67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SU002606</t>
        </is>
      </c>
      <c r="B357" s="64" t="inlineStr">
        <is>
          <t>P003134</t>
        </is>
      </c>
      <c r="C357" s="37" t="n">
        <v>4301031172</v>
      </c>
      <c r="D357" s="326" t="n">
        <v>4607091389531</v>
      </c>
      <c r="E357" s="637" t="n"/>
      <c r="F357" s="669" t="n">
        <v>0.35</v>
      </c>
      <c r="G357" s="38" t="n">
        <v>6</v>
      </c>
      <c r="H357" s="669" t="n">
        <v>2.1</v>
      </c>
      <c r="I357" s="669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7" s="671" t="n"/>
      <c r="P357" s="671" t="n"/>
      <c r="Q357" s="671" t="n"/>
      <c r="R357" s="637" t="n"/>
      <c r="S357" s="40" t="inlineStr"/>
      <c r="T357" s="40" t="inlineStr"/>
      <c r="U357" s="41" t="inlineStr">
        <is>
          <t>кг</t>
        </is>
      </c>
      <c r="V357" s="672" t="n">
        <v>0</v>
      </c>
      <c r="W357" s="67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SU003082</t>
        </is>
      </c>
      <c r="B358" s="64" t="inlineStr">
        <is>
          <t>P003644</t>
        </is>
      </c>
      <c r="C358" s="37" t="n">
        <v>4301031255</v>
      </c>
      <c r="D358" s="326" t="n">
        <v>4680115883185</v>
      </c>
      <c r="E358" s="637" t="n"/>
      <c r="F358" s="669" t="n">
        <v>0.28</v>
      </c>
      <c r="G358" s="38" t="n">
        <v>6</v>
      </c>
      <c r="H358" s="669" t="n">
        <v>1.68</v>
      </c>
      <c r="I358" s="669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0" t="inlineStr">
        <is>
          <t>В/к колбасы «Филейбургская с душистым чесноком» срез Фикс.вес 0,28 фиброуз в/у Баварушка</t>
        </is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>
      <c r="A359" s="324" t="n"/>
      <c r="B359" s="320" t="n"/>
      <c r="C359" s="320" t="n"/>
      <c r="D359" s="320" t="n"/>
      <c r="E359" s="320" t="n"/>
      <c r="F359" s="320" t="n"/>
      <c r="G359" s="320" t="n"/>
      <c r="H359" s="320" t="n"/>
      <c r="I359" s="320" t="n"/>
      <c r="J359" s="320" t="n"/>
      <c r="K359" s="320" t="n"/>
      <c r="L359" s="320" t="n"/>
      <c r="M359" s="674" t="n"/>
      <c r="N359" s="675" t="inlineStr">
        <is>
          <t>Итого</t>
        </is>
      </c>
      <c r="O359" s="645" t="n"/>
      <c r="P359" s="645" t="n"/>
      <c r="Q359" s="645" t="n"/>
      <c r="R359" s="645" t="n"/>
      <c r="S359" s="645" t="n"/>
      <c r="T359" s="646" t="n"/>
      <c r="U359" s="43" t="inlineStr">
        <is>
          <t>кор</t>
        </is>
      </c>
      <c r="V359" s="67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/>
      </c>
      <c r="W359" s="67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/>
      </c>
      <c r="X359" s="67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/>
      </c>
      <c r="Y359" s="677" t="n"/>
      <c r="Z359" s="677" t="n"/>
    </row>
    <row r="360">
      <c r="A360" s="320" t="n"/>
      <c r="B360" s="320" t="n"/>
      <c r="C360" s="320" t="n"/>
      <c r="D360" s="320" t="n"/>
      <c r="E360" s="320" t="n"/>
      <c r="F360" s="320" t="n"/>
      <c r="G360" s="320" t="n"/>
      <c r="H360" s="320" t="n"/>
      <c r="I360" s="320" t="n"/>
      <c r="J360" s="320" t="n"/>
      <c r="K360" s="320" t="n"/>
      <c r="L360" s="320" t="n"/>
      <c r="M360" s="674" t="n"/>
      <c r="N360" s="675" t="inlineStr">
        <is>
          <t>Итого</t>
        </is>
      </c>
      <c r="O360" s="645" t="n"/>
      <c r="P360" s="645" t="n"/>
      <c r="Q360" s="645" t="n"/>
      <c r="R360" s="645" t="n"/>
      <c r="S360" s="645" t="n"/>
      <c r="T360" s="646" t="n"/>
      <c r="U360" s="43" t="inlineStr">
        <is>
          <t>кг</t>
        </is>
      </c>
      <c r="V360" s="676">
        <f>IFERROR(SUM(V346:V358),"0")</f>
        <v/>
      </c>
      <c r="W360" s="676">
        <f>IFERROR(SUM(W346:W358),"0")</f>
        <v/>
      </c>
      <c r="X360" s="43" t="n"/>
      <c r="Y360" s="677" t="n"/>
      <c r="Z360" s="677" t="n"/>
    </row>
    <row r="361" ht="14.25" customHeight="1">
      <c r="A361" s="325" t="inlineStr">
        <is>
          <t>Сосиски</t>
        </is>
      </c>
      <c r="B361" s="320" t="n"/>
      <c r="C361" s="320" t="n"/>
      <c r="D361" s="320" t="n"/>
      <c r="E361" s="320" t="n"/>
      <c r="F361" s="320" t="n"/>
      <c r="G361" s="320" t="n"/>
      <c r="H361" s="320" t="n"/>
      <c r="I361" s="320" t="n"/>
      <c r="J361" s="320" t="n"/>
      <c r="K361" s="320" t="n"/>
      <c r="L361" s="320" t="n"/>
      <c r="M361" s="320" t="n"/>
      <c r="N361" s="320" t="n"/>
      <c r="O361" s="320" t="n"/>
      <c r="P361" s="320" t="n"/>
      <c r="Q361" s="320" t="n"/>
      <c r="R361" s="320" t="n"/>
      <c r="S361" s="320" t="n"/>
      <c r="T361" s="320" t="n"/>
      <c r="U361" s="320" t="n"/>
      <c r="V361" s="320" t="n"/>
      <c r="W361" s="320" t="n"/>
      <c r="X361" s="320" t="n"/>
      <c r="Y361" s="325" t="n"/>
      <c r="Z361" s="325" t="n"/>
    </row>
    <row r="362" ht="27" customHeight="1">
      <c r="A362" s="64" t="inlineStr">
        <is>
          <t>SU002448</t>
        </is>
      </c>
      <c r="B362" s="64" t="inlineStr">
        <is>
          <t>P002914</t>
        </is>
      </c>
      <c r="C362" s="37" t="n">
        <v>4301051258</v>
      </c>
      <c r="D362" s="326" t="n">
        <v>4607091389685</v>
      </c>
      <c r="E362" s="637" t="n"/>
      <c r="F362" s="669" t="n">
        <v>1.3</v>
      </c>
      <c r="G362" s="38" t="n">
        <v>6</v>
      </c>
      <c r="H362" s="669" t="n">
        <v>7.8</v>
      </c>
      <c r="I362" s="669" t="n">
        <v>8.346</v>
      </c>
      <c r="J362" s="38" t="n">
        <v>56</v>
      </c>
      <c r="K362" s="38" t="inlineStr">
        <is>
          <t>8</t>
        </is>
      </c>
      <c r="L362" s="39" t="inlineStr">
        <is>
          <t>СК3</t>
        </is>
      </c>
      <c r="M362" s="38" t="n">
        <v>45</v>
      </c>
      <c r="N362" s="87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2" s="671" t="n"/>
      <c r="P362" s="671" t="n"/>
      <c r="Q362" s="671" t="n"/>
      <c r="R362" s="637" t="n"/>
      <c r="S362" s="40" t="inlineStr"/>
      <c r="T362" s="40" t="inlineStr"/>
      <c r="U362" s="41" t="inlineStr">
        <is>
          <t>кг</t>
        </is>
      </c>
      <c r="V362" s="672" t="n">
        <v>0</v>
      </c>
      <c r="W362" s="67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SU002557</t>
        </is>
      </c>
      <c r="B363" s="64" t="inlineStr">
        <is>
          <t>P003318</t>
        </is>
      </c>
      <c r="C363" s="37" t="n">
        <v>4301051431</v>
      </c>
      <c r="D363" s="326" t="n">
        <v>4607091389654</v>
      </c>
      <c r="E363" s="637" t="n"/>
      <c r="F363" s="669" t="n">
        <v>0.33</v>
      </c>
      <c r="G363" s="38" t="n">
        <v>6</v>
      </c>
      <c r="H363" s="669" t="n">
        <v>1.98</v>
      </c>
      <c r="I363" s="669" t="n">
        <v>2.258</v>
      </c>
      <c r="J363" s="38" t="n">
        <v>156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3" s="671" t="n"/>
      <c r="P363" s="671" t="n"/>
      <c r="Q363" s="671" t="n"/>
      <c r="R363" s="637" t="n"/>
      <c r="S363" s="40" t="inlineStr"/>
      <c r="T363" s="40" t="inlineStr"/>
      <c r="U363" s="41" t="inlineStr">
        <is>
          <t>кг</t>
        </is>
      </c>
      <c r="V363" s="672" t="n">
        <v>0</v>
      </c>
      <c r="W363" s="67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SU002285</t>
        </is>
      </c>
      <c r="B364" s="64" t="inlineStr">
        <is>
          <t>P002969</t>
        </is>
      </c>
      <c r="C364" s="37" t="n">
        <v>4301051284</v>
      </c>
      <c r="D364" s="326" t="n">
        <v>4607091384352</v>
      </c>
      <c r="E364" s="637" t="n"/>
      <c r="F364" s="669" t="n">
        <v>0.6</v>
      </c>
      <c r="G364" s="38" t="n">
        <v>4</v>
      </c>
      <c r="H364" s="669" t="n">
        <v>2.4</v>
      </c>
      <c r="I364" s="669" t="n">
        <v>2.646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4" s="671" t="n"/>
      <c r="P364" s="671" t="n"/>
      <c r="Q364" s="671" t="n"/>
      <c r="R364" s="637" t="n"/>
      <c r="S364" s="40" t="inlineStr"/>
      <c r="T364" s="40" t="inlineStr"/>
      <c r="U364" s="41" t="inlineStr">
        <is>
          <t>кг</t>
        </is>
      </c>
      <c r="V364" s="672" t="n">
        <v>0</v>
      </c>
      <c r="W364" s="673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SU002419</t>
        </is>
      </c>
      <c r="B365" s="64" t="inlineStr">
        <is>
          <t>P002913</t>
        </is>
      </c>
      <c r="C365" s="37" t="n">
        <v>4301051257</v>
      </c>
      <c r="D365" s="326" t="n">
        <v>4607091389661</v>
      </c>
      <c r="E365" s="637" t="n"/>
      <c r="F365" s="669" t="n">
        <v>0.55</v>
      </c>
      <c r="G365" s="38" t="n">
        <v>4</v>
      </c>
      <c r="H365" s="669" t="n">
        <v>2.2</v>
      </c>
      <c r="I365" s="669" t="n">
        <v>2.492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>
      <c r="A366" s="324" t="n"/>
      <c r="B366" s="320" t="n"/>
      <c r="C366" s="320" t="n"/>
      <c r="D366" s="320" t="n"/>
      <c r="E366" s="320" t="n"/>
      <c r="F366" s="320" t="n"/>
      <c r="G366" s="320" t="n"/>
      <c r="H366" s="320" t="n"/>
      <c r="I366" s="320" t="n"/>
      <c r="J366" s="320" t="n"/>
      <c r="K366" s="320" t="n"/>
      <c r="L366" s="320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IFERROR(V362/H362,"0")+IFERROR(V363/H363,"0")+IFERROR(V364/H364,"0")+IFERROR(V365/H365,"0")</f>
        <v/>
      </c>
      <c r="W366" s="676">
        <f>IFERROR(W362/H362,"0")+IFERROR(W363/H363,"0")+IFERROR(W364/H364,"0")+IFERROR(W365/H365,"0")</f>
        <v/>
      </c>
      <c r="X366" s="676">
        <f>IFERROR(IF(X362="",0,X362),"0")+IFERROR(IF(X363="",0,X363),"0")+IFERROR(IF(X364="",0,X364),"0")+IFERROR(IF(X365="",0,X365),"0")</f>
        <v/>
      </c>
      <c r="Y366" s="677" t="n"/>
      <c r="Z366" s="677" t="n"/>
    </row>
    <row r="367">
      <c r="A367" s="320" t="n"/>
      <c r="B367" s="320" t="n"/>
      <c r="C367" s="320" t="n"/>
      <c r="D367" s="320" t="n"/>
      <c r="E367" s="320" t="n"/>
      <c r="F367" s="320" t="n"/>
      <c r="G367" s="320" t="n"/>
      <c r="H367" s="320" t="n"/>
      <c r="I367" s="320" t="n"/>
      <c r="J367" s="320" t="n"/>
      <c r="K367" s="320" t="n"/>
      <c r="L367" s="320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IFERROR(SUM(V362:V365),"0")</f>
        <v/>
      </c>
      <c r="W367" s="676">
        <f>IFERROR(SUM(W362:W365),"0")</f>
        <v/>
      </c>
      <c r="X367" s="43" t="n"/>
      <c r="Y367" s="677" t="n"/>
      <c r="Z367" s="677" t="n"/>
    </row>
    <row r="368" ht="14.25" customHeight="1">
      <c r="A368" s="325" t="inlineStr">
        <is>
          <t>Сардельки</t>
        </is>
      </c>
      <c r="B368" s="320" t="n"/>
      <c r="C368" s="320" t="n"/>
      <c r="D368" s="320" t="n"/>
      <c r="E368" s="320" t="n"/>
      <c r="F368" s="320" t="n"/>
      <c r="G368" s="320" t="n"/>
      <c r="H368" s="320" t="n"/>
      <c r="I368" s="320" t="n"/>
      <c r="J368" s="320" t="n"/>
      <c r="K368" s="320" t="n"/>
      <c r="L368" s="320" t="n"/>
      <c r="M368" s="320" t="n"/>
      <c r="N368" s="320" t="n"/>
      <c r="O368" s="320" t="n"/>
      <c r="P368" s="320" t="n"/>
      <c r="Q368" s="320" t="n"/>
      <c r="R368" s="320" t="n"/>
      <c r="S368" s="320" t="n"/>
      <c r="T368" s="320" t="n"/>
      <c r="U368" s="320" t="n"/>
      <c r="V368" s="320" t="n"/>
      <c r="W368" s="320" t="n"/>
      <c r="X368" s="320" t="n"/>
      <c r="Y368" s="325" t="n"/>
      <c r="Z368" s="325" t="n"/>
    </row>
    <row r="369" ht="27" customHeight="1">
      <c r="A369" s="64" t="inlineStr">
        <is>
          <t>SU002846</t>
        </is>
      </c>
      <c r="B369" s="64" t="inlineStr">
        <is>
          <t>P003254</t>
        </is>
      </c>
      <c r="C369" s="37" t="n">
        <v>4301060352</v>
      </c>
      <c r="D369" s="326" t="n">
        <v>4680115881648</v>
      </c>
      <c r="E369" s="637" t="n"/>
      <c r="F369" s="669" t="n">
        <v>1</v>
      </c>
      <c r="G369" s="38" t="n">
        <v>4</v>
      </c>
      <c r="H369" s="669" t="n">
        <v>4</v>
      </c>
      <c r="I369" s="669" t="n">
        <v>4.404</v>
      </c>
      <c r="J369" s="38" t="n">
        <v>104</v>
      </c>
      <c r="K369" s="38" t="inlineStr">
        <is>
          <t>8</t>
        </is>
      </c>
      <c r="L369" s="39" t="inlineStr">
        <is>
          <t>СК2</t>
        </is>
      </c>
      <c r="M369" s="38" t="n">
        <v>35</v>
      </c>
      <c r="N369" s="87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9" s="671" t="n"/>
      <c r="P369" s="671" t="n"/>
      <c r="Q369" s="671" t="n"/>
      <c r="R369" s="637" t="n"/>
      <c r="S369" s="40" t="inlineStr"/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IFERROR(IF(W369=0,"",ROUNDUP(W369/H369,0)*0.01196),"")</f>
        <v/>
      </c>
      <c r="Y369" s="69" t="inlineStr"/>
      <c r="Z369" s="70" t="inlineStr"/>
      <c r="AD369" s="71" t="n"/>
      <c r="BA369" s="271" t="inlineStr">
        <is>
          <t>КИ</t>
        </is>
      </c>
    </row>
    <row r="370">
      <c r="A370" s="324" t="n"/>
      <c r="B370" s="320" t="n"/>
      <c r="C370" s="320" t="n"/>
      <c r="D370" s="320" t="n"/>
      <c r="E370" s="320" t="n"/>
      <c r="F370" s="320" t="n"/>
      <c r="G370" s="320" t="n"/>
      <c r="H370" s="320" t="n"/>
      <c r="I370" s="320" t="n"/>
      <c r="J370" s="320" t="n"/>
      <c r="K370" s="320" t="n"/>
      <c r="L370" s="320" t="n"/>
      <c r="M370" s="674" t="n"/>
      <c r="N370" s="675" t="inlineStr">
        <is>
          <t>Итого</t>
        </is>
      </c>
      <c r="O370" s="645" t="n"/>
      <c r="P370" s="645" t="n"/>
      <c r="Q370" s="645" t="n"/>
      <c r="R370" s="645" t="n"/>
      <c r="S370" s="645" t="n"/>
      <c r="T370" s="646" t="n"/>
      <c r="U370" s="43" t="inlineStr">
        <is>
          <t>кор</t>
        </is>
      </c>
      <c r="V370" s="676">
        <f>IFERROR(V369/H369,"0")</f>
        <v/>
      </c>
      <c r="W370" s="676">
        <f>IFERROR(W369/H369,"0")</f>
        <v/>
      </c>
      <c r="X370" s="676">
        <f>IFERROR(IF(X369="",0,X369),"0")</f>
        <v/>
      </c>
      <c r="Y370" s="677" t="n"/>
      <c r="Z370" s="677" t="n"/>
    </row>
    <row r="371">
      <c r="A371" s="320" t="n"/>
      <c r="B371" s="320" t="n"/>
      <c r="C371" s="320" t="n"/>
      <c r="D371" s="320" t="n"/>
      <c r="E371" s="320" t="n"/>
      <c r="F371" s="320" t="n"/>
      <c r="G371" s="320" t="n"/>
      <c r="H371" s="320" t="n"/>
      <c r="I371" s="320" t="n"/>
      <c r="J371" s="320" t="n"/>
      <c r="K371" s="320" t="n"/>
      <c r="L371" s="320" t="n"/>
      <c r="M371" s="674" t="n"/>
      <c r="N371" s="675" t="inlineStr">
        <is>
          <t>Итого</t>
        </is>
      </c>
      <c r="O371" s="645" t="n"/>
      <c r="P371" s="645" t="n"/>
      <c r="Q371" s="645" t="n"/>
      <c r="R371" s="645" t="n"/>
      <c r="S371" s="645" t="n"/>
      <c r="T371" s="646" t="n"/>
      <c r="U371" s="43" t="inlineStr">
        <is>
          <t>кг</t>
        </is>
      </c>
      <c r="V371" s="676">
        <f>IFERROR(SUM(V369:V369),"0")</f>
        <v/>
      </c>
      <c r="W371" s="676">
        <f>IFERROR(SUM(W369:W369),"0")</f>
        <v/>
      </c>
      <c r="X371" s="43" t="n"/>
      <c r="Y371" s="677" t="n"/>
      <c r="Z371" s="677" t="n"/>
    </row>
    <row r="372" ht="14.25" customHeight="1">
      <c r="A372" s="325" t="inlineStr">
        <is>
          <t>Сыровяленые колбасы</t>
        </is>
      </c>
      <c r="B372" s="320" t="n"/>
      <c r="C372" s="320" t="n"/>
      <c r="D372" s="320" t="n"/>
      <c r="E372" s="320" t="n"/>
      <c r="F372" s="320" t="n"/>
      <c r="G372" s="320" t="n"/>
      <c r="H372" s="320" t="n"/>
      <c r="I372" s="320" t="n"/>
      <c r="J372" s="320" t="n"/>
      <c r="K372" s="320" t="n"/>
      <c r="L372" s="320" t="n"/>
      <c r="M372" s="320" t="n"/>
      <c r="N372" s="320" t="n"/>
      <c r="O372" s="320" t="n"/>
      <c r="P372" s="320" t="n"/>
      <c r="Q372" s="320" t="n"/>
      <c r="R372" s="320" t="n"/>
      <c r="S372" s="320" t="n"/>
      <c r="T372" s="320" t="n"/>
      <c r="U372" s="320" t="n"/>
      <c r="V372" s="320" t="n"/>
      <c r="W372" s="320" t="n"/>
      <c r="X372" s="320" t="n"/>
      <c r="Y372" s="325" t="n"/>
      <c r="Z372" s="325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6" t="n">
        <v>4680115882997</v>
      </c>
      <c r="E373" s="637" t="n"/>
      <c r="F373" s="669" t="n">
        <v>0.13</v>
      </c>
      <c r="G373" s="38" t="n">
        <v>10</v>
      </c>
      <c r="H373" s="669" t="n">
        <v>1.3</v>
      </c>
      <c r="I373" s="669" t="n">
        <v>1.46</v>
      </c>
      <c r="J373" s="38" t="n">
        <v>200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76" t="inlineStr">
        <is>
          <t>с/в колбасы «Филейбургская с филе сочного окорока» ф/в 0,13 н/о ТМ «Баварушка»</t>
        </is>
      </c>
      <c r="O373" s="671" t="n"/>
      <c r="P373" s="671" t="n"/>
      <c r="Q373" s="671" t="n"/>
      <c r="R373" s="637" t="n"/>
      <c r="S373" s="40" t="inlineStr"/>
      <c r="T373" s="40" t="inlineStr"/>
      <c r="U373" s="41" t="inlineStr">
        <is>
          <t>кг</t>
        </is>
      </c>
      <c r="V373" s="672" t="n">
        <v>0</v>
      </c>
      <c r="W373" s="673">
        <f>IFERROR(IF(V373="",0,CEILING((V373/$H373),1)*$H373),"")</f>
        <v/>
      </c>
      <c r="X373" s="42">
        <f>IFERROR(IF(W373=0,"",ROUNDUP(W373/H373,0)*0.00673),"")</f>
        <v/>
      </c>
      <c r="Y373" s="69" t="inlineStr"/>
      <c r="Z373" s="70" t="inlineStr"/>
      <c r="AD373" s="71" t="n"/>
      <c r="BA373" s="272" t="inlineStr">
        <is>
          <t>КИ</t>
        </is>
      </c>
    </row>
    <row r="374">
      <c r="A374" s="324" t="n"/>
      <c r="B374" s="320" t="n"/>
      <c r="C374" s="320" t="n"/>
      <c r="D374" s="320" t="n"/>
      <c r="E374" s="320" t="n"/>
      <c r="F374" s="320" t="n"/>
      <c r="G374" s="320" t="n"/>
      <c r="H374" s="320" t="n"/>
      <c r="I374" s="320" t="n"/>
      <c r="J374" s="320" t="n"/>
      <c r="K374" s="320" t="n"/>
      <c r="L374" s="320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кор</t>
        </is>
      </c>
      <c r="V374" s="676">
        <f>IFERROR(V373/H373,"0")</f>
        <v/>
      </c>
      <c r="W374" s="676">
        <f>IFERROR(W373/H373,"0")</f>
        <v/>
      </c>
      <c r="X374" s="676">
        <f>IFERROR(IF(X373="",0,X373),"0")</f>
        <v/>
      </c>
      <c r="Y374" s="677" t="n"/>
      <c r="Z374" s="677" t="n"/>
    </row>
    <row r="375">
      <c r="A375" s="320" t="n"/>
      <c r="B375" s="320" t="n"/>
      <c r="C375" s="320" t="n"/>
      <c r="D375" s="320" t="n"/>
      <c r="E375" s="320" t="n"/>
      <c r="F375" s="320" t="n"/>
      <c r="G375" s="320" t="n"/>
      <c r="H375" s="320" t="n"/>
      <c r="I375" s="320" t="n"/>
      <c r="J375" s="320" t="n"/>
      <c r="K375" s="320" t="n"/>
      <c r="L375" s="320" t="n"/>
      <c r="M375" s="674" t="n"/>
      <c r="N375" s="675" t="inlineStr">
        <is>
          <t>Итого</t>
        </is>
      </c>
      <c r="O375" s="645" t="n"/>
      <c r="P375" s="645" t="n"/>
      <c r="Q375" s="645" t="n"/>
      <c r="R375" s="645" t="n"/>
      <c r="S375" s="645" t="n"/>
      <c r="T375" s="646" t="n"/>
      <c r="U375" s="43" t="inlineStr">
        <is>
          <t>кг</t>
        </is>
      </c>
      <c r="V375" s="676">
        <f>IFERROR(SUM(V373:V373),"0")</f>
        <v/>
      </c>
      <c r="W375" s="676">
        <f>IFERROR(SUM(W373:W373),"0")</f>
        <v/>
      </c>
      <c r="X375" s="43" t="n"/>
      <c r="Y375" s="677" t="n"/>
      <c r="Z375" s="677" t="n"/>
    </row>
    <row r="376" ht="16.5" customHeight="1">
      <c r="A376" s="331" t="inlineStr">
        <is>
          <t>Балыкбургская</t>
        </is>
      </c>
      <c r="B376" s="320" t="n"/>
      <c r="C376" s="320" t="n"/>
      <c r="D376" s="320" t="n"/>
      <c r="E376" s="320" t="n"/>
      <c r="F376" s="320" t="n"/>
      <c r="G376" s="320" t="n"/>
      <c r="H376" s="320" t="n"/>
      <c r="I376" s="320" t="n"/>
      <c r="J376" s="320" t="n"/>
      <c r="K376" s="320" t="n"/>
      <c r="L376" s="320" t="n"/>
      <c r="M376" s="320" t="n"/>
      <c r="N376" s="320" t="n"/>
      <c r="O376" s="320" t="n"/>
      <c r="P376" s="320" t="n"/>
      <c r="Q376" s="320" t="n"/>
      <c r="R376" s="320" t="n"/>
      <c r="S376" s="320" t="n"/>
      <c r="T376" s="320" t="n"/>
      <c r="U376" s="320" t="n"/>
      <c r="V376" s="320" t="n"/>
      <c r="W376" s="320" t="n"/>
      <c r="X376" s="320" t="n"/>
      <c r="Y376" s="331" t="n"/>
      <c r="Z376" s="331" t="n"/>
    </row>
    <row r="377" ht="14.25" customHeight="1">
      <c r="A377" s="325" t="inlineStr">
        <is>
          <t>Ветчины</t>
        </is>
      </c>
      <c r="B377" s="320" t="n"/>
      <c r="C377" s="320" t="n"/>
      <c r="D377" s="320" t="n"/>
      <c r="E377" s="320" t="n"/>
      <c r="F377" s="320" t="n"/>
      <c r="G377" s="320" t="n"/>
      <c r="H377" s="320" t="n"/>
      <c r="I377" s="320" t="n"/>
      <c r="J377" s="320" t="n"/>
      <c r="K377" s="320" t="n"/>
      <c r="L377" s="320" t="n"/>
      <c r="M377" s="320" t="n"/>
      <c r="N377" s="320" t="n"/>
      <c r="O377" s="320" t="n"/>
      <c r="P377" s="320" t="n"/>
      <c r="Q377" s="320" t="n"/>
      <c r="R377" s="320" t="n"/>
      <c r="S377" s="320" t="n"/>
      <c r="T377" s="320" t="n"/>
      <c r="U377" s="320" t="n"/>
      <c r="V377" s="320" t="n"/>
      <c r="W377" s="320" t="n"/>
      <c r="X377" s="320" t="n"/>
      <c r="Y377" s="325" t="n"/>
      <c r="Z377" s="325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6" t="n">
        <v>4607091389388</v>
      </c>
      <c r="E378" s="637" t="n"/>
      <c r="F378" s="669" t="n">
        <v>1.3</v>
      </c>
      <c r="G378" s="38" t="n">
        <v>4</v>
      </c>
      <c r="H378" s="669" t="n">
        <v>5.2</v>
      </c>
      <c r="I378" s="669" t="n">
        <v>5.608</v>
      </c>
      <c r="J378" s="38" t="n">
        <v>104</v>
      </c>
      <c r="K378" s="38" t="inlineStr">
        <is>
          <t>8</t>
        </is>
      </c>
      <c r="L378" s="39" t="inlineStr">
        <is>
          <t>СК3</t>
        </is>
      </c>
      <c r="M378" s="38" t="n">
        <v>35</v>
      </c>
      <c r="N378" s="87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8" s="671" t="n"/>
      <c r="P378" s="671" t="n"/>
      <c r="Q378" s="671" t="n"/>
      <c r="R378" s="637" t="n"/>
      <c r="S378" s="40" t="inlineStr"/>
      <c r="T378" s="40" t="inlineStr"/>
      <c r="U378" s="41" t="inlineStr">
        <is>
          <t>кг</t>
        </is>
      </c>
      <c r="V378" s="672" t="n">
        <v>0</v>
      </c>
      <c r="W378" s="673">
        <f>IFERROR(IF(V378="",0,CEILING((V378/$H378),1)*$H378),"")</f>
        <v/>
      </c>
      <c r="X378" s="42">
        <f>IFERROR(IF(W378=0,"",ROUNDUP(W378/H378,0)*0.01196),"")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6" t="n">
        <v>4607091389364</v>
      </c>
      <c r="E379" s="637" t="n"/>
      <c r="F379" s="669" t="n">
        <v>0.42</v>
      </c>
      <c r="G379" s="38" t="n">
        <v>6</v>
      </c>
      <c r="H379" s="669" t="n">
        <v>2.52</v>
      </c>
      <c r="I379" s="669" t="n">
        <v>2.75</v>
      </c>
      <c r="J379" s="38" t="n">
        <v>156</v>
      </c>
      <c r="K379" s="38" t="inlineStr">
        <is>
          <t>12</t>
        </is>
      </c>
      <c r="L379" s="39" t="inlineStr">
        <is>
          <t>СК3</t>
        </is>
      </c>
      <c r="M379" s="38" t="n">
        <v>35</v>
      </c>
      <c r="N379" s="87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9" s="671" t="n"/>
      <c r="P379" s="671" t="n"/>
      <c r="Q379" s="671" t="n"/>
      <c r="R379" s="637" t="n"/>
      <c r="S379" s="40" t="inlineStr"/>
      <c r="T379" s="40" t="inlineStr"/>
      <c r="U379" s="41" t="inlineStr">
        <is>
          <t>кг</t>
        </is>
      </c>
      <c r="V379" s="672" t="n">
        <v>0</v>
      </c>
      <c r="W379" s="67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>
      <c r="A380" s="324" t="n"/>
      <c r="B380" s="320" t="n"/>
      <c r="C380" s="320" t="n"/>
      <c r="D380" s="320" t="n"/>
      <c r="E380" s="320" t="n"/>
      <c r="F380" s="320" t="n"/>
      <c r="G380" s="320" t="n"/>
      <c r="H380" s="320" t="n"/>
      <c r="I380" s="320" t="n"/>
      <c r="J380" s="320" t="n"/>
      <c r="K380" s="320" t="n"/>
      <c r="L380" s="320" t="n"/>
      <c r="M380" s="674" t="n"/>
      <c r="N380" s="675" t="inlineStr">
        <is>
          <t>Итого</t>
        </is>
      </c>
      <c r="O380" s="645" t="n"/>
      <c r="P380" s="645" t="n"/>
      <c r="Q380" s="645" t="n"/>
      <c r="R380" s="645" t="n"/>
      <c r="S380" s="645" t="n"/>
      <c r="T380" s="646" t="n"/>
      <c r="U380" s="43" t="inlineStr">
        <is>
          <t>кор</t>
        </is>
      </c>
      <c r="V380" s="676">
        <f>IFERROR(V378/H378,"0")+IFERROR(V379/H379,"0")</f>
        <v/>
      </c>
      <c r="W380" s="676">
        <f>IFERROR(W378/H378,"0")+IFERROR(W379/H379,"0")</f>
        <v/>
      </c>
      <c r="X380" s="676">
        <f>IFERROR(IF(X378="",0,X378),"0")+IFERROR(IF(X379="",0,X379),"0")</f>
        <v/>
      </c>
      <c r="Y380" s="677" t="n"/>
      <c r="Z380" s="677" t="n"/>
    </row>
    <row r="381">
      <c r="A381" s="320" t="n"/>
      <c r="B381" s="320" t="n"/>
      <c r="C381" s="320" t="n"/>
      <c r="D381" s="320" t="n"/>
      <c r="E381" s="320" t="n"/>
      <c r="F381" s="320" t="n"/>
      <c r="G381" s="320" t="n"/>
      <c r="H381" s="320" t="n"/>
      <c r="I381" s="320" t="n"/>
      <c r="J381" s="320" t="n"/>
      <c r="K381" s="320" t="n"/>
      <c r="L381" s="320" t="n"/>
      <c r="M381" s="674" t="n"/>
      <c r="N381" s="675" t="inlineStr">
        <is>
          <t>Итого</t>
        </is>
      </c>
      <c r="O381" s="645" t="n"/>
      <c r="P381" s="645" t="n"/>
      <c r="Q381" s="645" t="n"/>
      <c r="R381" s="645" t="n"/>
      <c r="S381" s="645" t="n"/>
      <c r="T381" s="646" t="n"/>
      <c r="U381" s="43" t="inlineStr">
        <is>
          <t>кг</t>
        </is>
      </c>
      <c r="V381" s="676">
        <f>IFERROR(SUM(V378:V379),"0")</f>
        <v/>
      </c>
      <c r="W381" s="676">
        <f>IFERROR(SUM(W378:W379),"0")</f>
        <v/>
      </c>
      <c r="X381" s="43" t="n"/>
      <c r="Y381" s="677" t="n"/>
      <c r="Z381" s="677" t="n"/>
    </row>
    <row r="382" ht="14.25" customHeight="1">
      <c r="A382" s="325" t="inlineStr">
        <is>
          <t>Копченые колбасы</t>
        </is>
      </c>
      <c r="B382" s="320" t="n"/>
      <c r="C382" s="320" t="n"/>
      <c r="D382" s="320" t="n"/>
      <c r="E382" s="320" t="n"/>
      <c r="F382" s="320" t="n"/>
      <c r="G382" s="320" t="n"/>
      <c r="H382" s="320" t="n"/>
      <c r="I382" s="320" t="n"/>
      <c r="J382" s="320" t="n"/>
      <c r="K382" s="320" t="n"/>
      <c r="L382" s="320" t="n"/>
      <c r="M382" s="320" t="n"/>
      <c r="N382" s="320" t="n"/>
      <c r="O382" s="320" t="n"/>
      <c r="P382" s="320" t="n"/>
      <c r="Q382" s="320" t="n"/>
      <c r="R382" s="320" t="n"/>
      <c r="S382" s="320" t="n"/>
      <c r="T382" s="320" t="n"/>
      <c r="U382" s="320" t="n"/>
      <c r="V382" s="320" t="n"/>
      <c r="W382" s="320" t="n"/>
      <c r="X382" s="320" t="n"/>
      <c r="Y382" s="325" t="n"/>
      <c r="Z382" s="325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6" t="n">
        <v>4607091389739</v>
      </c>
      <c r="E383" s="637" t="n"/>
      <c r="F383" s="669" t="n">
        <v>0.7</v>
      </c>
      <c r="G383" s="38" t="n">
        <v>6</v>
      </c>
      <c r="H383" s="669" t="n">
        <v>4.2</v>
      </c>
      <c r="I383" s="669" t="n">
        <v>4.43</v>
      </c>
      <c r="J383" s="38" t="n">
        <v>156</v>
      </c>
      <c r="K383" s="38" t="inlineStr">
        <is>
          <t>12</t>
        </is>
      </c>
      <c r="L383" s="39" t="inlineStr">
        <is>
          <t>СК1</t>
        </is>
      </c>
      <c r="M383" s="38" t="n">
        <v>45</v>
      </c>
      <c r="N383" s="87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6" t="n">
        <v>4680115883048</v>
      </c>
      <c r="E384" s="637" t="n"/>
      <c r="F384" s="669" t="n">
        <v>1</v>
      </c>
      <c r="G384" s="38" t="n">
        <v>4</v>
      </c>
      <c r="H384" s="669" t="n">
        <v>4</v>
      </c>
      <c r="I384" s="669" t="n">
        <v>4.21</v>
      </c>
      <c r="J384" s="38" t="n">
        <v>120</v>
      </c>
      <c r="K384" s="38" t="inlineStr">
        <is>
          <t>12</t>
        </is>
      </c>
      <c r="L384" s="39" t="inlineStr">
        <is>
          <t>СК2</t>
        </is>
      </c>
      <c r="M384" s="38" t="n">
        <v>40</v>
      </c>
      <c r="N384" s="88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4" s="671" t="n"/>
      <c r="P384" s="671" t="n"/>
      <c r="Q384" s="671" t="n"/>
      <c r="R384" s="637" t="n"/>
      <c r="S384" s="40" t="inlineStr"/>
      <c r="T384" s="40" t="inlineStr"/>
      <c r="U384" s="41" t="inlineStr">
        <is>
          <t>кг</t>
        </is>
      </c>
      <c r="V384" s="672" t="n">
        <v>0</v>
      </c>
      <c r="W384" s="673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6" t="n">
        <v>4607091389425</v>
      </c>
      <c r="E385" s="637" t="n"/>
      <c r="F385" s="669" t="n">
        <v>0.35</v>
      </c>
      <c r="G385" s="38" t="n">
        <v>6</v>
      </c>
      <c r="H385" s="669" t="n">
        <v>2.1</v>
      </c>
      <c r="I385" s="66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5" s="671" t="n"/>
      <c r="P385" s="671" t="n"/>
      <c r="Q385" s="671" t="n"/>
      <c r="R385" s="637" t="n"/>
      <c r="S385" s="40" t="inlineStr"/>
      <c r="T385" s="40" t="inlineStr"/>
      <c r="U385" s="41" t="inlineStr">
        <is>
          <t>кг</t>
        </is>
      </c>
      <c r="V385" s="672" t="n">
        <v>0</v>
      </c>
      <c r="W385" s="67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6" t="n">
        <v>4680115882911</v>
      </c>
      <c r="E386" s="637" t="n"/>
      <c r="F386" s="669" t="n">
        <v>0.4</v>
      </c>
      <c r="G386" s="38" t="n">
        <v>6</v>
      </c>
      <c r="H386" s="669" t="n">
        <v>2.4</v>
      </c>
      <c r="I386" s="669" t="n">
        <v>2.53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40</v>
      </c>
      <c r="N386" s="882" t="inlineStr">
        <is>
          <t>П/к колбасы «Балыкбургская по-баварски» Фикс.вес 0,4 н/о мгс ТМ «Баварушка»</t>
        </is>
      </c>
      <c r="O386" s="671" t="n"/>
      <c r="P386" s="671" t="n"/>
      <c r="Q386" s="671" t="n"/>
      <c r="R386" s="637" t="n"/>
      <c r="S386" s="40" t="inlineStr"/>
      <c r="T386" s="40" t="inlineStr"/>
      <c r="U386" s="41" t="inlineStr">
        <is>
          <t>кг</t>
        </is>
      </c>
      <c r="V386" s="672" t="n">
        <v>0</v>
      </c>
      <c r="W386" s="67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6" t="n">
        <v>4680115880771</v>
      </c>
      <c r="E387" s="637" t="n"/>
      <c r="F387" s="669" t="n">
        <v>0.28</v>
      </c>
      <c r="G387" s="38" t="n">
        <v>6</v>
      </c>
      <c r="H387" s="669" t="n">
        <v>1.68</v>
      </c>
      <c r="I387" s="66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6" t="n">
        <v>4607091389500</v>
      </c>
      <c r="E388" s="637" t="n"/>
      <c r="F388" s="669" t="n">
        <v>0.35</v>
      </c>
      <c r="G388" s="38" t="n">
        <v>6</v>
      </c>
      <c r="H388" s="669" t="n">
        <v>2.1</v>
      </c>
      <c r="I388" s="66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6" t="n">
        <v>4680115881983</v>
      </c>
      <c r="E389" s="637" t="n"/>
      <c r="F389" s="669" t="n">
        <v>0.28</v>
      </c>
      <c r="G389" s="38" t="n">
        <v>4</v>
      </c>
      <c r="H389" s="669" t="n">
        <v>1.12</v>
      </c>
      <c r="I389" s="669" t="n">
        <v>1.252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40</v>
      </c>
      <c r="N389" s="88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>
      <c r="A390" s="324" t="n"/>
      <c r="B390" s="320" t="n"/>
      <c r="C390" s="320" t="n"/>
      <c r="D390" s="320" t="n"/>
      <c r="E390" s="320" t="n"/>
      <c r="F390" s="320" t="n"/>
      <c r="G390" s="320" t="n"/>
      <c r="H390" s="320" t="n"/>
      <c r="I390" s="320" t="n"/>
      <c r="J390" s="320" t="n"/>
      <c r="K390" s="320" t="n"/>
      <c r="L390" s="320" t="n"/>
      <c r="M390" s="674" t="n"/>
      <c r="N390" s="675" t="inlineStr">
        <is>
          <t>Итого</t>
        </is>
      </c>
      <c r="O390" s="645" t="n"/>
      <c r="P390" s="645" t="n"/>
      <c r="Q390" s="645" t="n"/>
      <c r="R390" s="645" t="n"/>
      <c r="S390" s="645" t="n"/>
      <c r="T390" s="646" t="n"/>
      <c r="U390" s="43" t="inlineStr">
        <is>
          <t>кор</t>
        </is>
      </c>
      <c r="V390" s="676">
        <f>IFERROR(V383/H383,"0")+IFERROR(V384/H384,"0")+IFERROR(V385/H385,"0")+IFERROR(V386/H386,"0")+IFERROR(V387/H387,"0")+IFERROR(V388/H388,"0")+IFERROR(V389/H389,"0")</f>
        <v/>
      </c>
      <c r="W390" s="676">
        <f>IFERROR(W383/H383,"0")+IFERROR(W384/H384,"0")+IFERROR(W385/H385,"0")+IFERROR(W386/H386,"0")+IFERROR(W387/H387,"0")+IFERROR(W388/H388,"0")+IFERROR(W389/H389,"0")</f>
        <v/>
      </c>
      <c r="X390" s="676">
        <f>IFERROR(IF(X383="",0,X383),"0")+IFERROR(IF(X384="",0,X384),"0")+IFERROR(IF(X385="",0,X385),"0")+IFERROR(IF(X386="",0,X386),"0")+IFERROR(IF(X387="",0,X387),"0")+IFERROR(IF(X388="",0,X388),"0")+IFERROR(IF(X389="",0,X389),"0")</f>
        <v/>
      </c>
      <c r="Y390" s="677" t="n"/>
      <c r="Z390" s="677" t="n"/>
    </row>
    <row r="391">
      <c r="A391" s="320" t="n"/>
      <c r="B391" s="320" t="n"/>
      <c r="C391" s="320" t="n"/>
      <c r="D391" s="320" t="n"/>
      <c r="E391" s="320" t="n"/>
      <c r="F391" s="320" t="n"/>
      <c r="G391" s="320" t="n"/>
      <c r="H391" s="320" t="n"/>
      <c r="I391" s="320" t="n"/>
      <c r="J391" s="320" t="n"/>
      <c r="K391" s="320" t="n"/>
      <c r="L391" s="320" t="n"/>
      <c r="M391" s="674" t="n"/>
      <c r="N391" s="675" t="inlineStr">
        <is>
          <t>Итого</t>
        </is>
      </c>
      <c r="O391" s="645" t="n"/>
      <c r="P391" s="645" t="n"/>
      <c r="Q391" s="645" t="n"/>
      <c r="R391" s="645" t="n"/>
      <c r="S391" s="645" t="n"/>
      <c r="T391" s="646" t="n"/>
      <c r="U391" s="43" t="inlineStr">
        <is>
          <t>кг</t>
        </is>
      </c>
      <c r="V391" s="676">
        <f>IFERROR(SUM(V383:V389),"0")</f>
        <v/>
      </c>
      <c r="W391" s="676">
        <f>IFERROR(SUM(W383:W389),"0")</f>
        <v/>
      </c>
      <c r="X391" s="43" t="n"/>
      <c r="Y391" s="677" t="n"/>
      <c r="Z391" s="677" t="n"/>
    </row>
    <row r="392" ht="14.25" customHeight="1">
      <c r="A392" s="325" t="inlineStr">
        <is>
          <t>Сыровяленые колбасы</t>
        </is>
      </c>
      <c r="B392" s="320" t="n"/>
      <c r="C392" s="320" t="n"/>
      <c r="D392" s="320" t="n"/>
      <c r="E392" s="320" t="n"/>
      <c r="F392" s="320" t="n"/>
      <c r="G392" s="320" t="n"/>
      <c r="H392" s="320" t="n"/>
      <c r="I392" s="320" t="n"/>
      <c r="J392" s="320" t="n"/>
      <c r="K392" s="320" t="n"/>
      <c r="L392" s="320" t="n"/>
      <c r="M392" s="320" t="n"/>
      <c r="N392" s="320" t="n"/>
      <c r="O392" s="320" t="n"/>
      <c r="P392" s="320" t="n"/>
      <c r="Q392" s="320" t="n"/>
      <c r="R392" s="320" t="n"/>
      <c r="S392" s="320" t="n"/>
      <c r="T392" s="320" t="n"/>
      <c r="U392" s="320" t="n"/>
      <c r="V392" s="320" t="n"/>
      <c r="W392" s="320" t="n"/>
      <c r="X392" s="320" t="n"/>
      <c r="Y392" s="325" t="n"/>
      <c r="Z392" s="325" t="n"/>
    </row>
    <row r="393" ht="27" customHeight="1">
      <c r="A393" s="64" t="inlineStr">
        <is>
          <t>SU003056</t>
        </is>
      </c>
      <c r="B393" s="64" t="inlineStr">
        <is>
          <t>P003622</t>
        </is>
      </c>
      <c r="C393" s="37" t="n">
        <v>4301170008</v>
      </c>
      <c r="D393" s="326" t="n">
        <v>4680115882980</v>
      </c>
      <c r="E393" s="637" t="n"/>
      <c r="F393" s="669" t="n">
        <v>0.13</v>
      </c>
      <c r="G393" s="38" t="n">
        <v>10</v>
      </c>
      <c r="H393" s="669" t="n">
        <v>1.3</v>
      </c>
      <c r="I393" s="669" t="n">
        <v>1.46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150</v>
      </c>
      <c r="N393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IFERROR(IF(W393=0,"",ROUNDUP(W393/H393,0)*0.00673),"")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4" t="n"/>
      <c r="B394" s="320" t="n"/>
      <c r="C394" s="320" t="n"/>
      <c r="D394" s="320" t="n"/>
      <c r="E394" s="320" t="n"/>
      <c r="F394" s="320" t="n"/>
      <c r="G394" s="320" t="n"/>
      <c r="H394" s="320" t="n"/>
      <c r="I394" s="320" t="n"/>
      <c r="J394" s="320" t="n"/>
      <c r="K394" s="320" t="n"/>
      <c r="L394" s="320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IFERROR(V393/H393,"0")</f>
        <v/>
      </c>
      <c r="W394" s="676">
        <f>IFERROR(W393/H393,"0")</f>
        <v/>
      </c>
      <c r="X394" s="676">
        <f>IFERROR(IF(X393="",0,X393),"0")</f>
        <v/>
      </c>
      <c r="Y394" s="677" t="n"/>
      <c r="Z394" s="677" t="n"/>
    </row>
    <row r="395">
      <c r="A395" s="320" t="n"/>
      <c r="B395" s="320" t="n"/>
      <c r="C395" s="320" t="n"/>
      <c r="D395" s="320" t="n"/>
      <c r="E395" s="320" t="n"/>
      <c r="F395" s="320" t="n"/>
      <c r="G395" s="320" t="n"/>
      <c r="H395" s="320" t="n"/>
      <c r="I395" s="320" t="n"/>
      <c r="J395" s="320" t="n"/>
      <c r="K395" s="320" t="n"/>
      <c r="L395" s="320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IFERROR(SUM(V393:V393),"0")</f>
        <v/>
      </c>
      <c r="W395" s="676">
        <f>IFERROR(SUM(W393:W393),"0")</f>
        <v/>
      </c>
      <c r="X395" s="43" t="n"/>
      <c r="Y395" s="677" t="n"/>
      <c r="Z395" s="677" t="n"/>
    </row>
    <row r="396" ht="27.75" customHeight="1">
      <c r="A396" s="342" t="inlineStr">
        <is>
          <t>Дугушка</t>
        </is>
      </c>
      <c r="B396" s="668" t="n"/>
      <c r="C396" s="668" t="n"/>
      <c r="D396" s="668" t="n"/>
      <c r="E396" s="668" t="n"/>
      <c r="F396" s="668" t="n"/>
      <c r="G396" s="668" t="n"/>
      <c r="H396" s="668" t="n"/>
      <c r="I396" s="668" t="n"/>
      <c r="J396" s="668" t="n"/>
      <c r="K396" s="668" t="n"/>
      <c r="L396" s="668" t="n"/>
      <c r="M396" s="668" t="n"/>
      <c r="N396" s="668" t="n"/>
      <c r="O396" s="668" t="n"/>
      <c r="P396" s="668" t="n"/>
      <c r="Q396" s="668" t="n"/>
      <c r="R396" s="668" t="n"/>
      <c r="S396" s="668" t="n"/>
      <c r="T396" s="668" t="n"/>
      <c r="U396" s="668" t="n"/>
      <c r="V396" s="668" t="n"/>
      <c r="W396" s="668" t="n"/>
      <c r="X396" s="668" t="n"/>
      <c r="Y396" s="55" t="n"/>
      <c r="Z396" s="55" t="n"/>
    </row>
    <row r="397" ht="16.5" customHeight="1">
      <c r="A397" s="331" t="inlineStr">
        <is>
          <t>Дугушка</t>
        </is>
      </c>
      <c r="B397" s="320" t="n"/>
      <c r="C397" s="320" t="n"/>
      <c r="D397" s="320" t="n"/>
      <c r="E397" s="320" t="n"/>
      <c r="F397" s="320" t="n"/>
      <c r="G397" s="320" t="n"/>
      <c r="H397" s="320" t="n"/>
      <c r="I397" s="320" t="n"/>
      <c r="J397" s="320" t="n"/>
      <c r="K397" s="320" t="n"/>
      <c r="L397" s="320" t="n"/>
      <c r="M397" s="320" t="n"/>
      <c r="N397" s="320" t="n"/>
      <c r="O397" s="320" t="n"/>
      <c r="P397" s="320" t="n"/>
      <c r="Q397" s="320" t="n"/>
      <c r="R397" s="320" t="n"/>
      <c r="S397" s="320" t="n"/>
      <c r="T397" s="320" t="n"/>
      <c r="U397" s="320" t="n"/>
      <c r="V397" s="320" t="n"/>
      <c r="W397" s="320" t="n"/>
      <c r="X397" s="320" t="n"/>
      <c r="Y397" s="331" t="n"/>
      <c r="Z397" s="331" t="n"/>
    </row>
    <row r="398" ht="14.25" customHeight="1">
      <c r="A398" s="325" t="inlineStr">
        <is>
          <t>Вареные колбасы</t>
        </is>
      </c>
      <c r="B398" s="320" t="n"/>
      <c r="C398" s="320" t="n"/>
      <c r="D398" s="320" t="n"/>
      <c r="E398" s="320" t="n"/>
      <c r="F398" s="320" t="n"/>
      <c r="G398" s="320" t="n"/>
      <c r="H398" s="320" t="n"/>
      <c r="I398" s="320" t="n"/>
      <c r="J398" s="320" t="n"/>
      <c r="K398" s="320" t="n"/>
      <c r="L398" s="320" t="n"/>
      <c r="M398" s="320" t="n"/>
      <c r="N398" s="320" t="n"/>
      <c r="O398" s="320" t="n"/>
      <c r="P398" s="320" t="n"/>
      <c r="Q398" s="320" t="n"/>
      <c r="R398" s="320" t="n"/>
      <c r="S398" s="320" t="n"/>
      <c r="T398" s="320" t="n"/>
      <c r="U398" s="320" t="n"/>
      <c r="V398" s="320" t="n"/>
      <c r="W398" s="320" t="n"/>
      <c r="X398" s="320" t="n"/>
      <c r="Y398" s="325" t="n"/>
      <c r="Z398" s="325" t="n"/>
    </row>
    <row r="399" ht="27" customHeight="1">
      <c r="A399" s="64" t="inlineStr">
        <is>
          <t>SU002011</t>
        </is>
      </c>
      <c r="B399" s="64" t="inlineStr">
        <is>
          <t>P002991</t>
        </is>
      </c>
      <c r="C399" s="37" t="n">
        <v>4301011371</v>
      </c>
      <c r="D399" s="326" t="n">
        <v>4607091389067</v>
      </c>
      <c r="E399" s="637" t="n"/>
      <c r="F399" s="669" t="n">
        <v>0.88</v>
      </c>
      <c r="G399" s="38" t="n">
        <v>6</v>
      </c>
      <c r="H399" s="669" t="n">
        <v>5.28</v>
      </c>
      <c r="I399" s="669" t="n">
        <v>5.64</v>
      </c>
      <c r="J399" s="38" t="n">
        <v>104</v>
      </c>
      <c r="K399" s="38" t="inlineStr">
        <is>
          <t>8</t>
        </is>
      </c>
      <c r="L399" s="39" t="inlineStr">
        <is>
          <t>СК3</t>
        </is>
      </c>
      <c r="M399" s="38" t="n">
        <v>55</v>
      </c>
      <c r="N39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9" s="671" t="n"/>
      <c r="P399" s="671" t="n"/>
      <c r="Q399" s="671" t="n"/>
      <c r="R399" s="637" t="n"/>
      <c r="S399" s="40" t="inlineStr"/>
      <c r="T399" s="40" t="inlineStr"/>
      <c r="U399" s="41" t="inlineStr">
        <is>
          <t>кг</t>
        </is>
      </c>
      <c r="V399" s="672" t="n">
        <v>0</v>
      </c>
      <c r="W399" s="673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SU002094</t>
        </is>
      </c>
      <c r="B400" s="64" t="inlineStr">
        <is>
          <t>P002975</t>
        </is>
      </c>
      <c r="C400" s="37" t="n">
        <v>4301011363</v>
      </c>
      <c r="D400" s="326" t="n">
        <v>4607091383522</v>
      </c>
      <c r="E400" s="637" t="n"/>
      <c r="F400" s="669" t="n">
        <v>0.88</v>
      </c>
      <c r="G400" s="38" t="n">
        <v>6</v>
      </c>
      <c r="H400" s="669" t="n">
        <v>5.28</v>
      </c>
      <c r="I400" s="669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0" s="671" t="n"/>
      <c r="P400" s="671" t="n"/>
      <c r="Q400" s="671" t="n"/>
      <c r="R400" s="637" t="n"/>
      <c r="S400" s="40" t="inlineStr"/>
      <c r="T400" s="40" t="inlineStr"/>
      <c r="U400" s="41" t="inlineStr">
        <is>
          <t>кг</t>
        </is>
      </c>
      <c r="V400" s="672" t="n">
        <v>150</v>
      </c>
      <c r="W400" s="67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SU002182</t>
        </is>
      </c>
      <c r="B401" s="64" t="inlineStr">
        <is>
          <t>P002990</t>
        </is>
      </c>
      <c r="C401" s="37" t="n">
        <v>4301011431</v>
      </c>
      <c r="D401" s="326" t="n">
        <v>4607091384437</v>
      </c>
      <c r="E401" s="637" t="n"/>
      <c r="F401" s="669" t="n">
        <v>0.88</v>
      </c>
      <c r="G401" s="38" t="n">
        <v>6</v>
      </c>
      <c r="H401" s="669" t="n">
        <v>5.28</v>
      </c>
      <c r="I401" s="669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50</v>
      </c>
      <c r="N401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1" s="671" t="n"/>
      <c r="P401" s="671" t="n"/>
      <c r="Q401" s="671" t="n"/>
      <c r="R401" s="637" t="n"/>
      <c r="S401" s="40" t="inlineStr"/>
      <c r="T401" s="40" t="inlineStr"/>
      <c r="U401" s="41" t="inlineStr">
        <is>
          <t>кг</t>
        </is>
      </c>
      <c r="V401" s="672" t="n">
        <v>30</v>
      </c>
      <c r="W401" s="673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SU002010</t>
        </is>
      </c>
      <c r="B402" s="64" t="inlineStr">
        <is>
          <t>P002979</t>
        </is>
      </c>
      <c r="C402" s="37" t="n">
        <v>4301011365</v>
      </c>
      <c r="D402" s="326" t="n">
        <v>4607091389104</v>
      </c>
      <c r="E402" s="637" t="n"/>
      <c r="F402" s="669" t="n">
        <v>0.88</v>
      </c>
      <c r="G402" s="38" t="n">
        <v>6</v>
      </c>
      <c r="H402" s="669" t="n">
        <v>5.28</v>
      </c>
      <c r="I402" s="669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2" s="671" t="n"/>
      <c r="P402" s="671" t="n"/>
      <c r="Q402" s="671" t="n"/>
      <c r="R402" s="637" t="n"/>
      <c r="S402" s="40" t="inlineStr"/>
      <c r="T402" s="40" t="inlineStr"/>
      <c r="U402" s="41" t="inlineStr">
        <is>
          <t>кг</t>
        </is>
      </c>
      <c r="V402" s="672" t="n">
        <v>0</v>
      </c>
      <c r="W402" s="67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SU002632</t>
        </is>
      </c>
      <c r="B403" s="64" t="inlineStr">
        <is>
          <t>P002982</t>
        </is>
      </c>
      <c r="C403" s="37" t="n">
        <v>4301011367</v>
      </c>
      <c r="D403" s="326" t="n">
        <v>4680115880603</v>
      </c>
      <c r="E403" s="637" t="n"/>
      <c r="F403" s="669" t="n">
        <v>0.6</v>
      </c>
      <c r="G403" s="38" t="n">
        <v>6</v>
      </c>
      <c r="H403" s="669" t="n">
        <v>3.6</v>
      </c>
      <c r="I403" s="669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0</v>
      </c>
      <c r="W403" s="67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SU002220</t>
        </is>
      </c>
      <c r="B404" s="64" t="inlineStr">
        <is>
          <t>P002404</t>
        </is>
      </c>
      <c r="C404" s="37" t="n">
        <v>4301011168</v>
      </c>
      <c r="D404" s="326" t="n">
        <v>4607091389999</v>
      </c>
      <c r="E404" s="637" t="n"/>
      <c r="F404" s="669" t="n">
        <v>0.6</v>
      </c>
      <c r="G404" s="38" t="n">
        <v>6</v>
      </c>
      <c r="H404" s="669" t="n">
        <v>3.6</v>
      </c>
      <c r="I404" s="669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0</v>
      </c>
      <c r="W404" s="673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SU002635</t>
        </is>
      </c>
      <c r="B405" s="64" t="inlineStr">
        <is>
          <t>P002992</t>
        </is>
      </c>
      <c r="C405" s="37" t="n">
        <v>4301011372</v>
      </c>
      <c r="D405" s="326" t="n">
        <v>4680115882782</v>
      </c>
      <c r="E405" s="637" t="n"/>
      <c r="F405" s="669" t="n">
        <v>0.6</v>
      </c>
      <c r="G405" s="38" t="n">
        <v>6</v>
      </c>
      <c r="H405" s="669" t="n">
        <v>3.6</v>
      </c>
      <c r="I405" s="669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50</v>
      </c>
      <c r="N405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0</v>
      </c>
      <c r="W405" s="673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SU002020</t>
        </is>
      </c>
      <c r="B406" s="64" t="inlineStr">
        <is>
          <t>P002308</t>
        </is>
      </c>
      <c r="C406" s="37" t="n">
        <v>4301011190</v>
      </c>
      <c r="D406" s="326" t="n">
        <v>4607091389098</v>
      </c>
      <c r="E406" s="637" t="n"/>
      <c r="F406" s="669" t="n">
        <v>0.4</v>
      </c>
      <c r="G406" s="38" t="n">
        <v>6</v>
      </c>
      <c r="H406" s="669" t="n">
        <v>2.4</v>
      </c>
      <c r="I406" s="669" t="n">
        <v>2.6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50</v>
      </c>
      <c r="N406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0</v>
      </c>
      <c r="W406" s="673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SU002631</t>
        </is>
      </c>
      <c r="B407" s="64" t="inlineStr">
        <is>
          <t>P002981</t>
        </is>
      </c>
      <c r="C407" s="37" t="n">
        <v>4301011366</v>
      </c>
      <c r="D407" s="326" t="n">
        <v>4607091389982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0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>
      <c r="A408" s="324" t="n"/>
      <c r="B408" s="320" t="n"/>
      <c r="C408" s="320" t="n"/>
      <c r="D408" s="320" t="n"/>
      <c r="E408" s="320" t="n"/>
      <c r="F408" s="320" t="n"/>
      <c r="G408" s="320" t="n"/>
      <c r="H408" s="320" t="n"/>
      <c r="I408" s="320" t="n"/>
      <c r="J408" s="320" t="n"/>
      <c r="K408" s="320" t="n"/>
      <c r="L408" s="320" t="n"/>
      <c r="M408" s="674" t="n"/>
      <c r="N408" s="675" t="inlineStr">
        <is>
          <t>Итого</t>
        </is>
      </c>
      <c r="O408" s="645" t="n"/>
      <c r="P408" s="645" t="n"/>
      <c r="Q408" s="645" t="n"/>
      <c r="R408" s="645" t="n"/>
      <c r="S408" s="645" t="n"/>
      <c r="T408" s="646" t="n"/>
      <c r="U408" s="43" t="inlineStr">
        <is>
          <t>кор</t>
        </is>
      </c>
      <c r="V408" s="676">
        <f>IFERROR(V399/H399,"0")+IFERROR(V400/H400,"0")+IFERROR(V401/H401,"0")+IFERROR(V402/H402,"0")+IFERROR(V403/H403,"0")+IFERROR(V404/H404,"0")+IFERROR(V405/H405,"0")+IFERROR(V406/H406,"0")+IFERROR(V407/H407,"0")</f>
        <v/>
      </c>
      <c r="W408" s="676">
        <f>IFERROR(W399/H399,"0")+IFERROR(W400/H400,"0")+IFERROR(W401/H401,"0")+IFERROR(W402/H402,"0")+IFERROR(W403/H403,"0")+IFERROR(W404/H404,"0")+IFERROR(W405/H405,"0")+IFERROR(W406/H406,"0")+IFERROR(W407/H407,"0")</f>
        <v/>
      </c>
      <c r="X408" s="67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/>
      </c>
      <c r="Y408" s="677" t="n"/>
      <c r="Z408" s="677" t="n"/>
    </row>
    <row r="409">
      <c r="A409" s="320" t="n"/>
      <c r="B409" s="320" t="n"/>
      <c r="C409" s="320" t="n"/>
      <c r="D409" s="320" t="n"/>
      <c r="E409" s="320" t="n"/>
      <c r="F409" s="320" t="n"/>
      <c r="G409" s="320" t="n"/>
      <c r="H409" s="320" t="n"/>
      <c r="I409" s="320" t="n"/>
      <c r="J409" s="320" t="n"/>
      <c r="K409" s="320" t="n"/>
      <c r="L409" s="320" t="n"/>
      <c r="M409" s="674" t="n"/>
      <c r="N409" s="675" t="inlineStr">
        <is>
          <t>Итого</t>
        </is>
      </c>
      <c r="O409" s="645" t="n"/>
      <c r="P409" s="645" t="n"/>
      <c r="Q409" s="645" t="n"/>
      <c r="R409" s="645" t="n"/>
      <c r="S409" s="645" t="n"/>
      <c r="T409" s="646" t="n"/>
      <c r="U409" s="43" t="inlineStr">
        <is>
          <t>кг</t>
        </is>
      </c>
      <c r="V409" s="676">
        <f>IFERROR(SUM(V399:V407),"0")</f>
        <v/>
      </c>
      <c r="W409" s="676">
        <f>IFERROR(SUM(W399:W407),"0")</f>
        <v/>
      </c>
      <c r="X409" s="43" t="n"/>
      <c r="Y409" s="677" t="n"/>
      <c r="Z409" s="677" t="n"/>
    </row>
    <row r="410" ht="14.25" customHeight="1">
      <c r="A410" s="325" t="inlineStr">
        <is>
          <t>Ветчины</t>
        </is>
      </c>
      <c r="B410" s="320" t="n"/>
      <c r="C410" s="320" t="n"/>
      <c r="D410" s="320" t="n"/>
      <c r="E410" s="320" t="n"/>
      <c r="F410" s="320" t="n"/>
      <c r="G410" s="320" t="n"/>
      <c r="H410" s="320" t="n"/>
      <c r="I410" s="320" t="n"/>
      <c r="J410" s="320" t="n"/>
      <c r="K410" s="320" t="n"/>
      <c r="L410" s="320" t="n"/>
      <c r="M410" s="320" t="n"/>
      <c r="N410" s="320" t="n"/>
      <c r="O410" s="320" t="n"/>
      <c r="P410" s="320" t="n"/>
      <c r="Q410" s="320" t="n"/>
      <c r="R410" s="320" t="n"/>
      <c r="S410" s="320" t="n"/>
      <c r="T410" s="320" t="n"/>
      <c r="U410" s="320" t="n"/>
      <c r="V410" s="320" t="n"/>
      <c r="W410" s="320" t="n"/>
      <c r="X410" s="320" t="n"/>
      <c r="Y410" s="325" t="n"/>
      <c r="Z410" s="325" t="n"/>
    </row>
    <row r="411" ht="16.5" customHeight="1">
      <c r="A411" s="64" t="inlineStr">
        <is>
          <t>SU002035</t>
        </is>
      </c>
      <c r="B411" s="64" t="inlineStr">
        <is>
          <t>P003146</t>
        </is>
      </c>
      <c r="C411" s="37" t="n">
        <v>4301020222</v>
      </c>
      <c r="D411" s="326" t="n">
        <v>4607091388930</v>
      </c>
      <c r="E411" s="637" t="n"/>
      <c r="F411" s="669" t="n">
        <v>0.88</v>
      </c>
      <c r="G411" s="38" t="n">
        <v>6</v>
      </c>
      <c r="H411" s="669" t="n">
        <v>5.28</v>
      </c>
      <c r="I411" s="66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HYPERLINK("https://abi.ru/products/Охлажденные/Дугушка/Дугушка/Ветчины/P003146/","Ветчины Дугушка Дугушка Вес б/о Дугушка")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16.5" customHeight="1">
      <c r="A412" s="64" t="inlineStr">
        <is>
          <t>SU002643</t>
        </is>
      </c>
      <c r="B412" s="64" t="inlineStr">
        <is>
          <t>P002993</t>
        </is>
      </c>
      <c r="C412" s="37" t="n">
        <v>4301020206</v>
      </c>
      <c r="D412" s="326" t="n">
        <v>4680115880054</v>
      </c>
      <c r="E412" s="637" t="n"/>
      <c r="F412" s="669" t="n">
        <v>0.6</v>
      </c>
      <c r="G412" s="38" t="n">
        <v>6</v>
      </c>
      <c r="H412" s="669" t="n">
        <v>3.6</v>
      </c>
      <c r="I412" s="66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897">
        <f>HYPERLINK("https://abi.ru/products/Охлажденные/Дугушка/Дугушка/Ветчины/P002993/","Ветчины «Дугушка» Фикс.вес 0,6 П/а ТМ «Дугушка»")</f>
        <v/>
      </c>
      <c r="O412" s="671" t="n"/>
      <c r="P412" s="671" t="n"/>
      <c r="Q412" s="671" t="n"/>
      <c r="R412" s="637" t="n"/>
      <c r="S412" s="40" t="inlineStr"/>
      <c r="T412" s="40" t="inlineStr"/>
      <c r="U412" s="41" t="inlineStr">
        <is>
          <t>кг</t>
        </is>
      </c>
      <c r="V412" s="672" t="n">
        <v>0</v>
      </c>
      <c r="W412" s="67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>
      <c r="A413" s="324" t="n"/>
      <c r="B413" s="320" t="n"/>
      <c r="C413" s="320" t="n"/>
      <c r="D413" s="320" t="n"/>
      <c r="E413" s="320" t="n"/>
      <c r="F413" s="320" t="n"/>
      <c r="G413" s="320" t="n"/>
      <c r="H413" s="320" t="n"/>
      <c r="I413" s="320" t="n"/>
      <c r="J413" s="320" t="n"/>
      <c r="K413" s="320" t="n"/>
      <c r="L413" s="320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кор</t>
        </is>
      </c>
      <c r="V413" s="676">
        <f>IFERROR(V411/H411,"0")+IFERROR(V412/H412,"0")</f>
        <v/>
      </c>
      <c r="W413" s="676">
        <f>IFERROR(W411/H411,"0")+IFERROR(W412/H412,"0")</f>
        <v/>
      </c>
      <c r="X413" s="676">
        <f>IFERROR(IF(X411="",0,X411),"0")+IFERROR(IF(X412="",0,X412),"0")</f>
        <v/>
      </c>
      <c r="Y413" s="677" t="n"/>
      <c r="Z413" s="677" t="n"/>
    </row>
    <row r="414">
      <c r="A414" s="320" t="n"/>
      <c r="B414" s="320" t="n"/>
      <c r="C414" s="320" t="n"/>
      <c r="D414" s="320" t="n"/>
      <c r="E414" s="320" t="n"/>
      <c r="F414" s="320" t="n"/>
      <c r="G414" s="320" t="n"/>
      <c r="H414" s="320" t="n"/>
      <c r="I414" s="320" t="n"/>
      <c r="J414" s="320" t="n"/>
      <c r="K414" s="320" t="n"/>
      <c r="L414" s="320" t="n"/>
      <c r="M414" s="674" t="n"/>
      <c r="N414" s="675" t="inlineStr">
        <is>
          <t>Итого</t>
        </is>
      </c>
      <c r="O414" s="645" t="n"/>
      <c r="P414" s="645" t="n"/>
      <c r="Q414" s="645" t="n"/>
      <c r="R414" s="645" t="n"/>
      <c r="S414" s="645" t="n"/>
      <c r="T414" s="646" t="n"/>
      <c r="U414" s="43" t="inlineStr">
        <is>
          <t>кг</t>
        </is>
      </c>
      <c r="V414" s="676">
        <f>IFERROR(SUM(V411:V412),"0")</f>
        <v/>
      </c>
      <c r="W414" s="676">
        <f>IFERROR(SUM(W411:W412),"0")</f>
        <v/>
      </c>
      <c r="X414" s="43" t="n"/>
      <c r="Y414" s="677" t="n"/>
      <c r="Z414" s="677" t="n"/>
    </row>
    <row r="415" ht="14.25" customHeight="1">
      <c r="A415" s="325" t="inlineStr">
        <is>
          <t>Копченые колбасы</t>
        </is>
      </c>
      <c r="B415" s="320" t="n"/>
      <c r="C415" s="320" t="n"/>
      <c r="D415" s="320" t="n"/>
      <c r="E415" s="320" t="n"/>
      <c r="F415" s="320" t="n"/>
      <c r="G415" s="320" t="n"/>
      <c r="H415" s="320" t="n"/>
      <c r="I415" s="320" t="n"/>
      <c r="J415" s="320" t="n"/>
      <c r="K415" s="320" t="n"/>
      <c r="L415" s="320" t="n"/>
      <c r="M415" s="320" t="n"/>
      <c r="N415" s="320" t="n"/>
      <c r="O415" s="320" t="n"/>
      <c r="P415" s="320" t="n"/>
      <c r="Q415" s="320" t="n"/>
      <c r="R415" s="320" t="n"/>
      <c r="S415" s="320" t="n"/>
      <c r="T415" s="320" t="n"/>
      <c r="U415" s="320" t="n"/>
      <c r="V415" s="320" t="n"/>
      <c r="W415" s="320" t="n"/>
      <c r="X415" s="320" t="n"/>
      <c r="Y415" s="325" t="n"/>
      <c r="Z415" s="325" t="n"/>
    </row>
    <row r="416" ht="27" customHeight="1">
      <c r="A416" s="64" t="inlineStr">
        <is>
          <t>SU002150</t>
        </is>
      </c>
      <c r="B416" s="64" t="inlineStr">
        <is>
          <t>P003636</t>
        </is>
      </c>
      <c r="C416" s="37" t="n">
        <v>4301031252</v>
      </c>
      <c r="D416" s="326" t="n">
        <v>4680115883116</v>
      </c>
      <c r="E416" s="637" t="n"/>
      <c r="F416" s="669" t="n">
        <v>0.88</v>
      </c>
      <c r="G416" s="38" t="n">
        <v>6</v>
      </c>
      <c r="H416" s="669" t="n">
        <v>5.28</v>
      </c>
      <c r="I416" s="66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60</v>
      </c>
      <c r="N416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0</v>
      </c>
      <c r="W416" s="67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SU002158</t>
        </is>
      </c>
      <c r="B417" s="64" t="inlineStr">
        <is>
          <t>P003632</t>
        </is>
      </c>
      <c r="C417" s="37" t="n">
        <v>4301031248</v>
      </c>
      <c r="D417" s="326" t="n">
        <v>4680115883093</v>
      </c>
      <c r="E417" s="637" t="n"/>
      <c r="F417" s="669" t="n">
        <v>0.88</v>
      </c>
      <c r="G417" s="38" t="n">
        <v>6</v>
      </c>
      <c r="H417" s="669" t="n">
        <v>5.28</v>
      </c>
      <c r="I417" s="669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7" s="671" t="n"/>
      <c r="P417" s="671" t="n"/>
      <c r="Q417" s="671" t="n"/>
      <c r="R417" s="637" t="n"/>
      <c r="S417" s="40" t="inlineStr"/>
      <c r="T417" s="40" t="inlineStr"/>
      <c r="U417" s="41" t="inlineStr">
        <is>
          <t>кг</t>
        </is>
      </c>
      <c r="V417" s="672" t="n">
        <v>0</v>
      </c>
      <c r="W417" s="67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SU002151</t>
        </is>
      </c>
      <c r="B418" s="64" t="inlineStr">
        <is>
          <t>P003634</t>
        </is>
      </c>
      <c r="C418" s="37" t="n">
        <v>4301031250</v>
      </c>
      <c r="D418" s="326" t="n">
        <v>4680115883109</v>
      </c>
      <c r="E418" s="637" t="n"/>
      <c r="F418" s="669" t="n">
        <v>0.88</v>
      </c>
      <c r="G418" s="38" t="n">
        <v>6</v>
      </c>
      <c r="H418" s="669" t="n">
        <v>5.28</v>
      </c>
      <c r="I418" s="669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8" s="671" t="n"/>
      <c r="P418" s="671" t="n"/>
      <c r="Q418" s="671" t="n"/>
      <c r="R418" s="637" t="n"/>
      <c r="S418" s="40" t="inlineStr"/>
      <c r="T418" s="40" t="inlineStr"/>
      <c r="U418" s="41" t="inlineStr">
        <is>
          <t>кг</t>
        </is>
      </c>
      <c r="V418" s="672" t="n">
        <v>0</v>
      </c>
      <c r="W418" s="673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SU002916</t>
        </is>
      </c>
      <c r="B419" s="64" t="inlineStr">
        <is>
          <t>P003633</t>
        </is>
      </c>
      <c r="C419" s="37" t="n">
        <v>4301031249</v>
      </c>
      <c r="D419" s="326" t="n">
        <v>4680115882072</v>
      </c>
      <c r="E419" s="637" t="n"/>
      <c r="F419" s="669" t="n">
        <v>0.6</v>
      </c>
      <c r="G419" s="38" t="n">
        <v>6</v>
      </c>
      <c r="H419" s="669" t="n">
        <v>3.6</v>
      </c>
      <c r="I419" s="66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60</v>
      </c>
      <c r="N419" s="901" t="inlineStr">
        <is>
          <t>В/к колбасы «Рубленая Запеченная» Фикс.вес 0,6 Вектор ТМ «Дугушка»</t>
        </is>
      </c>
      <c r="O419" s="671" t="n"/>
      <c r="P419" s="671" t="n"/>
      <c r="Q419" s="671" t="n"/>
      <c r="R419" s="637" t="n"/>
      <c r="S419" s="40" t="inlineStr"/>
      <c r="T419" s="40" t="inlineStr"/>
      <c r="U419" s="41" t="inlineStr">
        <is>
          <t>кг</t>
        </is>
      </c>
      <c r="V419" s="672" t="n">
        <v>0</v>
      </c>
      <c r="W419" s="67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SU002919</t>
        </is>
      </c>
      <c r="B420" s="64" t="inlineStr">
        <is>
          <t>P003635</t>
        </is>
      </c>
      <c r="C420" s="37" t="n">
        <v>4301031251</v>
      </c>
      <c r="D420" s="326" t="n">
        <v>4680115882102</v>
      </c>
      <c r="E420" s="637" t="n"/>
      <c r="F420" s="669" t="n">
        <v>0.6</v>
      </c>
      <c r="G420" s="38" t="n">
        <v>6</v>
      </c>
      <c r="H420" s="669" t="n">
        <v>3.6</v>
      </c>
      <c r="I420" s="669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902" t="inlineStr">
        <is>
          <t>В/к колбасы «Салями Запеченая» Фикс.вес 0,6 Вектор ТМ «Дугушка»</t>
        </is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0</v>
      </c>
      <c r="W420" s="67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SU002918</t>
        </is>
      </c>
      <c r="B421" s="64" t="inlineStr">
        <is>
          <t>P003637</t>
        </is>
      </c>
      <c r="C421" s="37" t="n">
        <v>4301031253</v>
      </c>
      <c r="D421" s="326" t="n">
        <v>4680115882096</v>
      </c>
      <c r="E421" s="637" t="n"/>
      <c r="F421" s="669" t="n">
        <v>0.6</v>
      </c>
      <c r="G421" s="38" t="n">
        <v>6</v>
      </c>
      <c r="H421" s="669" t="n">
        <v>3.6</v>
      </c>
      <c r="I421" s="669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3" t="inlineStr">
        <is>
          <t>В/к колбасы «Сервелат Запеченный» Фикс.вес 0,6 Вектор ТМ «Дугушка»</t>
        </is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24" t="n"/>
      <c r="B422" s="320" t="n"/>
      <c r="C422" s="320" t="n"/>
      <c r="D422" s="320" t="n"/>
      <c r="E422" s="320" t="n"/>
      <c r="F422" s="320" t="n"/>
      <c r="G422" s="320" t="n"/>
      <c r="H422" s="320" t="n"/>
      <c r="I422" s="320" t="n"/>
      <c r="J422" s="320" t="n"/>
      <c r="K422" s="320" t="n"/>
      <c r="L422" s="320" t="n"/>
      <c r="M422" s="674" t="n"/>
      <c r="N422" s="675" t="inlineStr">
        <is>
          <t>Итого</t>
        </is>
      </c>
      <c r="O422" s="645" t="n"/>
      <c r="P422" s="645" t="n"/>
      <c r="Q422" s="645" t="n"/>
      <c r="R422" s="645" t="n"/>
      <c r="S422" s="645" t="n"/>
      <c r="T422" s="646" t="n"/>
      <c r="U422" s="43" t="inlineStr">
        <is>
          <t>кор</t>
        </is>
      </c>
      <c r="V422" s="676">
        <f>IFERROR(V416/H416,"0")+IFERROR(V417/H417,"0")+IFERROR(V418/H418,"0")+IFERROR(V419/H419,"0")+IFERROR(V420/H420,"0")+IFERROR(V421/H421,"0")</f>
        <v/>
      </c>
      <c r="W422" s="676">
        <f>IFERROR(W416/H416,"0")+IFERROR(W417/H417,"0")+IFERROR(W418/H418,"0")+IFERROR(W419/H419,"0")+IFERROR(W420/H420,"0")+IFERROR(W421/H421,"0")</f>
        <v/>
      </c>
      <c r="X422" s="676">
        <f>IFERROR(IF(X416="",0,X416),"0")+IFERROR(IF(X417="",0,X417),"0")+IFERROR(IF(X418="",0,X418),"0")+IFERROR(IF(X419="",0,X419),"0")+IFERROR(IF(X420="",0,X420),"0")+IFERROR(IF(X421="",0,X421),"0")</f>
        <v/>
      </c>
      <c r="Y422" s="677" t="n"/>
      <c r="Z422" s="677" t="n"/>
    </row>
    <row r="423">
      <c r="A423" s="320" t="n"/>
      <c r="B423" s="320" t="n"/>
      <c r="C423" s="320" t="n"/>
      <c r="D423" s="320" t="n"/>
      <c r="E423" s="320" t="n"/>
      <c r="F423" s="320" t="n"/>
      <c r="G423" s="320" t="n"/>
      <c r="H423" s="320" t="n"/>
      <c r="I423" s="320" t="n"/>
      <c r="J423" s="320" t="n"/>
      <c r="K423" s="320" t="n"/>
      <c r="L423" s="320" t="n"/>
      <c r="M423" s="674" t="n"/>
      <c r="N423" s="675" t="inlineStr">
        <is>
          <t>Итого</t>
        </is>
      </c>
      <c r="O423" s="645" t="n"/>
      <c r="P423" s="645" t="n"/>
      <c r="Q423" s="645" t="n"/>
      <c r="R423" s="645" t="n"/>
      <c r="S423" s="645" t="n"/>
      <c r="T423" s="646" t="n"/>
      <c r="U423" s="43" t="inlineStr">
        <is>
          <t>кг</t>
        </is>
      </c>
      <c r="V423" s="676">
        <f>IFERROR(SUM(V416:V421),"0")</f>
        <v/>
      </c>
      <c r="W423" s="676">
        <f>IFERROR(SUM(W416:W421),"0")</f>
        <v/>
      </c>
      <c r="X423" s="43" t="n"/>
      <c r="Y423" s="677" t="n"/>
      <c r="Z423" s="677" t="n"/>
    </row>
    <row r="424" ht="14.25" customHeight="1">
      <c r="A424" s="325" t="inlineStr">
        <is>
          <t>Сосиски</t>
        </is>
      </c>
      <c r="B424" s="320" t="n"/>
      <c r="C424" s="320" t="n"/>
      <c r="D424" s="320" t="n"/>
      <c r="E424" s="320" t="n"/>
      <c r="F424" s="320" t="n"/>
      <c r="G424" s="320" t="n"/>
      <c r="H424" s="320" t="n"/>
      <c r="I424" s="320" t="n"/>
      <c r="J424" s="320" t="n"/>
      <c r="K424" s="320" t="n"/>
      <c r="L424" s="320" t="n"/>
      <c r="M424" s="320" t="n"/>
      <c r="N424" s="320" t="n"/>
      <c r="O424" s="320" t="n"/>
      <c r="P424" s="320" t="n"/>
      <c r="Q424" s="320" t="n"/>
      <c r="R424" s="320" t="n"/>
      <c r="S424" s="320" t="n"/>
      <c r="T424" s="320" t="n"/>
      <c r="U424" s="320" t="n"/>
      <c r="V424" s="320" t="n"/>
      <c r="W424" s="320" t="n"/>
      <c r="X424" s="320" t="n"/>
      <c r="Y424" s="325" t="n"/>
      <c r="Z424" s="325" t="n"/>
    </row>
    <row r="425" ht="16.5" customHeight="1">
      <c r="A425" s="64" t="inlineStr">
        <is>
          <t>SU002218</t>
        </is>
      </c>
      <c r="B425" s="64" t="inlineStr">
        <is>
          <t>P002854</t>
        </is>
      </c>
      <c r="C425" s="37" t="n">
        <v>4301051230</v>
      </c>
      <c r="D425" s="326" t="n">
        <v>4607091383409</v>
      </c>
      <c r="E425" s="637" t="n"/>
      <c r="F425" s="669" t="n">
        <v>1.3</v>
      </c>
      <c r="G425" s="38" t="n">
        <v>6</v>
      </c>
      <c r="H425" s="669" t="n">
        <v>7.8</v>
      </c>
      <c r="I425" s="669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16.5" customHeight="1">
      <c r="A426" s="64" t="inlineStr">
        <is>
          <t>SU002219</t>
        </is>
      </c>
      <c r="B426" s="64" t="inlineStr">
        <is>
          <t>P002855</t>
        </is>
      </c>
      <c r="C426" s="37" t="n">
        <v>4301051231</v>
      </c>
      <c r="D426" s="326" t="n">
        <v>4607091383416</v>
      </c>
      <c r="E426" s="637" t="n"/>
      <c r="F426" s="669" t="n">
        <v>1.3</v>
      </c>
      <c r="G426" s="38" t="n">
        <v>6</v>
      </c>
      <c r="H426" s="669" t="n">
        <v>7.8</v>
      </c>
      <c r="I426" s="669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6" s="671" t="n"/>
      <c r="P426" s="671" t="n"/>
      <c r="Q426" s="671" t="n"/>
      <c r="R426" s="637" t="n"/>
      <c r="S426" s="40" t="inlineStr"/>
      <c r="T426" s="40" t="inlineStr"/>
      <c r="U426" s="41" t="inlineStr">
        <is>
          <t>кг</t>
        </is>
      </c>
      <c r="V426" s="672" t="n">
        <v>0</v>
      </c>
      <c r="W426" s="673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>
      <c r="A427" s="324" t="n"/>
      <c r="B427" s="320" t="n"/>
      <c r="C427" s="320" t="n"/>
      <c r="D427" s="320" t="n"/>
      <c r="E427" s="320" t="n"/>
      <c r="F427" s="320" t="n"/>
      <c r="G427" s="320" t="n"/>
      <c r="H427" s="320" t="n"/>
      <c r="I427" s="320" t="n"/>
      <c r="J427" s="320" t="n"/>
      <c r="K427" s="320" t="n"/>
      <c r="L427" s="320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кор</t>
        </is>
      </c>
      <c r="V427" s="676">
        <f>IFERROR(V425/H425,"0")+IFERROR(V426/H426,"0")</f>
        <v/>
      </c>
      <c r="W427" s="676">
        <f>IFERROR(W425/H425,"0")+IFERROR(W426/H426,"0")</f>
        <v/>
      </c>
      <c r="X427" s="676">
        <f>IFERROR(IF(X425="",0,X425),"0")+IFERROR(IF(X426="",0,X426),"0")</f>
        <v/>
      </c>
      <c r="Y427" s="677" t="n"/>
      <c r="Z427" s="677" t="n"/>
    </row>
    <row r="428">
      <c r="A428" s="320" t="n"/>
      <c r="B428" s="320" t="n"/>
      <c r="C428" s="320" t="n"/>
      <c r="D428" s="320" t="n"/>
      <c r="E428" s="320" t="n"/>
      <c r="F428" s="320" t="n"/>
      <c r="G428" s="320" t="n"/>
      <c r="H428" s="320" t="n"/>
      <c r="I428" s="320" t="n"/>
      <c r="J428" s="320" t="n"/>
      <c r="K428" s="320" t="n"/>
      <c r="L428" s="320" t="n"/>
      <c r="M428" s="674" t="n"/>
      <c r="N428" s="675" t="inlineStr">
        <is>
          <t>Итого</t>
        </is>
      </c>
      <c r="O428" s="645" t="n"/>
      <c r="P428" s="645" t="n"/>
      <c r="Q428" s="645" t="n"/>
      <c r="R428" s="645" t="n"/>
      <c r="S428" s="645" t="n"/>
      <c r="T428" s="646" t="n"/>
      <c r="U428" s="43" t="inlineStr">
        <is>
          <t>кг</t>
        </is>
      </c>
      <c r="V428" s="676">
        <f>IFERROR(SUM(V425:V426),"0")</f>
        <v/>
      </c>
      <c r="W428" s="676">
        <f>IFERROR(SUM(W425:W426),"0")</f>
        <v/>
      </c>
      <c r="X428" s="43" t="n"/>
      <c r="Y428" s="677" t="n"/>
      <c r="Z428" s="677" t="n"/>
    </row>
    <row r="429" ht="27.75" customHeight="1">
      <c r="A429" s="342" t="inlineStr">
        <is>
          <t>Зареченские</t>
        </is>
      </c>
      <c r="B429" s="668" t="n"/>
      <c r="C429" s="668" t="n"/>
      <c r="D429" s="668" t="n"/>
      <c r="E429" s="668" t="n"/>
      <c r="F429" s="668" t="n"/>
      <c r="G429" s="668" t="n"/>
      <c r="H429" s="668" t="n"/>
      <c r="I429" s="668" t="n"/>
      <c r="J429" s="668" t="n"/>
      <c r="K429" s="668" t="n"/>
      <c r="L429" s="668" t="n"/>
      <c r="M429" s="668" t="n"/>
      <c r="N429" s="668" t="n"/>
      <c r="O429" s="668" t="n"/>
      <c r="P429" s="668" t="n"/>
      <c r="Q429" s="668" t="n"/>
      <c r="R429" s="668" t="n"/>
      <c r="S429" s="668" t="n"/>
      <c r="T429" s="668" t="n"/>
      <c r="U429" s="668" t="n"/>
      <c r="V429" s="668" t="n"/>
      <c r="W429" s="668" t="n"/>
      <c r="X429" s="668" t="n"/>
      <c r="Y429" s="55" t="n"/>
      <c r="Z429" s="55" t="n"/>
    </row>
    <row r="430" ht="16.5" customHeight="1">
      <c r="A430" s="331" t="inlineStr">
        <is>
          <t>Зареченские продукты</t>
        </is>
      </c>
      <c r="B430" s="320" t="n"/>
      <c r="C430" s="320" t="n"/>
      <c r="D430" s="320" t="n"/>
      <c r="E430" s="320" t="n"/>
      <c r="F430" s="320" t="n"/>
      <c r="G430" s="320" t="n"/>
      <c r="H430" s="320" t="n"/>
      <c r="I430" s="320" t="n"/>
      <c r="J430" s="320" t="n"/>
      <c r="K430" s="320" t="n"/>
      <c r="L430" s="320" t="n"/>
      <c r="M430" s="320" t="n"/>
      <c r="N430" s="320" t="n"/>
      <c r="O430" s="320" t="n"/>
      <c r="P430" s="320" t="n"/>
      <c r="Q430" s="320" t="n"/>
      <c r="R430" s="320" t="n"/>
      <c r="S430" s="320" t="n"/>
      <c r="T430" s="320" t="n"/>
      <c r="U430" s="320" t="n"/>
      <c r="V430" s="320" t="n"/>
      <c r="W430" s="320" t="n"/>
      <c r="X430" s="320" t="n"/>
      <c r="Y430" s="331" t="n"/>
      <c r="Z430" s="331" t="n"/>
    </row>
    <row r="431" ht="14.25" customHeight="1">
      <c r="A431" s="325" t="inlineStr">
        <is>
          <t>Вареные колбасы</t>
        </is>
      </c>
      <c r="B431" s="320" t="n"/>
      <c r="C431" s="320" t="n"/>
      <c r="D431" s="320" t="n"/>
      <c r="E431" s="320" t="n"/>
      <c r="F431" s="320" t="n"/>
      <c r="G431" s="320" t="n"/>
      <c r="H431" s="320" t="n"/>
      <c r="I431" s="320" t="n"/>
      <c r="J431" s="320" t="n"/>
      <c r="K431" s="320" t="n"/>
      <c r="L431" s="320" t="n"/>
      <c r="M431" s="320" t="n"/>
      <c r="N431" s="320" t="n"/>
      <c r="O431" s="320" t="n"/>
      <c r="P431" s="320" t="n"/>
      <c r="Q431" s="320" t="n"/>
      <c r="R431" s="320" t="n"/>
      <c r="S431" s="320" t="n"/>
      <c r="T431" s="320" t="n"/>
      <c r="U431" s="320" t="n"/>
      <c r="V431" s="320" t="n"/>
      <c r="W431" s="320" t="n"/>
      <c r="X431" s="320" t="n"/>
      <c r="Y431" s="325" t="n"/>
      <c r="Z431" s="325" t="n"/>
    </row>
    <row r="432" ht="27" customHeight="1">
      <c r="A432" s="64" t="inlineStr">
        <is>
          <t>SU002807</t>
        </is>
      </c>
      <c r="B432" s="64" t="inlineStr">
        <is>
          <t>P003583</t>
        </is>
      </c>
      <c r="C432" s="37" t="n">
        <v>4301011585</v>
      </c>
      <c r="D432" s="326" t="n">
        <v>4640242180441</v>
      </c>
      <c r="E432" s="637" t="n"/>
      <c r="F432" s="669" t="n">
        <v>1.5</v>
      </c>
      <c r="G432" s="38" t="n">
        <v>8</v>
      </c>
      <c r="H432" s="669" t="n">
        <v>12</v>
      </c>
      <c r="I432" s="669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6" t="inlineStr">
        <is>
          <t>Вареные колбасы «Муромская» Весовой п/а ТМ «Зареченские»</t>
        </is>
      </c>
      <c r="O432" s="671" t="n"/>
      <c r="P432" s="671" t="n"/>
      <c r="Q432" s="671" t="n"/>
      <c r="R432" s="637" t="n"/>
      <c r="S432" s="40" t="inlineStr"/>
      <c r="T432" s="40" t="inlineStr"/>
      <c r="U432" s="41" t="inlineStr">
        <is>
          <t>кг</t>
        </is>
      </c>
      <c r="V432" s="672" t="n">
        <v>0</v>
      </c>
      <c r="W432" s="673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 ht="27" customHeight="1">
      <c r="A433" s="64" t="inlineStr">
        <is>
          <t>SU002808</t>
        </is>
      </c>
      <c r="B433" s="64" t="inlineStr">
        <is>
          <t>P003582</t>
        </is>
      </c>
      <c r="C433" s="37" t="n">
        <v>4301011584</v>
      </c>
      <c r="D433" s="326" t="n">
        <v>4640242180564</v>
      </c>
      <c r="E433" s="637" t="n"/>
      <c r="F433" s="669" t="n">
        <v>1.5</v>
      </c>
      <c r="G433" s="38" t="n">
        <v>8</v>
      </c>
      <c r="H433" s="669" t="n">
        <v>12</v>
      </c>
      <c r="I433" s="669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7" t="inlineStr">
        <is>
          <t>Вареные колбасы «Нежная» НТУ Весовые П/а ТМ «Зареченские»</t>
        </is>
      </c>
      <c r="O433" s="671" t="n"/>
      <c r="P433" s="671" t="n"/>
      <c r="Q433" s="671" t="n"/>
      <c r="R433" s="637" t="n"/>
      <c r="S433" s="40" t="inlineStr"/>
      <c r="T433" s="40" t="inlineStr"/>
      <c r="U433" s="41" t="inlineStr">
        <is>
          <t>кг</t>
        </is>
      </c>
      <c r="V433" s="672" t="n">
        <v>0</v>
      </c>
      <c r="W433" s="673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>
      <c r="A434" s="324" t="n"/>
      <c r="B434" s="320" t="n"/>
      <c r="C434" s="320" t="n"/>
      <c r="D434" s="320" t="n"/>
      <c r="E434" s="320" t="n"/>
      <c r="F434" s="320" t="n"/>
      <c r="G434" s="320" t="n"/>
      <c r="H434" s="320" t="n"/>
      <c r="I434" s="320" t="n"/>
      <c r="J434" s="320" t="n"/>
      <c r="K434" s="320" t="n"/>
      <c r="L434" s="320" t="n"/>
      <c r="M434" s="674" t="n"/>
      <c r="N434" s="675" t="inlineStr">
        <is>
          <t>Итого</t>
        </is>
      </c>
      <c r="O434" s="645" t="n"/>
      <c r="P434" s="645" t="n"/>
      <c r="Q434" s="645" t="n"/>
      <c r="R434" s="645" t="n"/>
      <c r="S434" s="645" t="n"/>
      <c r="T434" s="646" t="n"/>
      <c r="U434" s="43" t="inlineStr">
        <is>
          <t>кор</t>
        </is>
      </c>
      <c r="V434" s="676">
        <f>IFERROR(V432/H432,"0")+IFERROR(V433/H433,"0")</f>
        <v/>
      </c>
      <c r="W434" s="676">
        <f>IFERROR(W432/H432,"0")+IFERROR(W433/H433,"0")</f>
        <v/>
      </c>
      <c r="X434" s="676">
        <f>IFERROR(IF(X432="",0,X432),"0")+IFERROR(IF(X433="",0,X433),"0")</f>
        <v/>
      </c>
      <c r="Y434" s="677" t="n"/>
      <c r="Z434" s="677" t="n"/>
    </row>
    <row r="435">
      <c r="A435" s="320" t="n"/>
      <c r="B435" s="320" t="n"/>
      <c r="C435" s="320" t="n"/>
      <c r="D435" s="320" t="n"/>
      <c r="E435" s="320" t="n"/>
      <c r="F435" s="320" t="n"/>
      <c r="G435" s="320" t="n"/>
      <c r="H435" s="320" t="n"/>
      <c r="I435" s="320" t="n"/>
      <c r="J435" s="320" t="n"/>
      <c r="K435" s="320" t="n"/>
      <c r="L435" s="320" t="n"/>
      <c r="M435" s="674" t="n"/>
      <c r="N435" s="675" t="inlineStr">
        <is>
          <t>Итого</t>
        </is>
      </c>
      <c r="O435" s="645" t="n"/>
      <c r="P435" s="645" t="n"/>
      <c r="Q435" s="645" t="n"/>
      <c r="R435" s="645" t="n"/>
      <c r="S435" s="645" t="n"/>
      <c r="T435" s="646" t="n"/>
      <c r="U435" s="43" t="inlineStr">
        <is>
          <t>кг</t>
        </is>
      </c>
      <c r="V435" s="676">
        <f>IFERROR(SUM(V432:V433),"0")</f>
        <v/>
      </c>
      <c r="W435" s="676">
        <f>IFERROR(SUM(W432:W433),"0")</f>
        <v/>
      </c>
      <c r="X435" s="43" t="n"/>
      <c r="Y435" s="677" t="n"/>
      <c r="Z435" s="677" t="n"/>
    </row>
    <row r="436" ht="14.25" customHeight="1">
      <c r="A436" s="325" t="inlineStr">
        <is>
          <t>Ветчины</t>
        </is>
      </c>
      <c r="B436" s="320" t="n"/>
      <c r="C436" s="320" t="n"/>
      <c r="D436" s="320" t="n"/>
      <c r="E436" s="320" t="n"/>
      <c r="F436" s="320" t="n"/>
      <c r="G436" s="320" t="n"/>
      <c r="H436" s="320" t="n"/>
      <c r="I436" s="320" t="n"/>
      <c r="J436" s="320" t="n"/>
      <c r="K436" s="320" t="n"/>
      <c r="L436" s="320" t="n"/>
      <c r="M436" s="320" t="n"/>
      <c r="N436" s="320" t="n"/>
      <c r="O436" s="320" t="n"/>
      <c r="P436" s="320" t="n"/>
      <c r="Q436" s="320" t="n"/>
      <c r="R436" s="320" t="n"/>
      <c r="S436" s="320" t="n"/>
      <c r="T436" s="320" t="n"/>
      <c r="U436" s="320" t="n"/>
      <c r="V436" s="320" t="n"/>
      <c r="W436" s="320" t="n"/>
      <c r="X436" s="320" t="n"/>
      <c r="Y436" s="325" t="n"/>
      <c r="Z436" s="325" t="n"/>
    </row>
    <row r="437" ht="27" customHeight="1">
      <c r="A437" s="64" t="inlineStr">
        <is>
          <t>SU002811</t>
        </is>
      </c>
      <c r="B437" s="64" t="inlineStr">
        <is>
          <t>P003588</t>
        </is>
      </c>
      <c r="C437" s="37" t="n">
        <v>4301020260</v>
      </c>
      <c r="D437" s="326" t="n">
        <v>4640242180526</v>
      </c>
      <c r="E437" s="637" t="n"/>
      <c r="F437" s="669" t="n">
        <v>1.8</v>
      </c>
      <c r="G437" s="38" t="n">
        <v>6</v>
      </c>
      <c r="H437" s="669" t="n">
        <v>10.8</v>
      </c>
      <c r="I437" s="669" t="n">
        <v>11.28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Ветчины «Нежная» Весовой п/а ТМ «Зареченские» большой батон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 ht="16.5" customHeight="1">
      <c r="A438" s="64" t="inlineStr">
        <is>
          <t>SU002806</t>
        </is>
      </c>
      <c r="B438" s="64" t="inlineStr">
        <is>
          <t>P003591</t>
        </is>
      </c>
      <c r="C438" s="37" t="n">
        <v>4301020269</v>
      </c>
      <c r="D438" s="326" t="n">
        <v>4640242180519</v>
      </c>
      <c r="E438" s="637" t="n"/>
      <c r="F438" s="669" t="n">
        <v>1.35</v>
      </c>
      <c r="G438" s="38" t="n">
        <v>8</v>
      </c>
      <c r="H438" s="669" t="n">
        <v>10.8</v>
      </c>
      <c r="I438" s="669" t="n">
        <v>11.28</v>
      </c>
      <c r="J438" s="38" t="n">
        <v>56</v>
      </c>
      <c r="K438" s="38" t="inlineStr">
        <is>
          <t>8</t>
        </is>
      </c>
      <c r="L438" s="39" t="inlineStr">
        <is>
          <t>СК3</t>
        </is>
      </c>
      <c r="M438" s="38" t="n">
        <v>50</v>
      </c>
      <c r="N438" s="909" t="inlineStr">
        <is>
          <t>Ветчины «Нежная» Весовой п/а ТМ «Зареченские»</t>
        </is>
      </c>
      <c r="O438" s="671" t="n"/>
      <c r="P438" s="671" t="n"/>
      <c r="Q438" s="671" t="n"/>
      <c r="R438" s="637" t="n"/>
      <c r="S438" s="40" t="inlineStr"/>
      <c r="T438" s="40" t="inlineStr"/>
      <c r="U438" s="41" t="inlineStr">
        <is>
          <t>кг</t>
        </is>
      </c>
      <c r="V438" s="672" t="n">
        <v>0</v>
      </c>
      <c r="W438" s="673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>
      <c r="A439" s="324" t="n"/>
      <c r="B439" s="320" t="n"/>
      <c r="C439" s="320" t="n"/>
      <c r="D439" s="320" t="n"/>
      <c r="E439" s="320" t="n"/>
      <c r="F439" s="320" t="n"/>
      <c r="G439" s="320" t="n"/>
      <c r="H439" s="320" t="n"/>
      <c r="I439" s="320" t="n"/>
      <c r="J439" s="320" t="n"/>
      <c r="K439" s="320" t="n"/>
      <c r="L439" s="320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кор</t>
        </is>
      </c>
      <c r="V439" s="676">
        <f>IFERROR(V437/H437,"0")+IFERROR(V438/H438,"0")</f>
        <v/>
      </c>
      <c r="W439" s="676">
        <f>IFERROR(W437/H437,"0")+IFERROR(W438/H438,"0")</f>
        <v/>
      </c>
      <c r="X439" s="676">
        <f>IFERROR(IF(X437="",0,X437),"0")+IFERROR(IF(X438="",0,X438),"0")</f>
        <v/>
      </c>
      <c r="Y439" s="677" t="n"/>
      <c r="Z439" s="677" t="n"/>
    </row>
    <row r="440">
      <c r="A440" s="320" t="n"/>
      <c r="B440" s="320" t="n"/>
      <c r="C440" s="320" t="n"/>
      <c r="D440" s="320" t="n"/>
      <c r="E440" s="320" t="n"/>
      <c r="F440" s="320" t="n"/>
      <c r="G440" s="320" t="n"/>
      <c r="H440" s="320" t="n"/>
      <c r="I440" s="320" t="n"/>
      <c r="J440" s="320" t="n"/>
      <c r="K440" s="320" t="n"/>
      <c r="L440" s="320" t="n"/>
      <c r="M440" s="674" t="n"/>
      <c r="N440" s="675" t="inlineStr">
        <is>
          <t>Итого</t>
        </is>
      </c>
      <c r="O440" s="645" t="n"/>
      <c r="P440" s="645" t="n"/>
      <c r="Q440" s="645" t="n"/>
      <c r="R440" s="645" t="n"/>
      <c r="S440" s="645" t="n"/>
      <c r="T440" s="646" t="n"/>
      <c r="U440" s="43" t="inlineStr">
        <is>
          <t>кг</t>
        </is>
      </c>
      <c r="V440" s="676">
        <f>IFERROR(SUM(V437:V438),"0")</f>
        <v/>
      </c>
      <c r="W440" s="676">
        <f>IFERROR(SUM(W437:W438),"0")</f>
        <v/>
      </c>
      <c r="X440" s="43" t="n"/>
      <c r="Y440" s="677" t="n"/>
      <c r="Z440" s="677" t="n"/>
    </row>
    <row r="441" ht="14.25" customHeight="1">
      <c r="A441" s="325" t="inlineStr">
        <is>
          <t>Копченые колбасы</t>
        </is>
      </c>
      <c r="B441" s="320" t="n"/>
      <c r="C441" s="320" t="n"/>
      <c r="D441" s="320" t="n"/>
      <c r="E441" s="320" t="n"/>
      <c r="F441" s="320" t="n"/>
      <c r="G441" s="320" t="n"/>
      <c r="H441" s="320" t="n"/>
      <c r="I441" s="320" t="n"/>
      <c r="J441" s="320" t="n"/>
      <c r="K441" s="320" t="n"/>
      <c r="L441" s="320" t="n"/>
      <c r="M441" s="320" t="n"/>
      <c r="N441" s="320" t="n"/>
      <c r="O441" s="320" t="n"/>
      <c r="P441" s="320" t="n"/>
      <c r="Q441" s="320" t="n"/>
      <c r="R441" s="320" t="n"/>
      <c r="S441" s="320" t="n"/>
      <c r="T441" s="320" t="n"/>
      <c r="U441" s="320" t="n"/>
      <c r="V441" s="320" t="n"/>
      <c r="W441" s="320" t="n"/>
      <c r="X441" s="320" t="n"/>
      <c r="Y441" s="325" t="n"/>
      <c r="Z441" s="325" t="n"/>
    </row>
    <row r="442" ht="27" customHeight="1">
      <c r="A442" s="64" t="inlineStr">
        <is>
          <t>SU002805</t>
        </is>
      </c>
      <c r="B442" s="64" t="inlineStr">
        <is>
          <t>P003584</t>
        </is>
      </c>
      <c r="C442" s="37" t="n">
        <v>4301031280</v>
      </c>
      <c r="D442" s="326" t="n">
        <v>4640242180816</v>
      </c>
      <c r="E442" s="637" t="n"/>
      <c r="F442" s="669" t="n">
        <v>0.7</v>
      </c>
      <c r="G442" s="38" t="n">
        <v>6</v>
      </c>
      <c r="H442" s="669" t="n">
        <v>4.2</v>
      </c>
      <c r="I442" s="669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10" t="inlineStr">
        <is>
          <t>Копченые колбасы «Сервелат Пражский» Весовой фиброуз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60</v>
      </c>
      <c r="W442" s="673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 ht="27" customHeight="1">
      <c r="A443" s="64" t="inlineStr">
        <is>
          <t>SU002809</t>
        </is>
      </c>
      <c r="B443" s="64" t="inlineStr">
        <is>
          <t>P003586</t>
        </is>
      </c>
      <c r="C443" s="37" t="n">
        <v>4301031244</v>
      </c>
      <c r="D443" s="326" t="n">
        <v>4640242180595</v>
      </c>
      <c r="E443" s="637" t="n"/>
      <c r="F443" s="669" t="n">
        <v>0.7</v>
      </c>
      <c r="G443" s="38" t="n">
        <v>6</v>
      </c>
      <c r="H443" s="669" t="n">
        <v>4.2</v>
      </c>
      <c r="I443" s="669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1" t="inlineStr">
        <is>
          <t>В/к колбасы «Сервелат Рижский» НТУ Весовые Фиброуз в/у ТМ «Зареченские»</t>
        </is>
      </c>
      <c r="O443" s="671" t="n"/>
      <c r="P443" s="671" t="n"/>
      <c r="Q443" s="671" t="n"/>
      <c r="R443" s="637" t="n"/>
      <c r="S443" s="40" t="inlineStr"/>
      <c r="T443" s="40" t="inlineStr"/>
      <c r="U443" s="41" t="inlineStr">
        <is>
          <t>кг</t>
        </is>
      </c>
      <c r="V443" s="672" t="n">
        <v>0</v>
      </c>
      <c r="W443" s="673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>
      <c r="A444" s="324" t="n"/>
      <c r="B444" s="320" t="n"/>
      <c r="C444" s="320" t="n"/>
      <c r="D444" s="320" t="n"/>
      <c r="E444" s="320" t="n"/>
      <c r="F444" s="320" t="n"/>
      <c r="G444" s="320" t="n"/>
      <c r="H444" s="320" t="n"/>
      <c r="I444" s="320" t="n"/>
      <c r="J444" s="320" t="n"/>
      <c r="K444" s="320" t="n"/>
      <c r="L444" s="320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кор</t>
        </is>
      </c>
      <c r="V444" s="676">
        <f>IFERROR(V442/H442,"0")+IFERROR(V443/H443,"0")</f>
        <v/>
      </c>
      <c r="W444" s="676">
        <f>IFERROR(W442/H442,"0")+IFERROR(W443/H443,"0")</f>
        <v/>
      </c>
      <c r="X444" s="676">
        <f>IFERROR(IF(X442="",0,X442),"0")+IFERROR(IF(X443="",0,X443),"0")</f>
        <v/>
      </c>
      <c r="Y444" s="677" t="n"/>
      <c r="Z444" s="677" t="n"/>
    </row>
    <row r="445">
      <c r="A445" s="320" t="n"/>
      <c r="B445" s="320" t="n"/>
      <c r="C445" s="320" t="n"/>
      <c r="D445" s="320" t="n"/>
      <c r="E445" s="320" t="n"/>
      <c r="F445" s="320" t="n"/>
      <c r="G445" s="320" t="n"/>
      <c r="H445" s="320" t="n"/>
      <c r="I445" s="320" t="n"/>
      <c r="J445" s="320" t="n"/>
      <c r="K445" s="320" t="n"/>
      <c r="L445" s="320" t="n"/>
      <c r="M445" s="674" t="n"/>
      <c r="N445" s="675" t="inlineStr">
        <is>
          <t>Итого</t>
        </is>
      </c>
      <c r="O445" s="645" t="n"/>
      <c r="P445" s="645" t="n"/>
      <c r="Q445" s="645" t="n"/>
      <c r="R445" s="645" t="n"/>
      <c r="S445" s="645" t="n"/>
      <c r="T445" s="646" t="n"/>
      <c r="U445" s="43" t="inlineStr">
        <is>
          <t>кг</t>
        </is>
      </c>
      <c r="V445" s="676">
        <f>IFERROR(SUM(V442:V443),"0")</f>
        <v/>
      </c>
      <c r="W445" s="676">
        <f>IFERROR(SUM(W442:W443),"0")</f>
        <v/>
      </c>
      <c r="X445" s="43" t="n"/>
      <c r="Y445" s="677" t="n"/>
      <c r="Z445" s="677" t="n"/>
    </row>
    <row r="446" ht="14.25" customHeight="1">
      <c r="A446" s="325" t="inlineStr">
        <is>
          <t>Сосиски</t>
        </is>
      </c>
      <c r="B446" s="320" t="n"/>
      <c r="C446" s="320" t="n"/>
      <c r="D446" s="320" t="n"/>
      <c r="E446" s="320" t="n"/>
      <c r="F446" s="320" t="n"/>
      <c r="G446" s="320" t="n"/>
      <c r="H446" s="320" t="n"/>
      <c r="I446" s="320" t="n"/>
      <c r="J446" s="320" t="n"/>
      <c r="K446" s="320" t="n"/>
      <c r="L446" s="320" t="n"/>
      <c r="M446" s="320" t="n"/>
      <c r="N446" s="320" t="n"/>
      <c r="O446" s="320" t="n"/>
      <c r="P446" s="320" t="n"/>
      <c r="Q446" s="320" t="n"/>
      <c r="R446" s="320" t="n"/>
      <c r="S446" s="320" t="n"/>
      <c r="T446" s="320" t="n"/>
      <c r="U446" s="320" t="n"/>
      <c r="V446" s="320" t="n"/>
      <c r="W446" s="320" t="n"/>
      <c r="X446" s="320" t="n"/>
      <c r="Y446" s="325" t="n"/>
      <c r="Z446" s="325" t="n"/>
    </row>
    <row r="447" ht="27" customHeight="1">
      <c r="A447" s="64" t="inlineStr">
        <is>
          <t>SU002803</t>
        </is>
      </c>
      <c r="B447" s="64" t="inlineStr">
        <is>
          <t>P003590</t>
        </is>
      </c>
      <c r="C447" s="37" t="n">
        <v>4301051510</v>
      </c>
      <c r="D447" s="326" t="n">
        <v>4640242180540</v>
      </c>
      <c r="E447" s="637" t="n"/>
      <c r="F447" s="669" t="n">
        <v>1.3</v>
      </c>
      <c r="G447" s="38" t="n">
        <v>6</v>
      </c>
      <c r="H447" s="669" t="n">
        <v>7.8</v>
      </c>
      <c r="I447" s="669" t="n">
        <v>8.364000000000001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30</v>
      </c>
      <c r="N447" s="912" t="inlineStr">
        <is>
          <t>Сосиски «Сочные» Весовой п/а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8" t="inlineStr">
        <is>
          <t>КИ</t>
        </is>
      </c>
    </row>
    <row r="448" ht="27" customHeight="1">
      <c r="A448" s="64" t="inlineStr">
        <is>
          <t>SU002804</t>
        </is>
      </c>
      <c r="B448" s="64" t="inlineStr">
        <is>
          <t>P003585</t>
        </is>
      </c>
      <c r="C448" s="37" t="n">
        <v>4301051508</v>
      </c>
      <c r="D448" s="326" t="n">
        <v>4640242180557</v>
      </c>
      <c r="E448" s="637" t="n"/>
      <c r="F448" s="669" t="n">
        <v>0.5</v>
      </c>
      <c r="G448" s="38" t="n">
        <v>6</v>
      </c>
      <c r="H448" s="669" t="n">
        <v>3</v>
      </c>
      <c r="I448" s="669" t="n">
        <v>3.284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30</v>
      </c>
      <c r="N448" s="913" t="inlineStr">
        <is>
          <t>Сосиски «Сочные» Фикс.вес 0,5 п/а ТМ «Зареченские»</t>
        </is>
      </c>
      <c r="O448" s="671" t="n"/>
      <c r="P448" s="671" t="n"/>
      <c r="Q448" s="671" t="n"/>
      <c r="R448" s="637" t="n"/>
      <c r="S448" s="40" t="inlineStr"/>
      <c r="T448" s="40" t="inlineStr"/>
      <c r="U448" s="41" t="inlineStr">
        <is>
          <t>кг</t>
        </is>
      </c>
      <c r="V448" s="672" t="n">
        <v>0</v>
      </c>
      <c r="W448" s="673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>
      <c r="A449" s="324" t="n"/>
      <c r="B449" s="320" t="n"/>
      <c r="C449" s="320" t="n"/>
      <c r="D449" s="320" t="n"/>
      <c r="E449" s="320" t="n"/>
      <c r="F449" s="320" t="n"/>
      <c r="G449" s="320" t="n"/>
      <c r="H449" s="320" t="n"/>
      <c r="I449" s="320" t="n"/>
      <c r="J449" s="320" t="n"/>
      <c r="K449" s="320" t="n"/>
      <c r="L449" s="320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кор</t>
        </is>
      </c>
      <c r="V449" s="676">
        <f>IFERROR(V447/H447,"0")+IFERROR(V448/H448,"0")</f>
        <v/>
      </c>
      <c r="W449" s="676">
        <f>IFERROR(W447/H447,"0")+IFERROR(W448/H448,"0")</f>
        <v/>
      </c>
      <c r="X449" s="676">
        <f>IFERROR(IF(X447="",0,X447),"0")+IFERROR(IF(X448="",0,X448),"0")</f>
        <v/>
      </c>
      <c r="Y449" s="677" t="n"/>
      <c r="Z449" s="677" t="n"/>
    </row>
    <row r="450">
      <c r="A450" s="320" t="n"/>
      <c r="B450" s="320" t="n"/>
      <c r="C450" s="320" t="n"/>
      <c r="D450" s="320" t="n"/>
      <c r="E450" s="320" t="n"/>
      <c r="F450" s="320" t="n"/>
      <c r="G450" s="320" t="n"/>
      <c r="H450" s="320" t="n"/>
      <c r="I450" s="320" t="n"/>
      <c r="J450" s="320" t="n"/>
      <c r="K450" s="320" t="n"/>
      <c r="L450" s="320" t="n"/>
      <c r="M450" s="674" t="n"/>
      <c r="N450" s="675" t="inlineStr">
        <is>
          <t>Итого</t>
        </is>
      </c>
      <c r="O450" s="645" t="n"/>
      <c r="P450" s="645" t="n"/>
      <c r="Q450" s="645" t="n"/>
      <c r="R450" s="645" t="n"/>
      <c r="S450" s="645" t="n"/>
      <c r="T450" s="646" t="n"/>
      <c r="U450" s="43" t="inlineStr">
        <is>
          <t>кг</t>
        </is>
      </c>
      <c r="V450" s="676">
        <f>IFERROR(SUM(V447:V448),"0")</f>
        <v/>
      </c>
      <c r="W450" s="676">
        <f>IFERROR(SUM(W447:W448),"0")</f>
        <v/>
      </c>
      <c r="X450" s="43" t="n"/>
      <c r="Y450" s="677" t="n"/>
      <c r="Z450" s="677" t="n"/>
    </row>
    <row r="451" ht="16.5" customHeight="1">
      <c r="A451" s="331" t="inlineStr">
        <is>
          <t>Выгодная цена</t>
        </is>
      </c>
      <c r="B451" s="320" t="n"/>
      <c r="C451" s="320" t="n"/>
      <c r="D451" s="320" t="n"/>
      <c r="E451" s="320" t="n"/>
      <c r="F451" s="320" t="n"/>
      <c r="G451" s="320" t="n"/>
      <c r="H451" s="320" t="n"/>
      <c r="I451" s="320" t="n"/>
      <c r="J451" s="320" t="n"/>
      <c r="K451" s="320" t="n"/>
      <c r="L451" s="320" t="n"/>
      <c r="M451" s="320" t="n"/>
      <c r="N451" s="320" t="n"/>
      <c r="O451" s="320" t="n"/>
      <c r="P451" s="320" t="n"/>
      <c r="Q451" s="320" t="n"/>
      <c r="R451" s="320" t="n"/>
      <c r="S451" s="320" t="n"/>
      <c r="T451" s="320" t="n"/>
      <c r="U451" s="320" t="n"/>
      <c r="V451" s="320" t="n"/>
      <c r="W451" s="320" t="n"/>
      <c r="X451" s="320" t="n"/>
      <c r="Y451" s="331" t="n"/>
      <c r="Z451" s="331" t="n"/>
    </row>
    <row r="452" ht="14.25" customHeight="1">
      <c r="A452" s="325" t="inlineStr">
        <is>
          <t>Копченые колбасы</t>
        </is>
      </c>
      <c r="B452" s="320" t="n"/>
      <c r="C452" s="320" t="n"/>
      <c r="D452" s="320" t="n"/>
      <c r="E452" s="320" t="n"/>
      <c r="F452" s="320" t="n"/>
      <c r="G452" s="320" t="n"/>
      <c r="H452" s="320" t="n"/>
      <c r="I452" s="320" t="n"/>
      <c r="J452" s="320" t="n"/>
      <c r="K452" s="320" t="n"/>
      <c r="L452" s="320" t="n"/>
      <c r="M452" s="320" t="n"/>
      <c r="N452" s="320" t="n"/>
      <c r="O452" s="320" t="n"/>
      <c r="P452" s="320" t="n"/>
      <c r="Q452" s="320" t="n"/>
      <c r="R452" s="320" t="n"/>
      <c r="S452" s="320" t="n"/>
      <c r="T452" s="320" t="n"/>
      <c r="U452" s="320" t="n"/>
      <c r="V452" s="320" t="n"/>
      <c r="W452" s="320" t="n"/>
      <c r="X452" s="320" t="n"/>
      <c r="Y452" s="325" t="n"/>
      <c r="Z452" s="325" t="n"/>
    </row>
    <row r="453" ht="27" customHeight="1">
      <c r="A453" s="64" t="inlineStr">
        <is>
          <t>SU002654</t>
        </is>
      </c>
      <c r="B453" s="64" t="inlineStr">
        <is>
          <t>P003020</t>
        </is>
      </c>
      <c r="C453" s="37" t="n">
        <v>4301031156</v>
      </c>
      <c r="D453" s="326" t="n">
        <v>4680115880856</v>
      </c>
      <c r="E453" s="637" t="n"/>
      <c r="F453" s="669" t="n">
        <v>0.7</v>
      </c>
      <c r="G453" s="38" t="n">
        <v>6</v>
      </c>
      <c r="H453" s="669" t="n">
        <v>4.2</v>
      </c>
      <c r="I453" s="669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35</v>
      </c>
      <c r="N453" s="914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3" s="671" t="n"/>
      <c r="P453" s="671" t="n"/>
      <c r="Q453" s="671" t="n"/>
      <c r="R453" s="637" t="n"/>
      <c r="S453" s="40" t="inlineStr"/>
      <c r="T453" s="40" t="inlineStr"/>
      <c r="U453" s="41" t="inlineStr">
        <is>
          <t>кг</t>
        </is>
      </c>
      <c r="V453" s="672" t="n">
        <v>0</v>
      </c>
      <c r="W453" s="673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24" t="n"/>
      <c r="B454" s="320" t="n"/>
      <c r="C454" s="320" t="n"/>
      <c r="D454" s="320" t="n"/>
      <c r="E454" s="320" t="n"/>
      <c r="F454" s="320" t="n"/>
      <c r="G454" s="320" t="n"/>
      <c r="H454" s="320" t="n"/>
      <c r="I454" s="320" t="n"/>
      <c r="J454" s="320" t="n"/>
      <c r="K454" s="320" t="n"/>
      <c r="L454" s="320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кор</t>
        </is>
      </c>
      <c r="V454" s="676">
        <f>IFERROR(V453/H453,"0")</f>
        <v/>
      </c>
      <c r="W454" s="676">
        <f>IFERROR(W453/H453,"0")</f>
        <v/>
      </c>
      <c r="X454" s="676">
        <f>IFERROR(IF(X453="",0,X453),"0")</f>
        <v/>
      </c>
      <c r="Y454" s="677" t="n"/>
      <c r="Z454" s="677" t="n"/>
    </row>
    <row r="455">
      <c r="A455" s="320" t="n"/>
      <c r="B455" s="320" t="n"/>
      <c r="C455" s="320" t="n"/>
      <c r="D455" s="320" t="n"/>
      <c r="E455" s="320" t="n"/>
      <c r="F455" s="320" t="n"/>
      <c r="G455" s="320" t="n"/>
      <c r="H455" s="320" t="n"/>
      <c r="I455" s="320" t="n"/>
      <c r="J455" s="320" t="n"/>
      <c r="K455" s="320" t="n"/>
      <c r="L455" s="320" t="n"/>
      <c r="M455" s="674" t="n"/>
      <c r="N455" s="675" t="inlineStr">
        <is>
          <t>Итого</t>
        </is>
      </c>
      <c r="O455" s="645" t="n"/>
      <c r="P455" s="645" t="n"/>
      <c r="Q455" s="645" t="n"/>
      <c r="R455" s="645" t="n"/>
      <c r="S455" s="645" t="n"/>
      <c r="T455" s="646" t="n"/>
      <c r="U455" s="43" t="inlineStr">
        <is>
          <t>кг</t>
        </is>
      </c>
      <c r="V455" s="676">
        <f>IFERROR(SUM(V453:V453),"0")</f>
        <v/>
      </c>
      <c r="W455" s="676">
        <f>IFERROR(SUM(W453:W453),"0")</f>
        <v/>
      </c>
      <c r="X455" s="43" t="n"/>
      <c r="Y455" s="677" t="n"/>
      <c r="Z455" s="677" t="n"/>
    </row>
    <row r="456" ht="14.25" customHeight="1">
      <c r="A456" s="325" t="inlineStr">
        <is>
          <t>Сосиски</t>
        </is>
      </c>
      <c r="B456" s="320" t="n"/>
      <c r="C456" s="320" t="n"/>
      <c r="D456" s="320" t="n"/>
      <c r="E456" s="320" t="n"/>
      <c r="F456" s="320" t="n"/>
      <c r="G456" s="320" t="n"/>
      <c r="H456" s="320" t="n"/>
      <c r="I456" s="320" t="n"/>
      <c r="J456" s="320" t="n"/>
      <c r="K456" s="320" t="n"/>
      <c r="L456" s="320" t="n"/>
      <c r="M456" s="320" t="n"/>
      <c r="N456" s="320" t="n"/>
      <c r="O456" s="320" t="n"/>
      <c r="P456" s="320" t="n"/>
      <c r="Q456" s="320" t="n"/>
      <c r="R456" s="320" t="n"/>
      <c r="S456" s="320" t="n"/>
      <c r="T456" s="320" t="n"/>
      <c r="U456" s="320" t="n"/>
      <c r="V456" s="320" t="n"/>
      <c r="W456" s="320" t="n"/>
      <c r="X456" s="320" t="n"/>
      <c r="Y456" s="325" t="n"/>
      <c r="Z456" s="325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6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4" t="n"/>
      <c r="B458" s="320" t="n"/>
      <c r="C458" s="320" t="n"/>
      <c r="D458" s="320" t="n"/>
      <c r="E458" s="320" t="n"/>
      <c r="F458" s="320" t="n"/>
      <c r="G458" s="320" t="n"/>
      <c r="H458" s="320" t="n"/>
      <c r="I458" s="320" t="n"/>
      <c r="J458" s="320" t="n"/>
      <c r="K458" s="320" t="n"/>
      <c r="L458" s="320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20" t="n"/>
      <c r="B459" s="320" t="n"/>
      <c r="C459" s="320" t="n"/>
      <c r="D459" s="320" t="n"/>
      <c r="E459" s="320" t="n"/>
      <c r="F459" s="320" t="n"/>
      <c r="G459" s="320" t="n"/>
      <c r="H459" s="320" t="n"/>
      <c r="I459" s="320" t="n"/>
      <c r="J459" s="320" t="n"/>
      <c r="K459" s="320" t="n"/>
      <c r="L459" s="320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19" t="n"/>
      <c r="B460" s="320" t="n"/>
      <c r="C460" s="320" t="n"/>
      <c r="D460" s="320" t="n"/>
      <c r="E460" s="320" t="n"/>
      <c r="F460" s="320" t="n"/>
      <c r="G460" s="320" t="n"/>
      <c r="H460" s="320" t="n"/>
      <c r="I460" s="320" t="n"/>
      <c r="J460" s="320" t="n"/>
      <c r="K460" s="320" t="n"/>
      <c r="L460" s="320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/>
      </c>
      <c r="W460" s="67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/>
      </c>
      <c r="X460" s="43" t="n"/>
      <c r="Y460" s="677" t="n"/>
      <c r="Z460" s="677" t="n"/>
    </row>
    <row r="461">
      <c r="A461" s="320" t="n"/>
      <c r="B461" s="320" t="n"/>
      <c r="C461" s="320" t="n"/>
      <c r="D461" s="320" t="n"/>
      <c r="E461" s="320" t="n"/>
      <c r="F461" s="320" t="n"/>
      <c r="G461" s="320" t="n"/>
      <c r="H461" s="320" t="n"/>
      <c r="I461" s="320" t="n"/>
      <c r="J461" s="320" t="n"/>
      <c r="K461" s="320" t="n"/>
      <c r="L461" s="320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/>
      </c>
      <c r="X461" s="43" t="n"/>
      <c r="Y461" s="677" t="n"/>
      <c r="Z461" s="677" t="n"/>
    </row>
    <row r="462">
      <c r="A462" s="320" t="n"/>
      <c r="B462" s="320" t="n"/>
      <c r="C462" s="320" t="n"/>
      <c r="D462" s="320" t="n"/>
      <c r="E462" s="320" t="n"/>
      <c r="F462" s="320" t="n"/>
      <c r="G462" s="320" t="n"/>
      <c r="H462" s="320" t="n"/>
      <c r="I462" s="320" t="n"/>
      <c r="J462" s="320" t="n"/>
      <c r="K462" s="320" t="n"/>
      <c r="L462" s="320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/>
      </c>
      <c r="X462" s="43" t="n"/>
      <c r="Y462" s="677" t="n"/>
      <c r="Z462" s="677" t="n"/>
    </row>
    <row r="463">
      <c r="A463" s="320" t="n"/>
      <c r="B463" s="320" t="n"/>
      <c r="C463" s="320" t="n"/>
      <c r="D463" s="320" t="n"/>
      <c r="E463" s="320" t="n"/>
      <c r="F463" s="320" t="n"/>
      <c r="G463" s="320" t="n"/>
      <c r="H463" s="320" t="n"/>
      <c r="I463" s="320" t="n"/>
      <c r="J463" s="320" t="n"/>
      <c r="K463" s="320" t="n"/>
      <c r="L463" s="320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20" t="n"/>
      <c r="B464" s="320" t="n"/>
      <c r="C464" s="320" t="n"/>
      <c r="D464" s="320" t="n"/>
      <c r="E464" s="320" t="n"/>
      <c r="F464" s="320" t="n"/>
      <c r="G464" s="320" t="n"/>
      <c r="H464" s="320" t="n"/>
      <c r="I464" s="320" t="n"/>
      <c r="J464" s="320" t="n"/>
      <c r="K464" s="320" t="n"/>
      <c r="L464" s="320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/>
      </c>
      <c r="W464" s="67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/>
      </c>
      <c r="X464" s="43" t="n"/>
      <c r="Y464" s="677" t="n"/>
      <c r="Z464" s="677" t="n"/>
    </row>
    <row r="465" ht="14.25" customHeight="1">
      <c r="A465" s="320" t="n"/>
      <c r="B465" s="320" t="n"/>
      <c r="C465" s="320" t="n"/>
      <c r="D465" s="320" t="n"/>
      <c r="E465" s="320" t="n"/>
      <c r="F465" s="320" t="n"/>
      <c r="G465" s="320" t="n"/>
      <c r="H465" s="320" t="n"/>
      <c r="I465" s="320" t="n"/>
      <c r="J465" s="320" t="n"/>
      <c r="K465" s="320" t="n"/>
      <c r="L465" s="320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20" t="n"/>
      <c r="Z467" s="61" t="n"/>
      <c r="AC467" s="320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20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20" t="n"/>
      <c r="Z468" s="61" t="n"/>
      <c r="AC468" s="320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20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20" t="n"/>
      <c r="Z469" s="61" t="n"/>
      <c r="AC469" s="320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IFERROR(W49*1,"0")+IFERROR(W50*1,"0")</f>
        <v/>
      </c>
      <c r="D470" s="53">
        <f>IFERROR(W55*1,"0")+IFERROR(W56*1,"0")+IFERROR(W57*1,"0")+IFERROR(W58*1,"0")</f>
        <v/>
      </c>
      <c r="E47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0" s="53">
        <f>IFERROR(W128*1,"0")+IFERROR(W129*1,"0")+IFERROR(W130*1,"0")</f>
        <v/>
      </c>
      <c r="G470" s="53">
        <f>IFERROR(W136*1,"0")+IFERROR(W137*1,"0")+IFERROR(W138*1,"0")</f>
        <v/>
      </c>
      <c r="H470" s="53">
        <f>IFERROR(W143*1,"0")+IFERROR(W144*1,"0")+IFERROR(W145*1,"0")+IFERROR(W146*1,"0")+IFERROR(W147*1,"0")+IFERROR(W148*1,"0")+IFERROR(W149*1,"0")+IFERROR(W150*1,"0")</f>
        <v/>
      </c>
      <c r="I470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/>
      </c>
      <c r="J470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/>
      </c>
      <c r="K470" s="320" t="n"/>
      <c r="L470" s="53">
        <f>IFERROR(W255*1,"0")+IFERROR(W256*1,"0")+IFERROR(W257*1,"0")+IFERROR(W258*1,"0")+IFERROR(W259*1,"0")+IFERROR(W260*1,"0")+IFERROR(W261*1,"0")+IFERROR(W265*1,"0")+IFERROR(W266*1,"0")</f>
        <v/>
      </c>
      <c r="M470" s="53">
        <f>IFERROR(W271*1,"0")+IFERROR(W275*1,"0")+IFERROR(W276*1,"0")+IFERROR(W277*1,"0")+IFERROR(W281*1,"0")+IFERROR(W285*1,"0")</f>
        <v/>
      </c>
      <c r="N470" s="53">
        <f>IFERROR(W291*1,"0")+IFERROR(W292*1,"0")+IFERROR(W293*1,"0")+IFERROR(W294*1,"0")+IFERROR(W295*1,"0")+IFERROR(W296*1,"0")+IFERROR(W297*1,"0")+IFERROR(W298*1,"0")+IFERROR(W302*1,"0")+IFERROR(W303*1,"0")+IFERROR(W307*1,"0")+IFERROR(W311*1,"0")</f>
        <v/>
      </c>
      <c r="O470" s="53">
        <f>IFERROR(W316*1,"0")+IFERROR(W317*1,"0")+IFERROR(W318*1,"0")+IFERROR(W319*1,"0")+IFERROR(W323*1,"0")+IFERROR(W324*1,"0")+IFERROR(W328*1,"0")+IFERROR(W329*1,"0")+IFERROR(W330*1,"0")+IFERROR(W331*1,"0")+IFERROR(W335*1,"0")</f>
        <v/>
      </c>
      <c r="P470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/>
      </c>
      <c r="Q470" s="53">
        <f>IFERROR(W378*1,"0")+IFERROR(W379*1,"0")+IFERROR(W383*1,"0")+IFERROR(W384*1,"0")+IFERROR(W385*1,"0")+IFERROR(W386*1,"0")+IFERROR(W387*1,"0")+IFERROR(W388*1,"0")+IFERROR(W389*1,"0")+IFERROR(W393*1,"0")</f>
        <v/>
      </c>
      <c r="R470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/>
      </c>
      <c r="S470" s="53">
        <f>IFERROR(W432*1,"0")+IFERROR(W433*1,"0")+IFERROR(W437*1,"0")+IFERROR(W438*1,"0")+IFERROR(W442*1,"0")+IFERROR(W443*1,"0")+IFERROR(W447*1,"0")+IFERROR(W448*1,"0")</f>
        <v/>
      </c>
      <c r="T470" s="53">
        <f>IFERROR(W453*1,"0")+IFERROR(W457*1,"0")</f>
        <v/>
      </c>
      <c r="U470" s="320" t="n"/>
      <c r="Z470" s="61" t="n"/>
      <c r="AC470" s="32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qefytfDXfmJoCUKOFY8vw==" formatRows="1" sort="0" spinCount="100000" hashValue="6+ROcYgAILrmNVoUDjoDfKBjGvHdX6YDVe0fboAwvAm/ngFp0H4tSv1gV7t0EvK8skce8M2bW/WI8fb6k/n29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A370:M371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D9:E9"/>
    <mergeCell ref="D180:E180"/>
    <mergeCell ref="F9:G9"/>
    <mergeCell ref="A127:X127"/>
    <mergeCell ref="N224:T224"/>
    <mergeCell ref="D167:E167"/>
    <mergeCell ref="N251:T251"/>
    <mergeCell ref="N189:T189"/>
    <mergeCell ref="D161:E161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N145:R145"/>
    <mergeCell ref="N316:R316"/>
    <mergeCell ref="A339:X339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414:T414"/>
    <mergeCell ref="A374:M375"/>
    <mergeCell ref="N215:R215"/>
    <mergeCell ref="D112:E112"/>
    <mergeCell ref="A436:X436"/>
    <mergeCell ref="E468:E469"/>
    <mergeCell ref="N460:T460"/>
    <mergeCell ref="D348:E348"/>
    <mergeCell ref="N467:O467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A380:M381"/>
    <mergeCell ref="N421:R421"/>
    <mergeCell ref="D39:E39"/>
    <mergeCell ref="N187:R187"/>
    <mergeCell ref="D418:E418"/>
    <mergeCell ref="D89:E89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D207:E207"/>
    <mergeCell ref="D256:E256"/>
    <mergeCell ref="D383:E383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H10:L10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D447:E447"/>
    <mergeCell ref="N122:R122"/>
    <mergeCell ref="D385:E38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M17:M18"/>
    <mergeCell ref="N67:R67"/>
    <mergeCell ref="N131:T131"/>
    <mergeCell ref="N303:R303"/>
    <mergeCell ref="N223:T223"/>
    <mergeCell ref="N230:R230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J9:L9"/>
    <mergeCell ref="R5:S5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N374:T374"/>
    <mergeCell ref="A10:C10"/>
    <mergeCell ref="N140:T140"/>
    <mergeCell ref="N182:R182"/>
    <mergeCell ref="A439:M440"/>
    <mergeCell ref="D184:E184"/>
    <mergeCell ref="N84:R84"/>
    <mergeCell ref="N249:R249"/>
    <mergeCell ref="N169:T169"/>
    <mergeCell ref="D121:E121"/>
    <mergeCell ref="D192:E192"/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C2YRLgc6kSJyA5RCg5w==" formatRows="1" sort="0" spinCount="100000" hashValue="mSUEgD5yb5DQ9IE5nL8D2gHyUFPQe4k3gTnSYAPOiFZVoqyRqqNNwT1TKHIKTOxBNAMq1rWsaomABN6uOWZzN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2023-11-01T05:58:26Z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