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11,23 филиалы ЗПФ\"/>
    </mc:Choice>
  </mc:AlternateContent>
  <xr:revisionPtr revIDLastSave="0" documentId="13_ncr:1_{0A27F2D0-4371-4B4A-8ABB-86A54E8C88A9}" xr6:coauthVersionLast="45" xr6:coauthVersionMax="45" xr10:uidLastSave="{00000000-0000-0000-0000-000000000000}"/>
  <bookViews>
    <workbookView xWindow="-120" yWindow="-120" windowWidth="29040" windowHeight="15840" tabRatio="273" xr2:uid="{00000000-000D-0000-FFFF-FFFF00000000}"/>
  </bookViews>
  <sheets>
    <sheet name="TDSheet" sheetId="1" r:id="rId1"/>
    <sheet name="Лист1" sheetId="2" r:id="rId2"/>
  </sheets>
  <externalReferences>
    <externalReference r:id="rId3"/>
  </externalReferences>
  <definedNames>
    <definedName name="_xlnm._FilterDatabase" localSheetId="0" hidden="1">TDSheet!$A$3:$AC$57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1" l="1"/>
  <c r="AC8" i="1"/>
  <c r="AC9" i="1"/>
  <c r="AC10" i="1"/>
  <c r="AC11" i="1"/>
  <c r="AC12" i="1"/>
  <c r="AC13" i="1"/>
  <c r="AC14" i="1"/>
  <c r="AC15" i="1"/>
  <c r="AB16" i="1"/>
  <c r="AC16" i="1"/>
  <c r="AB17" i="1"/>
  <c r="AC17" i="1"/>
  <c r="AC18" i="1"/>
  <c r="AC19" i="1"/>
  <c r="AB20" i="1"/>
  <c r="AC20" i="1"/>
  <c r="AB21" i="1"/>
  <c r="AC21" i="1"/>
  <c r="AC22" i="1"/>
  <c r="AC23" i="1"/>
  <c r="AC24" i="1"/>
  <c r="AC25" i="1"/>
  <c r="AC26" i="1"/>
  <c r="AC27" i="1"/>
  <c r="AB28" i="1"/>
  <c r="AC28" i="1"/>
  <c r="AC29" i="1"/>
  <c r="AC30" i="1"/>
  <c r="AC31" i="1"/>
  <c r="AB32" i="1"/>
  <c r="AC32" i="1"/>
  <c r="AB33" i="1"/>
  <c r="AC33" i="1"/>
  <c r="AB34" i="1"/>
  <c r="AC34" i="1"/>
  <c r="AC35" i="1"/>
  <c r="AC36" i="1"/>
  <c r="AB37" i="1"/>
  <c r="AC37" i="1"/>
  <c r="AC38" i="1"/>
  <c r="AB39" i="1"/>
  <c r="AC39" i="1"/>
  <c r="AB40" i="1"/>
  <c r="AC40" i="1"/>
  <c r="AB41" i="1"/>
  <c r="AC41" i="1"/>
  <c r="AC42" i="1"/>
  <c r="AC43" i="1"/>
  <c r="AB44" i="1"/>
  <c r="AC44" i="1"/>
  <c r="AC45" i="1"/>
  <c r="AB46" i="1"/>
  <c r="AC46" i="1"/>
  <c r="AC47" i="1"/>
  <c r="AC48" i="1"/>
  <c r="AC49" i="1"/>
  <c r="AC50" i="1"/>
  <c r="AC51" i="1"/>
  <c r="AC52" i="1"/>
  <c r="AC53" i="1"/>
  <c r="AB54" i="1"/>
  <c r="AC54" i="1"/>
  <c r="AC55" i="1"/>
  <c r="AC56" i="1"/>
  <c r="AC57" i="1"/>
  <c r="AC6" i="1"/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6" i="1"/>
  <c r="Q10" i="1"/>
  <c r="Q11" i="1"/>
  <c r="Q12" i="1"/>
  <c r="Q15" i="1"/>
  <c r="Q16" i="1"/>
  <c r="Q17" i="1"/>
  <c r="Q18" i="1"/>
  <c r="Q19" i="1"/>
  <c r="Q20" i="1"/>
  <c r="Q21" i="1"/>
  <c r="Q22" i="1"/>
  <c r="Q23" i="1"/>
  <c r="Q24" i="1"/>
  <c r="Q26" i="1"/>
  <c r="Q27" i="1"/>
  <c r="Q28" i="1"/>
  <c r="Q29" i="1"/>
  <c r="Q31" i="1"/>
  <c r="Q32" i="1"/>
  <c r="Q33" i="1"/>
  <c r="Q34" i="1"/>
  <c r="Q35" i="1"/>
  <c r="Q36" i="1"/>
  <c r="Q37" i="1"/>
  <c r="Q38" i="1"/>
  <c r="Q39" i="1"/>
  <c r="Q40" i="1"/>
  <c r="Q41" i="1"/>
  <c r="Q42" i="1"/>
  <c r="Q44" i="1"/>
  <c r="Q46" i="1"/>
  <c r="Q47" i="1"/>
  <c r="Q48" i="1"/>
  <c r="Q49" i="1"/>
  <c r="Q50" i="1"/>
  <c r="Q52" i="1"/>
  <c r="Q53" i="1"/>
  <c r="Q54" i="1"/>
  <c r="Q56" i="1"/>
  <c r="Q57" i="1"/>
  <c r="Q5" i="1"/>
  <c r="F31" i="1" l="1"/>
  <c r="F8" i="1"/>
  <c r="M7" i="1" l="1"/>
  <c r="M8" i="1"/>
  <c r="M9" i="1"/>
  <c r="M13" i="1"/>
  <c r="M14" i="1"/>
  <c r="M15" i="1"/>
  <c r="M17" i="1"/>
  <c r="M19" i="1"/>
  <c r="M20" i="1"/>
  <c r="M22" i="1"/>
  <c r="M23" i="1"/>
  <c r="M24" i="1"/>
  <c r="M25" i="1"/>
  <c r="M26" i="1"/>
  <c r="M28" i="1"/>
  <c r="M29" i="1"/>
  <c r="M30" i="1"/>
  <c r="M31" i="1"/>
  <c r="M32" i="1"/>
  <c r="M33" i="1"/>
  <c r="M34" i="1"/>
  <c r="M35" i="1"/>
  <c r="M36" i="1"/>
  <c r="M37" i="1"/>
  <c r="M38" i="1"/>
  <c r="M40" i="1"/>
  <c r="M43" i="1"/>
  <c r="M44" i="1"/>
  <c r="M45" i="1"/>
  <c r="M47" i="1"/>
  <c r="U47" i="1" s="1"/>
  <c r="M48" i="1"/>
  <c r="M49" i="1"/>
  <c r="M50" i="1"/>
  <c r="M51" i="1"/>
  <c r="M52" i="1"/>
  <c r="M55" i="1"/>
  <c r="U55" i="1" s="1"/>
  <c r="M6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1" i="2"/>
  <c r="O7" i="1"/>
  <c r="P7" i="1" s="1"/>
  <c r="O8" i="1"/>
  <c r="P8" i="1" s="1"/>
  <c r="O9" i="1"/>
  <c r="O10" i="1"/>
  <c r="O11" i="1"/>
  <c r="U11" i="1" s="1"/>
  <c r="O12" i="1"/>
  <c r="O13" i="1"/>
  <c r="O14" i="1"/>
  <c r="O15" i="1"/>
  <c r="O16" i="1"/>
  <c r="O18" i="1"/>
  <c r="O19" i="1"/>
  <c r="P19" i="1" s="1"/>
  <c r="O20" i="1"/>
  <c r="O21" i="1"/>
  <c r="O23" i="1"/>
  <c r="P23" i="1" s="1"/>
  <c r="O24" i="1"/>
  <c r="O25" i="1"/>
  <c r="P25" i="1" s="1"/>
  <c r="O26" i="1"/>
  <c r="O27" i="1"/>
  <c r="U27" i="1" s="1"/>
  <c r="O28" i="1"/>
  <c r="O29" i="1"/>
  <c r="O30" i="1"/>
  <c r="O31" i="1"/>
  <c r="O32" i="1"/>
  <c r="O33" i="1"/>
  <c r="O34" i="1"/>
  <c r="O35" i="1"/>
  <c r="O36" i="1"/>
  <c r="O37" i="1"/>
  <c r="O38" i="1"/>
  <c r="O39" i="1"/>
  <c r="U39" i="1" s="1"/>
  <c r="O40" i="1"/>
  <c r="O41" i="1"/>
  <c r="O42" i="1"/>
  <c r="O43" i="1"/>
  <c r="P43" i="1" s="1"/>
  <c r="O44" i="1"/>
  <c r="O45" i="1"/>
  <c r="P45" i="1" s="1"/>
  <c r="O46" i="1"/>
  <c r="O48" i="1"/>
  <c r="O49" i="1"/>
  <c r="P49" i="1" s="1"/>
  <c r="O50" i="1"/>
  <c r="P50" i="1" s="1"/>
  <c r="O51" i="1"/>
  <c r="P51" i="1" s="1"/>
  <c r="O52" i="1"/>
  <c r="P52" i="1" s="1"/>
  <c r="O53" i="1"/>
  <c r="O54" i="1"/>
  <c r="O56" i="1"/>
  <c r="O57" i="1"/>
  <c r="O6" i="1"/>
  <c r="G5" i="1"/>
  <c r="F5" i="1"/>
  <c r="AA7" i="1"/>
  <c r="AA8" i="1"/>
  <c r="AA9" i="1"/>
  <c r="AA10" i="1"/>
  <c r="AA11" i="1"/>
  <c r="AA12" i="1"/>
  <c r="AA13" i="1"/>
  <c r="AA14" i="1"/>
  <c r="AA15" i="1"/>
  <c r="AA16" i="1"/>
  <c r="AA19" i="1"/>
  <c r="AA20" i="1"/>
  <c r="AA21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8" i="1"/>
  <c r="AA49" i="1"/>
  <c r="AA50" i="1"/>
  <c r="AA51" i="1"/>
  <c r="AA52" i="1"/>
  <c r="AA53" i="1"/>
  <c r="AA54" i="1"/>
  <c r="AA56" i="1"/>
  <c r="AA57" i="1"/>
  <c r="AA6" i="1"/>
  <c r="X7" i="1"/>
  <c r="X8" i="1"/>
  <c r="X9" i="1"/>
  <c r="X10" i="1"/>
  <c r="X11" i="1"/>
  <c r="X12" i="1"/>
  <c r="X13" i="1"/>
  <c r="X14" i="1"/>
  <c r="X15" i="1"/>
  <c r="X16" i="1"/>
  <c r="X19" i="1"/>
  <c r="X20" i="1"/>
  <c r="X21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8" i="1"/>
  <c r="X49" i="1"/>
  <c r="X50" i="1"/>
  <c r="X51" i="1"/>
  <c r="X52" i="1"/>
  <c r="X53" i="1"/>
  <c r="X54" i="1"/>
  <c r="X56" i="1"/>
  <c r="X57" i="1"/>
  <c r="X6" i="1"/>
  <c r="W7" i="1"/>
  <c r="W8" i="1"/>
  <c r="W9" i="1"/>
  <c r="W10" i="1"/>
  <c r="W11" i="1"/>
  <c r="W12" i="1"/>
  <c r="W13" i="1"/>
  <c r="W14" i="1"/>
  <c r="W15" i="1"/>
  <c r="W16" i="1"/>
  <c r="W19" i="1"/>
  <c r="W20" i="1"/>
  <c r="W21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8" i="1"/>
  <c r="W49" i="1"/>
  <c r="W50" i="1"/>
  <c r="W51" i="1"/>
  <c r="W52" i="1"/>
  <c r="W53" i="1"/>
  <c r="W54" i="1"/>
  <c r="W56" i="1"/>
  <c r="W57" i="1"/>
  <c r="W6" i="1"/>
  <c r="V7" i="1"/>
  <c r="V8" i="1"/>
  <c r="V9" i="1"/>
  <c r="V10" i="1"/>
  <c r="V11" i="1"/>
  <c r="V12" i="1"/>
  <c r="V13" i="1"/>
  <c r="V14" i="1"/>
  <c r="V15" i="1"/>
  <c r="V16" i="1"/>
  <c r="V19" i="1"/>
  <c r="V20" i="1"/>
  <c r="V21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8" i="1"/>
  <c r="V49" i="1"/>
  <c r="V50" i="1"/>
  <c r="V51" i="1"/>
  <c r="V52" i="1"/>
  <c r="V53" i="1"/>
  <c r="V54" i="1"/>
  <c r="V56" i="1"/>
  <c r="V57" i="1"/>
  <c r="V6" i="1"/>
  <c r="P6" i="1" l="1"/>
  <c r="P38" i="1"/>
  <c r="U32" i="1"/>
  <c r="P30" i="1"/>
  <c r="P14" i="1"/>
  <c r="P10" i="1"/>
  <c r="U25" i="1"/>
  <c r="U20" i="1"/>
  <c r="U35" i="1"/>
  <c r="U31" i="1"/>
  <c r="U15" i="1"/>
  <c r="U57" i="1"/>
  <c r="U52" i="1"/>
  <c r="U48" i="1"/>
  <c r="U51" i="1"/>
  <c r="U19" i="1"/>
  <c r="U8" i="1"/>
  <c r="P35" i="1"/>
  <c r="U6" i="1"/>
  <c r="U50" i="1"/>
  <c r="U43" i="1"/>
  <c r="U38" i="1"/>
  <c r="U34" i="1"/>
  <c r="U30" i="1"/>
  <c r="U23" i="1"/>
  <c r="U14" i="1"/>
  <c r="U7" i="1"/>
  <c r="U45" i="1"/>
  <c r="U41" i="1"/>
  <c r="U17" i="1"/>
  <c r="U9" i="1"/>
  <c r="P11" i="1"/>
  <c r="U56" i="1"/>
  <c r="U53" i="1"/>
  <c r="U49" i="1"/>
  <c r="U44" i="1"/>
  <c r="U40" i="1"/>
  <c r="U37" i="1"/>
  <c r="U36" i="1"/>
  <c r="U33" i="1"/>
  <c r="U29" i="1"/>
  <c r="U28" i="1"/>
  <c r="U24" i="1"/>
  <c r="U21" i="1"/>
  <c r="U16" i="1"/>
  <c r="U13" i="1"/>
  <c r="U12" i="1"/>
  <c r="P13" i="1"/>
  <c r="U54" i="1"/>
  <c r="U46" i="1"/>
  <c r="U42" i="1"/>
  <c r="U26" i="1"/>
  <c r="U22" i="1"/>
  <c r="U18" i="1"/>
  <c r="U10" i="1"/>
  <c r="H7" i="1" l="1"/>
  <c r="H8" i="1"/>
  <c r="H9" i="1"/>
  <c r="H10" i="1"/>
  <c r="H11" i="1"/>
  <c r="H12" i="1"/>
  <c r="H13" i="1"/>
  <c r="H14" i="1"/>
  <c r="H15" i="1"/>
  <c r="H19" i="1"/>
  <c r="H20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8" i="1"/>
  <c r="H49" i="1"/>
  <c r="H50" i="1"/>
  <c r="H51" i="1"/>
  <c r="H52" i="1"/>
  <c r="H53" i="1"/>
  <c r="H56" i="1"/>
  <c r="H57" i="1"/>
  <c r="H6" i="1"/>
  <c r="C7" i="1"/>
  <c r="C8" i="1"/>
  <c r="C19" i="1"/>
  <c r="C24" i="1"/>
  <c r="C28" i="1"/>
  <c r="C31" i="1"/>
  <c r="C33" i="1"/>
  <c r="C35" i="1"/>
  <c r="C50" i="1"/>
  <c r="C51" i="1"/>
  <c r="AC5" i="1"/>
  <c r="AB5" i="1"/>
  <c r="X5" i="1"/>
  <c r="W5" i="1"/>
  <c r="V5" i="1"/>
  <c r="R5" i="1"/>
  <c r="P5" i="1"/>
  <c r="O5" i="1"/>
  <c r="N5" i="1"/>
  <c r="M5" i="1"/>
  <c r="L5" i="1"/>
  <c r="K5" i="1"/>
  <c r="J5" i="1"/>
  <c r="I5" i="1"/>
  <c r="Z5" i="1" l="1"/>
</calcChain>
</file>

<file path=xl/sharedStrings.xml><?xml version="1.0" encoding="utf-8"?>
<sst xmlns="http://schemas.openxmlformats.org/spreadsheetml/2006/main" count="194" uniqueCount="89">
  <si>
    <t>Период: 26.10.2023 - 02.11.2023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</si>
  <si>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</si>
  <si>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</si>
  <si>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</si>
  <si>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</si>
  <si>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</si>
  <si>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</si>
  <si>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</si>
  <si>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</si>
  <si>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</si>
  <si>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</si>
  <si>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</si>
  <si>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</si>
  <si>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</si>
  <si>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</si>
  <si>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</si>
  <si>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</si>
  <si>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</si>
  <si>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</si>
  <si>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</si>
  <si>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</si>
  <si>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</si>
  <si>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</si>
  <si>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</si>
  <si>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</si>
  <si>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</si>
  <si>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</si>
  <si>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</si>
  <si>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</si>
  <si>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</si>
  <si>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</si>
  <si>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</si>
  <si>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</si>
  <si>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</si>
  <si>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</si>
  <si>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</si>
  <si>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</si>
  <si>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</si>
  <si>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</si>
  <si>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</si>
  <si>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</si>
  <si>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</si>
  <si>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</si>
  <si>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</si>
  <si>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</si>
  <si>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</si>
  <si>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</si>
  <si>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</si>
  <si>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</si>
  <si>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</si>
  <si>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</si>
  <si>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</si>
  <si>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</si>
  <si>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</si>
  <si>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</si>
  <si>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</si>
  <si>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</si>
  <si>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</si>
  <si>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</si>
  <si>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</si>
  <si>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 xml:space="preserve">ЗАКАЗ </t>
  </si>
  <si>
    <t>кон ост</t>
  </si>
  <si>
    <t>ост без заказа</t>
  </si>
  <si>
    <t>ср 12,10</t>
  </si>
  <si>
    <t>ср 19,10</t>
  </si>
  <si>
    <t>коментарий</t>
  </si>
  <si>
    <t>вес</t>
  </si>
  <si>
    <t>заказ кор.</t>
  </si>
  <si>
    <t>ВЕС</t>
  </si>
  <si>
    <t>в дороге</t>
  </si>
  <si>
    <t>от филиала</t>
  </si>
  <si>
    <t>комментарий филиала</t>
  </si>
  <si>
    <t>крат кор</t>
  </si>
  <si>
    <t>ср 26,10</t>
  </si>
  <si>
    <t>АКЦИИ</t>
  </si>
  <si>
    <t>Мини-сосиски в тесте "Фрайпики" 1,8кг ВЕС,  ПОКОМ</t>
  </si>
  <si>
    <t>Мини-сосиски в тесте "Фрайпики" 3,7кг ВЕС,  ПОКОМ</t>
  </si>
  <si>
    <t>Фрай-пицца с ветчиной и грибами 3,0 кг. ВЕС.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</si>
  <si>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</si>
  <si>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</si>
  <si>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Хрустящие крылышки ТМ Зареченские ТС Зареченские продукты.   Поком</t>
  </si>
  <si>
    <t>Наггетсы Хрустящие ТМ Зареченские ТС Зареченские продукты. Поком</t>
  </si>
  <si>
    <t>Чебуреки сочные ТМ Зареченские ТС Зареченские продукты.  Поком</t>
  </si>
  <si>
    <t>Мини-сосиски в тесте "Фрайпики" 3,7кг ВЕС, ТМ Зареченские  ПОКОМ</t>
  </si>
  <si>
    <t>устар.</t>
  </si>
  <si>
    <t>небыло в продажах 2 дня</t>
  </si>
  <si>
    <t>не было в продаже больше месяца</t>
  </si>
  <si>
    <t>кратность в коробке</t>
  </si>
  <si>
    <t>усредн.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</si>
</sst>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0" borderId="3" xfId="0" applyNumberFormat="1" applyBorder="1" applyAlignment="1"/>
    <xf numFmtId="164" fontId="0" fillId="0" borderId="1" xfId="0" applyNumberForma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/>
    </xf>
    <xf numFmtId="0" fontId="4" fillId="0" borderId="0" xfId="0" applyFont="1"/>
    <xf numFmtId="164" fontId="0" fillId="8" borderId="1" xfId="0" applyNumberForma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right" vertical="top"/>
    </xf>
    <xf numFmtId="164" fontId="4" fillId="8" borderId="0" xfId="0" applyNumberFormat="1" applyFont="1" applyFill="1" applyAlignment="1"/>
    <xf numFmtId="164" fontId="0" fillId="8" borderId="1" xfId="0" applyNumberFormat="1" applyFill="1" applyBorder="1" applyAlignment="1">
      <alignment horizontal="left" vertical="top" wrapText="1"/>
    </xf>
    <xf numFmtId="164" fontId="4" fillId="8" borderId="1" xfId="0" applyNumberFormat="1" applyFont="1" applyFill="1" applyBorder="1" applyAlignment="1">
      <alignment horizontal="left" vertical="top"/>
    </xf>
    <xf numFmtId="164" fontId="0" fillId="4" borderId="3" xfId="0" applyNumberFormat="1" applyFill="1" applyBorder="1" applyAlignment="1"/>
    <xf numFmtId="164" fontId="7" fillId="9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26,10,23%20&#1047;&#1055;&#1060;/&#1076;&#1074;%2026,10,23%20&#1076;&#1085;&#1088;&#1089;&#1095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19.10.2023 - 26.10.2023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АКЦИИ</v>
          </cell>
          <cell r="E3" t="str">
            <v>Количество</v>
          </cell>
          <cell r="I3" t="str">
            <v>крат</v>
          </cell>
          <cell r="J3" t="str">
            <v>заяв</v>
          </cell>
          <cell r="K3" t="str">
            <v>раз</v>
          </cell>
          <cell r="L3" t="str">
            <v>прод без опта</v>
          </cell>
          <cell r="M3" t="str">
            <v>прод опт</v>
          </cell>
          <cell r="N3" t="str">
            <v>заказ</v>
          </cell>
          <cell r="O3" t="str">
            <v>заказ</v>
          </cell>
          <cell r="P3" t="str">
            <v>ср</v>
          </cell>
          <cell r="Q3" t="str">
            <v>заказ</v>
          </cell>
          <cell r="S3" t="str">
            <v xml:space="preserve">ЗАКАЗ </v>
          </cell>
          <cell r="U3" t="str">
            <v>кон ост</v>
          </cell>
          <cell r="V3" t="str">
            <v>ост без заказа</v>
          </cell>
          <cell r="W3" t="str">
            <v>ср 06,10</v>
          </cell>
          <cell r="X3" t="str">
            <v>ср 12,10</v>
          </cell>
          <cell r="Y3" t="str">
            <v>ср 19,10</v>
          </cell>
          <cell r="Z3" t="str">
            <v>коментарий</v>
          </cell>
          <cell r="AA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АКЦИИ</v>
          </cell>
          <cell r="E4" t="str">
            <v>Начальный остаток</v>
          </cell>
          <cell r="F4" t="str">
            <v>Приход</v>
          </cell>
          <cell r="G4" t="str">
            <v>Расход</v>
          </cell>
          <cell r="H4" t="str">
            <v>Конечный остаток</v>
          </cell>
          <cell r="N4" t="str">
            <v>в дороге</v>
          </cell>
          <cell r="S4" t="str">
            <v>от филиала</v>
          </cell>
          <cell r="T4" t="str">
            <v>комментарий филиала</v>
          </cell>
        </row>
        <row r="5">
          <cell r="G5">
            <v>2231</v>
          </cell>
          <cell r="H5">
            <v>2958.7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2764.6</v>
          </cell>
          <cell r="O5">
            <v>0</v>
          </cell>
          <cell r="P5">
            <v>446.2</v>
          </cell>
          <cell r="Q5">
            <v>1932.6</v>
          </cell>
          <cell r="R5">
            <v>3861.6</v>
          </cell>
          <cell r="S5">
            <v>6185</v>
          </cell>
          <cell r="W5">
            <v>401.22000000000014</v>
          </cell>
          <cell r="X5">
            <v>554.18180000000007</v>
          </cell>
          <cell r="Y5">
            <v>449.26</v>
          </cell>
          <cell r="AA5">
            <v>2572.2239999999997</v>
          </cell>
          <cell r="AB5" t="str">
            <v>крат кор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E6">
            <v>40</v>
          </cell>
          <cell r="F6">
            <v>48</v>
          </cell>
          <cell r="G6">
            <v>37</v>
          </cell>
          <cell r="H6">
            <v>30</v>
          </cell>
          <cell r="I6">
            <v>0.3</v>
          </cell>
          <cell r="N6">
            <v>48</v>
          </cell>
          <cell r="P6">
            <v>7.4</v>
          </cell>
          <cell r="Q6">
            <v>18.200000000000003</v>
          </cell>
          <cell r="R6">
            <v>60</v>
          </cell>
          <cell r="S6">
            <v>120</v>
          </cell>
          <cell r="U6">
            <v>18.648648648648649</v>
          </cell>
          <cell r="V6">
            <v>10.54054054054054</v>
          </cell>
          <cell r="W6">
            <v>8</v>
          </cell>
          <cell r="X6">
            <v>8.8000000000000007</v>
          </cell>
          <cell r="Y6">
            <v>8.8000000000000007</v>
          </cell>
          <cell r="AA6">
            <v>18</v>
          </cell>
          <cell r="AB6">
            <v>12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Окт</v>
          </cell>
          <cell r="D7" t="str">
            <v>Нояб</v>
          </cell>
          <cell r="E7">
            <v>15</v>
          </cell>
          <cell r="F7">
            <v>108</v>
          </cell>
          <cell r="G7">
            <v>33</v>
          </cell>
          <cell r="H7">
            <v>75</v>
          </cell>
          <cell r="I7">
            <v>0.3</v>
          </cell>
          <cell r="N7">
            <v>48</v>
          </cell>
          <cell r="P7">
            <v>6.6</v>
          </cell>
          <cell r="R7">
            <v>50</v>
          </cell>
          <cell r="S7">
            <v>120</v>
          </cell>
          <cell r="U7">
            <v>26.212121212121215</v>
          </cell>
          <cell r="V7">
            <v>18.636363636363637</v>
          </cell>
          <cell r="W7">
            <v>9</v>
          </cell>
          <cell r="X7">
            <v>13.2</v>
          </cell>
          <cell r="Y7">
            <v>11.8</v>
          </cell>
          <cell r="AA7">
            <v>15</v>
          </cell>
          <cell r="AB7">
            <v>12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 t="str">
            <v>Окт</v>
          </cell>
          <cell r="D8" t="str">
            <v>Нояб</v>
          </cell>
          <cell r="E8">
            <v>2</v>
          </cell>
          <cell r="F8">
            <v>132</v>
          </cell>
          <cell r="G8">
            <v>38</v>
          </cell>
          <cell r="H8">
            <v>68</v>
          </cell>
          <cell r="I8">
            <v>0.3</v>
          </cell>
          <cell r="P8">
            <v>7.6</v>
          </cell>
          <cell r="Q8">
            <v>30.799999999999997</v>
          </cell>
          <cell r="R8">
            <v>60</v>
          </cell>
          <cell r="S8">
            <v>120</v>
          </cell>
          <cell r="U8">
            <v>16.842105263157894</v>
          </cell>
          <cell r="V8">
            <v>8.9473684210526319</v>
          </cell>
          <cell r="W8">
            <v>9.8000000000000007</v>
          </cell>
          <cell r="X8">
            <v>15.8</v>
          </cell>
          <cell r="Y8">
            <v>2.2000000000000002</v>
          </cell>
          <cell r="AA8">
            <v>18</v>
          </cell>
          <cell r="AB8">
            <v>12</v>
          </cell>
        </row>
        <row r="9">
          <cell r="A9" t="str">
            <v>Готовые чебуреки с мясом ТМ Горячая штучка 0,09 кг флоу-пак ПОКОМ</v>
          </cell>
          <cell r="B9" t="str">
            <v>шт</v>
          </cell>
          <cell r="E9">
            <v>70</v>
          </cell>
          <cell r="F9">
            <v>72</v>
          </cell>
          <cell r="G9">
            <v>88</v>
          </cell>
          <cell r="H9">
            <v>43</v>
          </cell>
          <cell r="I9">
            <v>0.09</v>
          </cell>
          <cell r="P9">
            <v>17.600000000000001</v>
          </cell>
          <cell r="Q9">
            <v>133</v>
          </cell>
          <cell r="R9">
            <v>150</v>
          </cell>
          <cell r="S9">
            <v>210</v>
          </cell>
          <cell r="U9">
            <v>10.96590909090909</v>
          </cell>
          <cell r="V9">
            <v>2.4431818181818179</v>
          </cell>
          <cell r="W9">
            <v>4</v>
          </cell>
          <cell r="X9">
            <v>11.2</v>
          </cell>
          <cell r="Y9">
            <v>3.8</v>
          </cell>
          <cell r="AA9">
            <v>13.5</v>
          </cell>
          <cell r="AB9">
            <v>24</v>
          </cell>
        </row>
        <row r="10">
          <cell r="A10" t="str">
            <v>Жар-боллы с курочкой и сыром. Кулинарные изделия рубленые в тесте куриные жареные  ПОКОМ</v>
          </cell>
          <cell r="B10" t="str">
            <v>кг</v>
          </cell>
          <cell r="F10">
            <v>51</v>
          </cell>
          <cell r="G10">
            <v>24</v>
          </cell>
          <cell r="H10">
            <v>27</v>
          </cell>
          <cell r="I10">
            <v>1</v>
          </cell>
          <cell r="N10">
            <v>51</v>
          </cell>
          <cell r="P10">
            <v>4.8</v>
          </cell>
          <cell r="R10">
            <v>40</v>
          </cell>
          <cell r="S10">
            <v>60</v>
          </cell>
          <cell r="U10">
            <v>24.583333333333336</v>
          </cell>
          <cell r="V10">
            <v>16.25</v>
          </cell>
          <cell r="W10">
            <v>9</v>
          </cell>
          <cell r="X10">
            <v>1.8</v>
          </cell>
          <cell r="Y10">
            <v>0</v>
          </cell>
          <cell r="AA10">
            <v>40</v>
          </cell>
          <cell r="AB10">
            <v>3</v>
          </cell>
        </row>
        <row r="11">
          <cell r="A11" t="str">
            <v>Жар-ладушки с клубникой и вишней. Жареные с начинкой.ВЕС  ПОКОМ</v>
          </cell>
          <cell r="B11" t="str">
            <v>кг</v>
          </cell>
          <cell r="E11">
            <v>66.599999999999994</v>
          </cell>
          <cell r="G11">
            <v>18</v>
          </cell>
          <cell r="H11">
            <v>48.6</v>
          </cell>
          <cell r="I11">
            <v>1</v>
          </cell>
          <cell r="P11">
            <v>3.6</v>
          </cell>
          <cell r="R11">
            <v>0</v>
          </cell>
          <cell r="S11">
            <v>60</v>
          </cell>
          <cell r="U11">
            <v>13.5</v>
          </cell>
          <cell r="V11">
            <v>13.5</v>
          </cell>
          <cell r="W11">
            <v>5.5200000000000005</v>
          </cell>
          <cell r="X11">
            <v>5.92</v>
          </cell>
          <cell r="Y11">
            <v>0</v>
          </cell>
          <cell r="AA11">
            <v>0</v>
          </cell>
          <cell r="AB11">
            <v>3.7</v>
          </cell>
        </row>
        <row r="12">
          <cell r="A12" t="str">
            <v>Жар-ладушки с яблоком и грушей. Изделия хлебобулочные жареные с начинкой зам  ПОКОМ</v>
          </cell>
          <cell r="B12" t="str">
            <v>кг</v>
          </cell>
          <cell r="E12">
            <v>18.5</v>
          </cell>
          <cell r="G12">
            <v>3.7</v>
          </cell>
          <cell r="H12">
            <v>11.1</v>
          </cell>
          <cell r="I12">
            <v>1</v>
          </cell>
          <cell r="P12">
            <v>0.74</v>
          </cell>
          <cell r="R12">
            <v>0</v>
          </cell>
          <cell r="S12">
            <v>60</v>
          </cell>
          <cell r="U12">
            <v>15</v>
          </cell>
          <cell r="V12">
            <v>15</v>
          </cell>
          <cell r="W12">
            <v>0.74</v>
          </cell>
          <cell r="X12">
            <v>0</v>
          </cell>
          <cell r="Y12">
            <v>0.74</v>
          </cell>
          <cell r="AA12">
            <v>0</v>
          </cell>
          <cell r="AB12">
            <v>3.7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E13">
            <v>22</v>
          </cell>
          <cell r="F13">
            <v>72</v>
          </cell>
          <cell r="G13">
            <v>27</v>
          </cell>
          <cell r="H13">
            <v>45</v>
          </cell>
          <cell r="I13">
            <v>0.25</v>
          </cell>
          <cell r="N13">
            <v>60</v>
          </cell>
          <cell r="P13">
            <v>5.4</v>
          </cell>
          <cell r="R13">
            <v>50</v>
          </cell>
          <cell r="S13">
            <v>120</v>
          </cell>
          <cell r="U13">
            <v>28.703703703703702</v>
          </cell>
          <cell r="V13">
            <v>19.444444444444443</v>
          </cell>
          <cell r="W13">
            <v>3</v>
          </cell>
          <cell r="X13">
            <v>9.1999999999999993</v>
          </cell>
          <cell r="Y13">
            <v>9.8000000000000007</v>
          </cell>
          <cell r="AA13">
            <v>12.5</v>
          </cell>
          <cell r="AB13">
            <v>12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E14">
            <v>1</v>
          </cell>
          <cell r="F14">
            <v>84</v>
          </cell>
          <cell r="G14">
            <v>20</v>
          </cell>
          <cell r="H14">
            <v>64</v>
          </cell>
          <cell r="I14">
            <v>0.25</v>
          </cell>
          <cell r="N14">
            <v>24</v>
          </cell>
          <cell r="P14">
            <v>4</v>
          </cell>
          <cell r="R14">
            <v>60</v>
          </cell>
          <cell r="S14">
            <v>120</v>
          </cell>
          <cell r="U14">
            <v>37</v>
          </cell>
          <cell r="V14">
            <v>22</v>
          </cell>
          <cell r="W14">
            <v>3.2</v>
          </cell>
          <cell r="X14">
            <v>10.199999999999999</v>
          </cell>
          <cell r="Y14">
            <v>4.4000000000000004</v>
          </cell>
          <cell r="AA14">
            <v>15</v>
          </cell>
          <cell r="AB14">
            <v>12</v>
          </cell>
        </row>
        <row r="15">
          <cell r="A15" t="str">
            <v>Мини-сосиски в тесте "Фрайпики" 1,8кг ВЕС,  ПОКОМ</v>
          </cell>
          <cell r="B15" t="str">
            <v>кг</v>
          </cell>
          <cell r="E15">
            <v>19.8</v>
          </cell>
          <cell r="G15">
            <v>9</v>
          </cell>
          <cell r="I15">
            <v>1</v>
          </cell>
          <cell r="P15">
            <v>1.8</v>
          </cell>
          <cell r="Q15">
            <v>23.400000000000002</v>
          </cell>
          <cell r="R15">
            <v>50</v>
          </cell>
          <cell r="S15">
            <v>144</v>
          </cell>
          <cell r="U15">
            <v>27.777777777777779</v>
          </cell>
          <cell r="V15">
            <v>0</v>
          </cell>
          <cell r="W15">
            <v>1.8</v>
          </cell>
          <cell r="X15">
            <v>9.3617999999999988</v>
          </cell>
          <cell r="Y15">
            <v>9.379999999999999</v>
          </cell>
          <cell r="AA15">
            <v>50</v>
          </cell>
          <cell r="AB15">
            <v>1.8</v>
          </cell>
        </row>
        <row r="16">
          <cell r="A16" t="str">
            <v>Мини-сосиски в тесте "Фрайпики" 3,7кг ВЕС,  ПОКОМ</v>
          </cell>
          <cell r="B16" t="str">
            <v>кг</v>
          </cell>
          <cell r="E16">
            <v>3.7</v>
          </cell>
          <cell r="G16">
            <v>3.7</v>
          </cell>
          <cell r="I16">
            <v>1</v>
          </cell>
          <cell r="P16">
            <v>0.74</v>
          </cell>
          <cell r="Q16">
            <v>60</v>
          </cell>
          <cell r="R16">
            <v>80</v>
          </cell>
          <cell r="S16">
            <v>111</v>
          </cell>
          <cell r="U16">
            <v>108.10810810810811</v>
          </cell>
          <cell r="V16">
            <v>0</v>
          </cell>
          <cell r="W16">
            <v>7.4</v>
          </cell>
          <cell r="X16">
            <v>0.74</v>
          </cell>
          <cell r="Y16">
            <v>0.74</v>
          </cell>
          <cell r="AA16">
            <v>80</v>
          </cell>
          <cell r="AB16">
            <v>3.7</v>
          </cell>
        </row>
        <row r="17">
          <cell r="A17" t="str">
            <v>Наггетсы Нагетосы Сочная курочка ТМ Горячая штучка 0,25 кг зам  ПОКОМ</v>
          </cell>
          <cell r="B17" t="str">
            <v>шт</v>
          </cell>
          <cell r="C17" t="str">
            <v>Окт</v>
          </cell>
          <cell r="D17" t="str">
            <v>Нояб</v>
          </cell>
          <cell r="E17">
            <v>15</v>
          </cell>
          <cell r="F17">
            <v>318</v>
          </cell>
          <cell r="G17">
            <v>78</v>
          </cell>
          <cell r="H17">
            <v>240</v>
          </cell>
          <cell r="I17">
            <v>0.25</v>
          </cell>
          <cell r="P17">
            <v>15.6</v>
          </cell>
          <cell r="R17">
            <v>60</v>
          </cell>
          <cell r="S17">
            <v>120</v>
          </cell>
          <cell r="U17">
            <v>19.23076923076923</v>
          </cell>
          <cell r="V17">
            <v>15.384615384615385</v>
          </cell>
          <cell r="W17">
            <v>20.8</v>
          </cell>
          <cell r="X17">
            <v>39</v>
          </cell>
          <cell r="Y17">
            <v>23.6</v>
          </cell>
          <cell r="AA17">
            <v>15</v>
          </cell>
          <cell r="AB17">
            <v>6</v>
          </cell>
        </row>
        <row r="18">
          <cell r="A18" t="str">
            <v>Наггетсы с индейкой 0,25кг ТМ Вязанка ТС Няняггетсы Сливушки НД2 замор.  ПОКОМ</v>
          </cell>
          <cell r="B18" t="str">
            <v>шт</v>
          </cell>
          <cell r="E18">
            <v>242</v>
          </cell>
          <cell r="F18">
            <v>51</v>
          </cell>
          <cell r="G18">
            <v>218</v>
          </cell>
          <cell r="I18">
            <v>0.25</v>
          </cell>
          <cell r="N18">
            <v>504</v>
          </cell>
          <cell r="P18">
            <v>43.6</v>
          </cell>
          <cell r="Q18">
            <v>62.800000000000068</v>
          </cell>
          <cell r="R18">
            <v>200</v>
          </cell>
          <cell r="S18">
            <v>360</v>
          </cell>
          <cell r="U18">
            <v>16.146788990825687</v>
          </cell>
          <cell r="V18">
            <v>11.559633027522935</v>
          </cell>
          <cell r="W18">
            <v>41.6</v>
          </cell>
          <cell r="X18">
            <v>34.4</v>
          </cell>
          <cell r="Y18">
            <v>47.2</v>
          </cell>
          <cell r="AA18">
            <v>50</v>
          </cell>
          <cell r="AB18">
            <v>12</v>
          </cell>
        </row>
        <row r="19">
          <cell r="A19" t="str">
            <v>Наггетсы хрустящие п/ф ВЕС ПОКОМ</v>
          </cell>
          <cell r="B19" t="str">
            <v>кг</v>
          </cell>
          <cell r="F19">
            <v>96</v>
          </cell>
          <cell r="G19">
            <v>72</v>
          </cell>
          <cell r="H19">
            <v>24</v>
          </cell>
          <cell r="I19">
            <v>1</v>
          </cell>
          <cell r="P19">
            <v>14.4</v>
          </cell>
          <cell r="Q19">
            <v>163.20000000000002</v>
          </cell>
          <cell r="R19">
            <v>170</v>
          </cell>
          <cell r="S19">
            <v>180</v>
          </cell>
          <cell r="U19">
            <v>13.472222222222221</v>
          </cell>
          <cell r="V19">
            <v>1.6666666666666665</v>
          </cell>
          <cell r="W19">
            <v>2.4</v>
          </cell>
          <cell r="X19">
            <v>0</v>
          </cell>
          <cell r="Y19">
            <v>0</v>
          </cell>
          <cell r="AA19">
            <v>170</v>
          </cell>
          <cell r="AB19">
            <v>6</v>
          </cell>
        </row>
        <row r="20">
          <cell r="A20" t="str">
            <v>Пельмени Grandmeni со сливочным маслом Горячая штучка 0,75 кг ПОКОМ</v>
          </cell>
          <cell r="B20" t="str">
            <v>шт</v>
          </cell>
          <cell r="E20">
            <v>35</v>
          </cell>
          <cell r="F20">
            <v>40</v>
          </cell>
          <cell r="G20">
            <v>33</v>
          </cell>
          <cell r="H20">
            <v>8</v>
          </cell>
          <cell r="I20">
            <v>0.75</v>
          </cell>
          <cell r="N20">
            <v>80</v>
          </cell>
          <cell r="P20">
            <v>6.6</v>
          </cell>
          <cell r="R20">
            <v>40</v>
          </cell>
          <cell r="S20">
            <v>120</v>
          </cell>
          <cell r="U20">
            <v>19.393939393939394</v>
          </cell>
          <cell r="V20">
            <v>13.333333333333334</v>
          </cell>
          <cell r="W20">
            <v>3.4</v>
          </cell>
          <cell r="X20">
            <v>5.6</v>
          </cell>
          <cell r="Y20">
            <v>10.199999999999999</v>
          </cell>
          <cell r="AA20">
            <v>30</v>
          </cell>
          <cell r="AB20">
            <v>8</v>
          </cell>
        </row>
        <row r="21">
          <cell r="A21" t="str">
            <v>Пельмени Бигбули с мясом, Горячая штучка 0,9кг  ПОКОМ</v>
          </cell>
          <cell r="B21" t="str">
            <v>шт</v>
          </cell>
          <cell r="C21" t="str">
            <v>Окт</v>
          </cell>
          <cell r="D21" t="str">
            <v>Нояб</v>
          </cell>
          <cell r="E21">
            <v>139</v>
          </cell>
          <cell r="F21">
            <v>42</v>
          </cell>
          <cell r="G21">
            <v>119</v>
          </cell>
          <cell r="H21">
            <v>46</v>
          </cell>
          <cell r="I21">
            <v>0.9</v>
          </cell>
          <cell r="P21">
            <v>23.8</v>
          </cell>
          <cell r="Q21">
            <v>192</v>
          </cell>
          <cell r="R21">
            <v>150</v>
          </cell>
          <cell r="S21">
            <v>120</v>
          </cell>
          <cell r="U21">
            <v>8.235294117647058</v>
          </cell>
          <cell r="V21">
            <v>1.9327731092436975</v>
          </cell>
          <cell r="W21">
            <v>17.2</v>
          </cell>
          <cell r="X21">
            <v>14</v>
          </cell>
          <cell r="Y21">
            <v>10.199999999999999</v>
          </cell>
          <cell r="AA21">
            <v>135</v>
          </cell>
          <cell r="AB21">
            <v>8</v>
          </cell>
        </row>
        <row r="22">
          <cell r="A22" t="str">
            <v>Пельмени Бигбули со слив.маслом 0,9 кг   Поком</v>
          </cell>
          <cell r="B22" t="str">
            <v>шт</v>
          </cell>
          <cell r="E22">
            <v>60</v>
          </cell>
          <cell r="G22">
            <v>40</v>
          </cell>
          <cell r="H22">
            <v>2</v>
          </cell>
          <cell r="I22">
            <v>0.9</v>
          </cell>
          <cell r="N22">
            <v>96</v>
          </cell>
          <cell r="P22">
            <v>8</v>
          </cell>
          <cell r="Q22">
            <v>6</v>
          </cell>
          <cell r="R22">
            <v>40</v>
          </cell>
          <cell r="S22">
            <v>120</v>
          </cell>
          <cell r="U22">
            <v>17.25</v>
          </cell>
          <cell r="V22">
            <v>12.25</v>
          </cell>
          <cell r="W22">
            <v>9</v>
          </cell>
          <cell r="X22">
            <v>7.4</v>
          </cell>
          <cell r="Y22">
            <v>11.4</v>
          </cell>
          <cell r="AA22">
            <v>36</v>
          </cell>
          <cell r="AB22">
            <v>8</v>
          </cell>
        </row>
        <row r="23">
          <cell r="A23" t="str">
            <v>Пельмени Бигбули со сливочным маслом ТМ Горячая штучка ТС Бигбули ГШ флоу-пак сфера 0,43 УВС.  ПОКОМ</v>
          </cell>
          <cell r="B23" t="str">
            <v>шт</v>
          </cell>
          <cell r="E23">
            <v>8</v>
          </cell>
          <cell r="F23">
            <v>7</v>
          </cell>
          <cell r="G23">
            <v>7</v>
          </cell>
          <cell r="H23">
            <v>8</v>
          </cell>
          <cell r="I23">
            <v>0</v>
          </cell>
          <cell r="P23">
            <v>1.4</v>
          </cell>
          <cell r="U23">
            <v>5.7142857142857144</v>
          </cell>
          <cell r="V23">
            <v>5.7142857142857144</v>
          </cell>
          <cell r="W23">
            <v>0</v>
          </cell>
          <cell r="X23">
            <v>0</v>
          </cell>
          <cell r="Y23">
            <v>1.6</v>
          </cell>
          <cell r="AA23">
            <v>0</v>
          </cell>
          <cell r="AB23">
            <v>0</v>
          </cell>
        </row>
        <row r="24">
          <cell r="A24" t="str">
            <v>Пельмени Бугбули со сливочным маслом ТМ Горячая штучка БУЛЬМЕНИ 0,43 кг  ПОКОМ</v>
          </cell>
          <cell r="B24" t="str">
            <v>шт</v>
          </cell>
          <cell r="E24">
            <v>25</v>
          </cell>
          <cell r="F24">
            <v>5</v>
          </cell>
          <cell r="G24">
            <v>5</v>
          </cell>
          <cell r="H24">
            <v>8</v>
          </cell>
          <cell r="I24">
            <v>0.43</v>
          </cell>
          <cell r="N24">
            <v>32</v>
          </cell>
          <cell r="P24">
            <v>1</v>
          </cell>
          <cell r="R24">
            <v>40</v>
          </cell>
          <cell r="S24">
            <v>80</v>
          </cell>
          <cell r="U24">
            <v>80</v>
          </cell>
          <cell r="V24">
            <v>40</v>
          </cell>
          <cell r="W24">
            <v>0.4</v>
          </cell>
          <cell r="X24">
            <v>0.4</v>
          </cell>
          <cell r="Y24">
            <v>4.4000000000000004</v>
          </cell>
          <cell r="AA24">
            <v>17.2</v>
          </cell>
          <cell r="AB24">
            <v>16</v>
          </cell>
        </row>
        <row r="25">
          <cell r="A25" t="str">
            <v>Пельмени Бульмени с говядиной и свининой Горячая шт. 0,9 кг  ПОКОМ</v>
          </cell>
          <cell r="B25" t="str">
            <v>шт</v>
          </cell>
          <cell r="C25" t="str">
            <v>Окт</v>
          </cell>
          <cell r="D25" t="str">
            <v>Нояб</v>
          </cell>
          <cell r="F25">
            <v>216</v>
          </cell>
          <cell r="G25">
            <v>28</v>
          </cell>
          <cell r="H25">
            <v>188</v>
          </cell>
          <cell r="I25">
            <v>0.9</v>
          </cell>
          <cell r="N25">
            <v>120</v>
          </cell>
          <cell r="P25">
            <v>5.6</v>
          </cell>
          <cell r="R25">
            <v>50</v>
          </cell>
          <cell r="S25">
            <v>120</v>
          </cell>
          <cell r="U25">
            <v>63.928571428571431</v>
          </cell>
          <cell r="V25">
            <v>55</v>
          </cell>
          <cell r="W25">
            <v>4.5999999999999996</v>
          </cell>
          <cell r="X25">
            <v>25.2</v>
          </cell>
          <cell r="Y25">
            <v>2.8</v>
          </cell>
          <cell r="AA25">
            <v>45</v>
          </cell>
          <cell r="AB25">
            <v>8</v>
          </cell>
        </row>
        <row r="26">
          <cell r="A26" t="str">
            <v>Пельмени Бульмени с говядиной и свининой Горячая штучка 0,43  ПОКОМ</v>
          </cell>
          <cell r="B26" t="str">
            <v>шт</v>
          </cell>
          <cell r="E26">
            <v>97</v>
          </cell>
          <cell r="G26">
            <v>51</v>
          </cell>
          <cell r="H26">
            <v>26</v>
          </cell>
          <cell r="I26">
            <v>0.43</v>
          </cell>
          <cell r="P26">
            <v>10.199999999999999</v>
          </cell>
          <cell r="Q26">
            <v>86.199999999999989</v>
          </cell>
          <cell r="R26">
            <v>85</v>
          </cell>
          <cell r="S26">
            <v>80</v>
          </cell>
          <cell r="U26">
            <v>10.882352941176471</v>
          </cell>
          <cell r="V26">
            <v>2.5490196078431375</v>
          </cell>
          <cell r="W26">
            <v>0.8</v>
          </cell>
          <cell r="X26">
            <v>4.2</v>
          </cell>
          <cell r="Y26">
            <v>6.2</v>
          </cell>
          <cell r="AA26">
            <v>36.549999999999997</v>
          </cell>
          <cell r="AB26">
            <v>16</v>
          </cell>
        </row>
        <row r="27">
          <cell r="A27" t="str">
            <v>Пельмени Бульмени с говядиной и свининой Наваристые Горячая штучка ВЕС  ПОКОМ</v>
          </cell>
          <cell r="B27" t="str">
            <v>кг</v>
          </cell>
          <cell r="E27">
            <v>15</v>
          </cell>
          <cell r="F27">
            <v>700</v>
          </cell>
          <cell r="H27">
            <v>700</v>
          </cell>
          <cell r="I27">
            <v>1</v>
          </cell>
          <cell r="P27">
            <v>0</v>
          </cell>
          <cell r="R27">
            <v>500</v>
          </cell>
          <cell r="S27">
            <v>500</v>
          </cell>
          <cell r="U27" t="e">
            <v>#DIV/0!</v>
          </cell>
          <cell r="V27" t="e">
            <v>#DIV/0!</v>
          </cell>
          <cell r="W27">
            <v>36</v>
          </cell>
          <cell r="X27">
            <v>82</v>
          </cell>
          <cell r="Y27">
            <v>30</v>
          </cell>
          <cell r="AA27">
            <v>500</v>
          </cell>
          <cell r="AB27">
            <v>5</v>
          </cell>
        </row>
        <row r="28">
          <cell r="A28" t="str">
            <v>Пельмени Бульмени со сливочным маслом Горячая штучка 0,9 кг  ПОКОМ</v>
          </cell>
          <cell r="B28" t="str">
            <v>шт</v>
          </cell>
          <cell r="C28" t="str">
            <v>Окт</v>
          </cell>
          <cell r="D28" t="str">
            <v>Нояб</v>
          </cell>
          <cell r="E28">
            <v>3</v>
          </cell>
          <cell r="F28">
            <v>240</v>
          </cell>
          <cell r="G28">
            <v>85</v>
          </cell>
          <cell r="H28">
            <v>127</v>
          </cell>
          <cell r="I28">
            <v>0.9</v>
          </cell>
          <cell r="N28">
            <v>72</v>
          </cell>
          <cell r="P28">
            <v>17</v>
          </cell>
          <cell r="Q28">
            <v>22</v>
          </cell>
          <cell r="R28">
            <v>80</v>
          </cell>
          <cell r="S28">
            <v>180</v>
          </cell>
          <cell r="U28">
            <v>16.411764705882351</v>
          </cell>
          <cell r="V28">
            <v>11.705882352941176</v>
          </cell>
          <cell r="W28">
            <v>16</v>
          </cell>
          <cell r="X28">
            <v>32</v>
          </cell>
          <cell r="Y28">
            <v>19</v>
          </cell>
          <cell r="AA28">
            <v>72</v>
          </cell>
          <cell r="AB28">
            <v>8</v>
          </cell>
        </row>
        <row r="29">
          <cell r="A29" t="str">
            <v>Пельмени Бульмени со сливочным маслом ТМ Горячая шт. 0,43 кг  ПОКОМ</v>
          </cell>
          <cell r="B29" t="str">
            <v>шт</v>
          </cell>
          <cell r="F29">
            <v>48</v>
          </cell>
          <cell r="G29">
            <v>36</v>
          </cell>
          <cell r="H29">
            <v>12</v>
          </cell>
          <cell r="I29">
            <v>0.43</v>
          </cell>
          <cell r="N29">
            <v>64</v>
          </cell>
          <cell r="P29">
            <v>7.2</v>
          </cell>
          <cell r="Q29">
            <v>17.600000000000009</v>
          </cell>
          <cell r="R29">
            <v>40</v>
          </cell>
          <cell r="S29">
            <v>80</v>
          </cell>
          <cell r="U29">
            <v>16.111111111111111</v>
          </cell>
          <cell r="V29">
            <v>10.555555555555555</v>
          </cell>
          <cell r="W29">
            <v>5.4</v>
          </cell>
          <cell r="X29">
            <v>5.2</v>
          </cell>
          <cell r="Y29">
            <v>8.4</v>
          </cell>
          <cell r="AA29">
            <v>17.2</v>
          </cell>
          <cell r="AB29">
            <v>16</v>
          </cell>
        </row>
        <row r="30">
          <cell r="A30" t="str">
            <v>Пельмени Мясорубские ТМ Стародворье фоу-пак равиоли 0,7 кг.  Поком</v>
          </cell>
          <cell r="B30" t="str">
            <v>шт</v>
          </cell>
          <cell r="C30" t="str">
            <v>Окт</v>
          </cell>
          <cell r="D30" t="str">
            <v>Нояб</v>
          </cell>
          <cell r="E30">
            <v>55</v>
          </cell>
          <cell r="F30">
            <v>176</v>
          </cell>
          <cell r="G30">
            <v>18</v>
          </cell>
          <cell r="H30">
            <v>158</v>
          </cell>
          <cell r="I30">
            <v>0.7</v>
          </cell>
          <cell r="N30">
            <v>72</v>
          </cell>
          <cell r="P30">
            <v>3.6</v>
          </cell>
          <cell r="R30">
            <v>40</v>
          </cell>
          <cell r="S30">
            <v>120</v>
          </cell>
          <cell r="U30">
            <v>75</v>
          </cell>
          <cell r="V30">
            <v>63.888888888888886</v>
          </cell>
          <cell r="W30">
            <v>11.4</v>
          </cell>
          <cell r="X30">
            <v>22.8</v>
          </cell>
          <cell r="Y30">
            <v>3.8</v>
          </cell>
          <cell r="AA30">
            <v>28</v>
          </cell>
          <cell r="AB30">
            <v>8</v>
          </cell>
        </row>
        <row r="31">
          <cell r="A31" t="str">
            <v>Пельмени отборные  с говядиной и свининой 0,43кг ушко  Поком</v>
          </cell>
          <cell r="B31" t="str">
            <v>шт</v>
          </cell>
          <cell r="E31">
            <v>26</v>
          </cell>
          <cell r="G31">
            <v>8</v>
          </cell>
          <cell r="H31">
            <v>15</v>
          </cell>
          <cell r="I31">
            <v>0.43</v>
          </cell>
          <cell r="P31">
            <v>1.6</v>
          </cell>
          <cell r="Q31">
            <v>5.8000000000000007</v>
          </cell>
          <cell r="R31">
            <v>15</v>
          </cell>
          <cell r="S31">
            <v>80</v>
          </cell>
          <cell r="U31">
            <v>18.75</v>
          </cell>
          <cell r="V31">
            <v>9.375</v>
          </cell>
          <cell r="W31">
            <v>3</v>
          </cell>
          <cell r="X31">
            <v>0</v>
          </cell>
          <cell r="Y31">
            <v>2</v>
          </cell>
          <cell r="AA31">
            <v>6.45</v>
          </cell>
          <cell r="AB31">
            <v>16</v>
          </cell>
        </row>
        <row r="32">
          <cell r="A32" t="str">
            <v>Пельмени Отборные из свинины и говядины 0,9 кг ТМ Стародворье ТС Медвежье ушко  ПОКОМ</v>
          </cell>
          <cell r="B32" t="str">
            <v>шт</v>
          </cell>
          <cell r="D32" t="str">
            <v>Нояб</v>
          </cell>
          <cell r="E32">
            <v>116</v>
          </cell>
          <cell r="F32">
            <v>171</v>
          </cell>
          <cell r="G32">
            <v>135</v>
          </cell>
          <cell r="H32">
            <v>130</v>
          </cell>
          <cell r="I32">
            <v>0.9</v>
          </cell>
          <cell r="P32">
            <v>27</v>
          </cell>
          <cell r="Q32">
            <v>221</v>
          </cell>
          <cell r="R32">
            <v>180</v>
          </cell>
          <cell r="S32">
            <v>120</v>
          </cell>
          <cell r="U32">
            <v>11.481481481481481</v>
          </cell>
          <cell r="V32">
            <v>4.8148148148148149</v>
          </cell>
          <cell r="W32">
            <v>12.4</v>
          </cell>
          <cell r="X32">
            <v>26.4</v>
          </cell>
          <cell r="Y32">
            <v>15.8</v>
          </cell>
          <cell r="AA32">
            <v>162</v>
          </cell>
          <cell r="AB32">
            <v>8</v>
          </cell>
        </row>
        <row r="33">
          <cell r="A33" t="str">
            <v>Пельмени отборные с говядиной 0,43кг Поком</v>
          </cell>
          <cell r="B33" t="str">
            <v>шт</v>
          </cell>
          <cell r="E33">
            <v>39</v>
          </cell>
          <cell r="G33">
            <v>11</v>
          </cell>
          <cell r="H33">
            <v>24</v>
          </cell>
          <cell r="I33">
            <v>0.43</v>
          </cell>
          <cell r="P33">
            <v>2.2000000000000002</v>
          </cell>
          <cell r="Q33">
            <v>4.6000000000000014</v>
          </cell>
          <cell r="R33">
            <v>10</v>
          </cell>
          <cell r="S33">
            <v>80</v>
          </cell>
          <cell r="U33">
            <v>15.454545454545453</v>
          </cell>
          <cell r="V33">
            <v>10.909090909090908</v>
          </cell>
          <cell r="W33">
            <v>3</v>
          </cell>
          <cell r="X33">
            <v>1.8</v>
          </cell>
          <cell r="Y33">
            <v>2</v>
          </cell>
          <cell r="AA33">
            <v>4.3</v>
          </cell>
          <cell r="AB33">
            <v>16</v>
          </cell>
        </row>
        <row r="34">
          <cell r="A34" t="str">
            <v>Пельмени Отборные с говядиной 0,9 кг НОВА ТМ Стародворье ТС Медвежье ушко  ПОКОМ</v>
          </cell>
          <cell r="B34" t="str">
            <v>шт</v>
          </cell>
          <cell r="C34" t="str">
            <v>Окт</v>
          </cell>
          <cell r="F34">
            <v>104</v>
          </cell>
          <cell r="G34">
            <v>7</v>
          </cell>
          <cell r="H34">
            <v>97</v>
          </cell>
          <cell r="I34">
            <v>0.9</v>
          </cell>
          <cell r="N34">
            <v>104</v>
          </cell>
          <cell r="P34">
            <v>1.4</v>
          </cell>
          <cell r="R34">
            <v>50</v>
          </cell>
          <cell r="S34">
            <v>120</v>
          </cell>
          <cell r="U34">
            <v>179.28571428571431</v>
          </cell>
          <cell r="V34">
            <v>143.57142857142858</v>
          </cell>
          <cell r="W34">
            <v>0</v>
          </cell>
          <cell r="X34">
            <v>0</v>
          </cell>
          <cell r="Y34">
            <v>0</v>
          </cell>
          <cell r="AA34">
            <v>45</v>
          </cell>
          <cell r="AB34">
            <v>8</v>
          </cell>
        </row>
        <row r="35">
          <cell r="A35" t="str">
            <v>Пельмени С говядиной и свининой, ВЕС, ТМ Славница сфера пуговки  ПОКОМ</v>
          </cell>
          <cell r="B35" t="str">
            <v>кг</v>
          </cell>
          <cell r="E35">
            <v>205</v>
          </cell>
          <cell r="F35">
            <v>200</v>
          </cell>
          <cell r="G35">
            <v>265</v>
          </cell>
          <cell r="H35">
            <v>105</v>
          </cell>
          <cell r="I35">
            <v>1</v>
          </cell>
          <cell r="N35">
            <v>700</v>
          </cell>
          <cell r="P35">
            <v>53</v>
          </cell>
          <cell r="R35">
            <v>400</v>
          </cell>
          <cell r="S35">
            <v>500</v>
          </cell>
          <cell r="U35">
            <v>22.735849056603772</v>
          </cell>
          <cell r="V35">
            <v>15.188679245283019</v>
          </cell>
          <cell r="W35">
            <v>46.2</v>
          </cell>
          <cell r="X35">
            <v>16</v>
          </cell>
          <cell r="Y35">
            <v>74</v>
          </cell>
          <cell r="AA35">
            <v>400</v>
          </cell>
          <cell r="AB35">
            <v>5</v>
          </cell>
        </row>
        <row r="36">
          <cell r="A36" t="str">
            <v>Пельмени Сочные стародв. сфера 0,43кг  Поком</v>
          </cell>
          <cell r="B36" t="str">
            <v>шт</v>
          </cell>
          <cell r="E36">
            <v>29</v>
          </cell>
          <cell r="G36">
            <v>5</v>
          </cell>
          <cell r="H36">
            <v>22</v>
          </cell>
          <cell r="I36">
            <v>0.43</v>
          </cell>
          <cell r="P36">
            <v>1</v>
          </cell>
          <cell r="R36">
            <v>0</v>
          </cell>
          <cell r="S36">
            <v>80</v>
          </cell>
          <cell r="U36">
            <v>22</v>
          </cell>
          <cell r="V36">
            <v>22</v>
          </cell>
          <cell r="W36">
            <v>0</v>
          </cell>
          <cell r="X36">
            <v>1.4</v>
          </cell>
          <cell r="Y36">
            <v>1.6</v>
          </cell>
          <cell r="AA36">
            <v>0</v>
          </cell>
          <cell r="AB36">
            <v>16</v>
          </cell>
        </row>
        <row r="37">
          <cell r="A37" t="str">
            <v>Пельмени Сочные сфера 0,9 кг ТМ Стародворье ПОКОМ</v>
          </cell>
          <cell r="B37" t="str">
            <v>шт</v>
          </cell>
          <cell r="E37">
            <v>12</v>
          </cell>
          <cell r="G37">
            <v>10</v>
          </cell>
          <cell r="H37">
            <v>2</v>
          </cell>
          <cell r="I37">
            <v>0.9</v>
          </cell>
          <cell r="N37">
            <v>32</v>
          </cell>
          <cell r="P37">
            <v>2</v>
          </cell>
          <cell r="R37">
            <v>10</v>
          </cell>
          <cell r="S37">
            <v>120</v>
          </cell>
          <cell r="U37">
            <v>22</v>
          </cell>
          <cell r="V37">
            <v>17</v>
          </cell>
          <cell r="W37">
            <v>2.2000000000000002</v>
          </cell>
          <cell r="X37">
            <v>2</v>
          </cell>
          <cell r="Y37">
            <v>3.8</v>
          </cell>
          <cell r="AA37">
            <v>9</v>
          </cell>
          <cell r="AB37">
            <v>8</v>
          </cell>
        </row>
        <row r="38">
          <cell r="A38" t="str">
            <v>Сосиски Оригинальные заморож. ТМ Стародворье в вак 0,33 кг  Поком</v>
          </cell>
          <cell r="B38" t="str">
            <v>шт</v>
          </cell>
          <cell r="E38">
            <v>91</v>
          </cell>
          <cell r="G38">
            <v>4</v>
          </cell>
          <cell r="H38">
            <v>84</v>
          </cell>
          <cell r="I38">
            <v>0.33</v>
          </cell>
          <cell r="P38">
            <v>0.8</v>
          </cell>
          <cell r="R38">
            <v>0</v>
          </cell>
          <cell r="U38">
            <v>105</v>
          </cell>
          <cell r="V38">
            <v>105</v>
          </cell>
          <cell r="W38">
            <v>0</v>
          </cell>
          <cell r="X38">
            <v>0.6</v>
          </cell>
          <cell r="Y38">
            <v>0.6</v>
          </cell>
          <cell r="AA38">
            <v>0</v>
          </cell>
          <cell r="AB38">
            <v>6</v>
          </cell>
        </row>
        <row r="39">
          <cell r="A39" t="str">
            <v>Фрай-пицца с ветчиной и грибами 3,0 кг. ВЕС.  ПОКОМ</v>
          </cell>
          <cell r="B39" t="str">
            <v>кг</v>
          </cell>
          <cell r="I39">
            <v>1</v>
          </cell>
          <cell r="P39">
            <v>0</v>
          </cell>
          <cell r="Q39">
            <v>50</v>
          </cell>
          <cell r="R39">
            <v>50</v>
          </cell>
          <cell r="U39" t="e">
            <v>#DIV/0!</v>
          </cell>
          <cell r="V39" t="e">
            <v>#DIV/0!</v>
          </cell>
          <cell r="W39">
            <v>0.6</v>
          </cell>
          <cell r="X39">
            <v>0</v>
          </cell>
          <cell r="Y39">
            <v>0</v>
          </cell>
          <cell r="AA39">
            <v>50</v>
          </cell>
          <cell r="AB39">
            <v>3</v>
          </cell>
        </row>
        <row r="40">
          <cell r="A40" t="str">
            <v>Хотстеры ТМ Горячая штучка ТС Хотстеры 0,25 кг зам  ПОКОМ</v>
          </cell>
          <cell r="B40" t="str">
            <v>шт</v>
          </cell>
          <cell r="E40">
            <v>31</v>
          </cell>
          <cell r="F40">
            <v>108</v>
          </cell>
          <cell r="G40">
            <v>35</v>
          </cell>
          <cell r="H40">
            <v>78</v>
          </cell>
          <cell r="I40">
            <v>0.25</v>
          </cell>
          <cell r="N40">
            <v>36</v>
          </cell>
          <cell r="P40">
            <v>7</v>
          </cell>
          <cell r="R40">
            <v>30</v>
          </cell>
          <cell r="S40">
            <v>60</v>
          </cell>
          <cell r="U40">
            <v>20.571428571428573</v>
          </cell>
          <cell r="V40">
            <v>16.285714285714285</v>
          </cell>
          <cell r="W40">
            <v>7.8</v>
          </cell>
          <cell r="X40">
            <v>12.6</v>
          </cell>
          <cell r="Y40">
            <v>11.4</v>
          </cell>
          <cell r="AA40">
            <v>7.5</v>
          </cell>
          <cell r="AB40">
            <v>12</v>
          </cell>
        </row>
        <row r="41">
          <cell r="A41" t="str">
            <v>Хрустящие крылышки острые к пиву ТМ Горячая штучка 0,3кг зам  ПОКОМ</v>
          </cell>
          <cell r="B41" t="str">
            <v>шт</v>
          </cell>
          <cell r="F41">
            <v>72</v>
          </cell>
          <cell r="G41">
            <v>10</v>
          </cell>
          <cell r="H41">
            <v>62</v>
          </cell>
          <cell r="I41">
            <v>0.3</v>
          </cell>
          <cell r="N41">
            <v>24</v>
          </cell>
          <cell r="P41">
            <v>2</v>
          </cell>
          <cell r="R41">
            <v>50</v>
          </cell>
          <cell r="S41">
            <v>120</v>
          </cell>
          <cell r="U41">
            <v>68</v>
          </cell>
          <cell r="V41">
            <v>43</v>
          </cell>
          <cell r="W41">
            <v>4.8</v>
          </cell>
          <cell r="X41">
            <v>7.6</v>
          </cell>
          <cell r="Y41">
            <v>3.4</v>
          </cell>
          <cell r="AA41">
            <v>15</v>
          </cell>
          <cell r="AB41">
            <v>12</v>
          </cell>
        </row>
        <row r="42">
          <cell r="A42" t="str">
            <v>Хрустящие крылышки ТМ Горячая штучка 0,3 кг зам  ПОКОМ</v>
          </cell>
          <cell r="B42" t="str">
            <v>шт</v>
          </cell>
          <cell r="E42">
            <v>-1</v>
          </cell>
          <cell r="F42">
            <v>121</v>
          </cell>
          <cell r="G42">
            <v>19</v>
          </cell>
          <cell r="H42">
            <v>101</v>
          </cell>
          <cell r="I42">
            <v>0.3</v>
          </cell>
          <cell r="N42">
            <v>84</v>
          </cell>
          <cell r="P42">
            <v>3.8</v>
          </cell>
          <cell r="R42">
            <v>40</v>
          </cell>
          <cell r="S42">
            <v>120</v>
          </cell>
          <cell r="U42">
            <v>59.21052631578948</v>
          </cell>
          <cell r="V42">
            <v>48.684210526315795</v>
          </cell>
          <cell r="W42">
            <v>5.8</v>
          </cell>
          <cell r="X42">
            <v>14.2</v>
          </cell>
          <cell r="Y42">
            <v>6</v>
          </cell>
          <cell r="AA42">
            <v>12</v>
          </cell>
          <cell r="AB42">
            <v>12</v>
          </cell>
        </row>
        <row r="43">
          <cell r="A43" t="str">
            <v>Хрустящие крылышки. В панировке куриные жареные.ВЕС  ПОКОМ</v>
          </cell>
          <cell r="B43" t="str">
            <v>кг</v>
          </cell>
          <cell r="F43">
            <v>30.6</v>
          </cell>
          <cell r="G43">
            <v>30.6</v>
          </cell>
          <cell r="I43">
            <v>1</v>
          </cell>
          <cell r="N43">
            <v>129.6</v>
          </cell>
          <cell r="P43">
            <v>6.12</v>
          </cell>
          <cell r="R43">
            <v>100</v>
          </cell>
          <cell r="S43">
            <v>1000</v>
          </cell>
          <cell r="U43">
            <v>37.516339869281047</v>
          </cell>
          <cell r="V43">
            <v>21.176470588235293</v>
          </cell>
          <cell r="W43">
            <v>5.76</v>
          </cell>
          <cell r="X43">
            <v>0.36</v>
          </cell>
          <cell r="Y43">
            <v>0</v>
          </cell>
          <cell r="AA43">
            <v>100</v>
          </cell>
          <cell r="AB43">
            <v>1.8</v>
          </cell>
        </row>
        <row r="44">
          <cell r="A44" t="str">
            <v>Чебупай сочное яблоко ТМ Горячая штучка ТС Чебупай 0,2 кг УВС.  зам  ПОКОМ</v>
          </cell>
          <cell r="B44" t="str">
            <v>шт</v>
          </cell>
          <cell r="E44">
            <v>28</v>
          </cell>
          <cell r="F44">
            <v>48</v>
          </cell>
          <cell r="G44">
            <v>37</v>
          </cell>
          <cell r="H44">
            <v>27</v>
          </cell>
          <cell r="I44">
            <v>0.2</v>
          </cell>
          <cell r="P44">
            <v>7.4</v>
          </cell>
          <cell r="Q44">
            <v>61.800000000000011</v>
          </cell>
          <cell r="R44">
            <v>90</v>
          </cell>
          <cell r="S44">
            <v>120</v>
          </cell>
          <cell r="U44">
            <v>15.810810810810811</v>
          </cell>
          <cell r="V44">
            <v>3.6486486486486487</v>
          </cell>
          <cell r="W44">
            <v>3.2</v>
          </cell>
          <cell r="X44">
            <v>7</v>
          </cell>
          <cell r="Y44">
            <v>5.2</v>
          </cell>
          <cell r="AA44">
            <v>18</v>
          </cell>
          <cell r="AB44">
            <v>6</v>
          </cell>
        </row>
        <row r="45">
          <cell r="A45" t="str">
            <v>Чебупай спелая вишня ТМ Горячая штучка ТС Чебупай 0,2 кг УВС. зам  ПОКОМ</v>
          </cell>
          <cell r="B45" t="str">
            <v>шт</v>
          </cell>
          <cell r="E45">
            <v>46</v>
          </cell>
          <cell r="F45">
            <v>72</v>
          </cell>
          <cell r="G45">
            <v>44</v>
          </cell>
          <cell r="H45">
            <v>64</v>
          </cell>
          <cell r="I45">
            <v>0.2</v>
          </cell>
          <cell r="P45">
            <v>8.8000000000000007</v>
          </cell>
          <cell r="Q45">
            <v>50.400000000000006</v>
          </cell>
          <cell r="R45">
            <v>80</v>
          </cell>
          <cell r="S45">
            <v>120</v>
          </cell>
          <cell r="U45">
            <v>16.363636363636363</v>
          </cell>
          <cell r="V45">
            <v>7.2727272727272725</v>
          </cell>
          <cell r="W45">
            <v>2.6</v>
          </cell>
          <cell r="X45">
            <v>10.6</v>
          </cell>
          <cell r="Y45">
            <v>6</v>
          </cell>
          <cell r="AA45">
            <v>16</v>
          </cell>
          <cell r="AB45">
            <v>6</v>
          </cell>
        </row>
        <row r="46">
          <cell r="A46" t="str">
            <v>Чебупицца курочка по-итальянски Горячая штучка 0,25 кг зам  ПОКОМ</v>
          </cell>
          <cell r="B46" t="str">
            <v>шт</v>
          </cell>
          <cell r="C46" t="str">
            <v>Окт</v>
          </cell>
          <cell r="D46" t="str">
            <v>Нояб</v>
          </cell>
          <cell r="E46">
            <v>250</v>
          </cell>
          <cell r="G46">
            <v>160</v>
          </cell>
          <cell r="H46">
            <v>55</v>
          </cell>
          <cell r="I46">
            <v>0.25</v>
          </cell>
          <cell r="N46">
            <v>60</v>
          </cell>
          <cell r="P46">
            <v>32</v>
          </cell>
          <cell r="Q46">
            <v>269</v>
          </cell>
          <cell r="R46">
            <v>240</v>
          </cell>
          <cell r="S46">
            <v>60</v>
          </cell>
          <cell r="U46">
            <v>11.09375</v>
          </cell>
          <cell r="V46">
            <v>3.59375</v>
          </cell>
          <cell r="W46">
            <v>14.8</v>
          </cell>
          <cell r="X46">
            <v>17.600000000000001</v>
          </cell>
          <cell r="Y46">
            <v>20.6</v>
          </cell>
          <cell r="AA46">
            <v>60</v>
          </cell>
          <cell r="AB46">
            <v>12</v>
          </cell>
        </row>
        <row r="47">
          <cell r="A47" t="str">
            <v>Чебупицца Пепперони ТМ Горячая штучка ТС Чебупицца 0.25кг зам  ПОКОМ</v>
          </cell>
          <cell r="B47" t="str">
            <v>шт</v>
          </cell>
          <cell r="C47" t="str">
            <v>Окт</v>
          </cell>
          <cell r="D47" t="str">
            <v>Нояб</v>
          </cell>
          <cell r="E47">
            <v>215</v>
          </cell>
          <cell r="F47">
            <v>46</v>
          </cell>
          <cell r="G47">
            <v>153</v>
          </cell>
          <cell r="H47">
            <v>74</v>
          </cell>
          <cell r="I47">
            <v>0.25</v>
          </cell>
          <cell r="N47">
            <v>60</v>
          </cell>
          <cell r="P47">
            <v>30.6</v>
          </cell>
          <cell r="Q47">
            <v>233.20000000000005</v>
          </cell>
          <cell r="R47">
            <v>200</v>
          </cell>
          <cell r="S47">
            <v>60</v>
          </cell>
          <cell r="U47">
            <v>10.915032679738562</v>
          </cell>
          <cell r="V47">
            <v>4.379084967320261</v>
          </cell>
          <cell r="W47">
            <v>18</v>
          </cell>
          <cell r="X47">
            <v>16.2</v>
          </cell>
          <cell r="Y47">
            <v>18.600000000000001</v>
          </cell>
          <cell r="AA47">
            <v>50</v>
          </cell>
          <cell r="AB47">
            <v>12</v>
          </cell>
        </row>
        <row r="48">
          <cell r="A48" t="str">
            <v>Чебуречище горячая штучка 0,14кг Поком</v>
          </cell>
          <cell r="B48" t="str">
            <v>шт</v>
          </cell>
          <cell r="E48">
            <v>171</v>
          </cell>
          <cell r="F48">
            <v>132</v>
          </cell>
          <cell r="G48">
            <v>151</v>
          </cell>
          <cell r="H48">
            <v>107</v>
          </cell>
          <cell r="I48">
            <v>0.14000000000000001</v>
          </cell>
          <cell r="N48">
            <v>264</v>
          </cell>
          <cell r="P48">
            <v>30.2</v>
          </cell>
          <cell r="Q48">
            <v>21.599999999999966</v>
          </cell>
          <cell r="R48">
            <v>21.599999999999966</v>
          </cell>
          <cell r="U48">
            <v>13</v>
          </cell>
          <cell r="V48">
            <v>12.284768211920531</v>
          </cell>
          <cell r="W48">
            <v>38</v>
          </cell>
          <cell r="X48">
            <v>37.799999999999997</v>
          </cell>
          <cell r="Y48">
            <v>42.4</v>
          </cell>
          <cell r="AA48">
            <v>3.0239999999999956</v>
          </cell>
          <cell r="AB48">
            <v>22</v>
          </cell>
        </row>
        <row r="49">
          <cell r="A49" t="str">
            <v>Чебуреки Мясные вес 2,7 кг Кулинарные изделия мясосодержащие рубленые в тесте жарен  ПОКОМ</v>
          </cell>
          <cell r="B49" t="str">
            <v>кг</v>
          </cell>
          <cell r="I49">
            <v>1</v>
          </cell>
          <cell r="P49">
            <v>0</v>
          </cell>
          <cell r="Q49">
            <v>100</v>
          </cell>
          <cell r="R49">
            <v>100</v>
          </cell>
          <cell r="U49" t="e">
            <v>#DIV/0!</v>
          </cell>
          <cell r="V49" t="e">
            <v>#DIV/0!</v>
          </cell>
          <cell r="W49">
            <v>0</v>
          </cell>
          <cell r="X49">
            <v>0</v>
          </cell>
          <cell r="Y49">
            <v>0</v>
          </cell>
          <cell r="AA49">
            <v>100</v>
          </cell>
          <cell r="AB49">
            <v>2.7</v>
          </cell>
        </row>
        <row r="50">
          <cell r="A50" t="str">
            <v>Чебуреки сочные, ВЕС, куриные жарен. зам  ПОКОМ</v>
          </cell>
          <cell r="B50" t="str">
            <v>кг</v>
          </cell>
          <cell r="I50">
            <v>1</v>
          </cell>
          <cell r="P50">
            <v>0</v>
          </cell>
          <cell r="Q50">
            <v>100</v>
          </cell>
          <cell r="R50">
            <v>100</v>
          </cell>
          <cell r="U50" t="e">
            <v>#DIV/0!</v>
          </cell>
          <cell r="V50" t="e">
            <v>#DIV/0!</v>
          </cell>
          <cell r="W50">
            <v>0</v>
          </cell>
          <cell r="X50">
            <v>0</v>
          </cell>
          <cell r="Y50">
            <v>0</v>
          </cell>
          <cell r="AA50">
            <v>100</v>
          </cell>
          <cell r="AB50">
            <v>5</v>
          </cell>
        </row>
        <row r="51">
          <cell r="A51" t="str">
            <v>БОНУС_Готовые чебупели сочные с мясом ТМ Горячая штучка  0,3кг зам  ПОКОМ</v>
          </cell>
          <cell r="B51" t="str">
            <v>шт</v>
          </cell>
          <cell r="E51">
            <v>-3</v>
          </cell>
          <cell r="F51">
            <v>4</v>
          </cell>
          <cell r="G51">
            <v>26</v>
          </cell>
          <cell r="H51">
            <v>-25</v>
          </cell>
          <cell r="I51">
            <v>0</v>
          </cell>
          <cell r="P51">
            <v>5.2</v>
          </cell>
          <cell r="R51">
            <v>0</v>
          </cell>
          <cell r="U51">
            <v>-4.8076923076923075</v>
          </cell>
          <cell r="V51">
            <v>-4.8076923076923075</v>
          </cell>
          <cell r="W51">
            <v>0</v>
          </cell>
          <cell r="X51">
            <v>10.199999999999999</v>
          </cell>
          <cell r="Y51">
            <v>1.2</v>
          </cell>
          <cell r="AA51">
            <v>0</v>
          </cell>
          <cell r="AB51">
            <v>0</v>
          </cell>
        </row>
        <row r="52">
          <cell r="A52" t="str">
            <v>БОНУС_Пельмени Бульмени со сливочным маслом Горячая штучка 0,9 кг  ПОКОМ</v>
          </cell>
          <cell r="B52" t="str">
            <v>шт</v>
          </cell>
          <cell r="E52">
            <v>-10</v>
          </cell>
          <cell r="F52">
            <v>17</v>
          </cell>
          <cell r="G52">
            <v>29</v>
          </cell>
          <cell r="H52">
            <v>-22</v>
          </cell>
          <cell r="I52">
            <v>0</v>
          </cell>
          <cell r="P52">
            <v>5.8</v>
          </cell>
          <cell r="R52">
            <v>0</v>
          </cell>
          <cell r="U52">
            <v>-3.7931034482758621</v>
          </cell>
          <cell r="V52">
            <v>-3.7931034482758621</v>
          </cell>
          <cell r="W52">
            <v>2.6</v>
          </cell>
          <cell r="X52">
            <v>13.4</v>
          </cell>
          <cell r="Y52">
            <v>4.2</v>
          </cell>
          <cell r="AA52">
            <v>0</v>
          </cell>
          <cell r="AB52">
            <v>0</v>
          </cell>
        </row>
        <row r="56">
          <cell r="S56" t="str">
            <v>скорей всего завод не отгрузит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C57"/>
  <sheetViews>
    <sheetView tabSelected="1" workbookViewId="0">
      <pane ySplit="5" topLeftCell="A22" activePane="bottomLeft" state="frozen"/>
      <selection pane="bottomLeft" activeCell="AD30" sqref="AD30"/>
    </sheetView>
  </sheetViews>
  <sheetFormatPr defaultColWidth="10.5" defaultRowHeight="11.45" customHeight="1" outlineLevelRow="2" x14ac:dyDescent="0.2"/>
  <cols>
    <col min="1" max="1" width="63.5" style="1" customWidth="1"/>
    <col min="2" max="2" width="4.6640625" style="1" customWidth="1"/>
    <col min="3" max="3" width="8.6640625" style="1" customWidth="1"/>
    <col min="4" max="7" width="6.5" style="1" customWidth="1"/>
    <col min="8" max="8" width="5.1640625" style="19" customWidth="1"/>
    <col min="9" max="12" width="1" style="2" customWidth="1"/>
    <col min="13" max="13" width="8" style="2" customWidth="1"/>
    <col min="14" max="14" width="1.33203125" style="2" customWidth="1"/>
    <col min="15" max="15" width="8.1640625" style="2" customWidth="1"/>
    <col min="16" max="16" width="8.83203125" style="2" customWidth="1"/>
    <col min="17" max="17" width="11.5" style="2" customWidth="1"/>
    <col min="18" max="18" width="8.83203125" style="2" customWidth="1"/>
    <col min="19" max="19" width="27.1640625" style="2" customWidth="1"/>
    <col min="20" max="21" width="6.6640625" style="2" customWidth="1"/>
    <col min="22" max="24" width="8" style="2" customWidth="1"/>
    <col min="25" max="25" width="17.6640625" style="2" customWidth="1"/>
    <col min="26" max="26" width="10.5" style="2"/>
    <col min="27" max="27" width="10.5" style="19"/>
    <col min="28" max="28" width="10.5" style="20"/>
    <col min="29" max="16384" width="10.5" style="2"/>
  </cols>
  <sheetData>
    <row r="1" spans="1:29" ht="12.95" customHeight="1" outlineLevel="1" x14ac:dyDescent="0.2">
      <c r="A1" s="3" t="s">
        <v>0</v>
      </c>
    </row>
    <row r="2" spans="1:29" ht="12.95" customHeight="1" outlineLevel="1" x14ac:dyDescent="0.2">
      <c r="A2" s="3"/>
    </row>
    <row r="3" spans="1:29" ht="26.1" customHeight="1" x14ac:dyDescent="0.2">
      <c r="A3" s="4" t="s">
        <v>1</v>
      </c>
      <c r="B3" s="4" t="s">
        <v>2</v>
      </c>
      <c r="C3" s="21" t="s">
        <v>74</v>
      </c>
      <c r="D3" s="4" t="s">
        <v>3</v>
      </c>
      <c r="E3" s="4"/>
      <c r="F3" s="4"/>
      <c r="G3" s="4"/>
      <c r="H3" s="9" t="s">
        <v>53</v>
      </c>
      <c r="I3" s="10" t="s">
        <v>54</v>
      </c>
      <c r="J3" s="10" t="s">
        <v>55</v>
      </c>
      <c r="K3" s="10" t="s">
        <v>56</v>
      </c>
      <c r="L3" s="10" t="s">
        <v>57</v>
      </c>
      <c r="M3" s="10" t="s">
        <v>58</v>
      </c>
      <c r="N3" s="10" t="s">
        <v>58</v>
      </c>
      <c r="O3" s="10" t="s">
        <v>59</v>
      </c>
      <c r="P3" s="10" t="s">
        <v>58</v>
      </c>
      <c r="Q3" s="10" t="s">
        <v>58</v>
      </c>
      <c r="R3" s="11" t="s">
        <v>60</v>
      </c>
      <c r="S3" s="12"/>
      <c r="T3" s="10" t="s">
        <v>61</v>
      </c>
      <c r="U3" s="10" t="s">
        <v>62</v>
      </c>
      <c r="V3" s="13" t="s">
        <v>63</v>
      </c>
      <c r="W3" s="13" t="s">
        <v>64</v>
      </c>
      <c r="X3" s="13" t="s">
        <v>73</v>
      </c>
      <c r="Y3" s="10" t="s">
        <v>65</v>
      </c>
      <c r="Z3" s="10" t="s">
        <v>66</v>
      </c>
      <c r="AA3" s="9"/>
      <c r="AB3" s="14" t="s">
        <v>67</v>
      </c>
      <c r="AC3" s="10" t="s">
        <v>68</v>
      </c>
    </row>
    <row r="4" spans="1:29" ht="26.1" customHeight="1" x14ac:dyDescent="0.2">
      <c r="A4" s="4" t="s">
        <v>1</v>
      </c>
      <c r="B4" s="4" t="s">
        <v>2</v>
      </c>
      <c r="C4" s="21" t="s">
        <v>74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3" t="s">
        <v>69</v>
      </c>
      <c r="N4" s="10"/>
      <c r="O4" s="10"/>
      <c r="P4" s="15"/>
      <c r="Q4" s="15" t="s">
        <v>88</v>
      </c>
      <c r="R4" s="11" t="s">
        <v>70</v>
      </c>
      <c r="S4" s="12" t="s">
        <v>71</v>
      </c>
      <c r="T4" s="10"/>
      <c r="U4" s="10"/>
      <c r="V4" s="10"/>
      <c r="W4" s="10"/>
      <c r="X4" s="10"/>
      <c r="Y4" s="10"/>
      <c r="Z4" s="10"/>
      <c r="AA4" s="9"/>
      <c r="AB4" s="14"/>
      <c r="AC4" s="10"/>
    </row>
    <row r="5" spans="1:29" ht="11.1" customHeight="1" x14ac:dyDescent="0.2">
      <c r="A5" s="5"/>
      <c r="B5" s="5"/>
      <c r="C5" s="5"/>
      <c r="D5" s="6"/>
      <c r="E5" s="6"/>
      <c r="F5" s="16">
        <f t="shared" ref="F5" si="0">SUM(F6:F110)</f>
        <v>3189.3</v>
      </c>
      <c r="G5" s="16">
        <f t="shared" ref="G5" si="1">SUM(G6:G110)</f>
        <v>2548.5</v>
      </c>
      <c r="H5" s="9"/>
      <c r="I5" s="16">
        <f t="shared" ref="I5:P5" si="2">SUM(I6:I110)</f>
        <v>0</v>
      </c>
      <c r="J5" s="16">
        <f t="shared" si="2"/>
        <v>0</v>
      </c>
      <c r="K5" s="16">
        <f t="shared" si="2"/>
        <v>0</v>
      </c>
      <c r="L5" s="16">
        <f t="shared" si="2"/>
        <v>0</v>
      </c>
      <c r="M5" s="16">
        <f t="shared" si="2"/>
        <v>3686.6000000000004</v>
      </c>
      <c r="N5" s="16">
        <f t="shared" si="2"/>
        <v>0</v>
      </c>
      <c r="O5" s="16">
        <f t="shared" si="2"/>
        <v>637.86000000000013</v>
      </c>
      <c r="P5" s="16">
        <f t="shared" si="2"/>
        <v>3384.8199999999997</v>
      </c>
      <c r="Q5" s="16">
        <f t="shared" ref="Q5" si="3">SUM(Q6:Q110)</f>
        <v>4527.0200000000004</v>
      </c>
      <c r="R5" s="16">
        <f t="shared" ref="R5" si="4">SUM(R6:R63)</f>
        <v>4910</v>
      </c>
      <c r="S5" s="17"/>
      <c r="T5" s="10"/>
      <c r="U5" s="10"/>
      <c r="V5" s="16">
        <f>SUM(V6:V110)</f>
        <v>554.18180000000007</v>
      </c>
      <c r="W5" s="16">
        <f>SUM(W6:W110)</f>
        <v>449.26</v>
      </c>
      <c r="X5" s="16">
        <f>SUM(X6:X110)</f>
        <v>446.2</v>
      </c>
      <c r="Y5" s="10"/>
      <c r="Z5" s="16">
        <f>SUM(Z6:Z110)</f>
        <v>2778.3780000000002</v>
      </c>
      <c r="AA5" s="9" t="s">
        <v>72</v>
      </c>
      <c r="AB5" s="18">
        <f>SUM(AB6:AB110)</f>
        <v>685</v>
      </c>
      <c r="AC5" s="16">
        <f>SUM(AC6:AC110)</f>
        <v>2794.42</v>
      </c>
    </row>
    <row r="6" spans="1:29" ht="11.1" customHeight="1" outlineLevel="2" x14ac:dyDescent="0.2">
      <c r="A6" s="7" t="s">
        <v>11</v>
      </c>
      <c r="B6" s="7" t="s">
        <v>9</v>
      </c>
      <c r="C6" s="7"/>
      <c r="D6" s="8">
        <v>50</v>
      </c>
      <c r="E6" s="8">
        <v>180</v>
      </c>
      <c r="F6" s="8">
        <v>44</v>
      </c>
      <c r="G6" s="8">
        <v>34</v>
      </c>
      <c r="H6" s="19">
        <f>VLOOKUP(A6,[1]TDSheet!$A:$I,9,0)</f>
        <v>0.3</v>
      </c>
      <c r="M6" s="2">
        <f>VLOOKUP(A6,Лист1!A:B,2,0)</f>
        <v>60</v>
      </c>
      <c r="O6" s="2">
        <f>F6/5</f>
        <v>8.8000000000000007</v>
      </c>
      <c r="P6" s="23">
        <f>13*O6-M6-G6</f>
        <v>20.400000000000006</v>
      </c>
      <c r="Q6" s="23">
        <v>120</v>
      </c>
      <c r="R6" s="23">
        <v>120</v>
      </c>
      <c r="S6" s="2" t="s">
        <v>85</v>
      </c>
      <c r="T6" s="2">
        <f>(G6+M6+Q6)/O6</f>
        <v>24.318181818181817</v>
      </c>
      <c r="U6" s="2">
        <f>(G6+M6)/O6</f>
        <v>10.681818181818182</v>
      </c>
      <c r="V6" s="2">
        <f>VLOOKUP(A6,[1]TDSheet!$A:$X,24,0)</f>
        <v>8.8000000000000007</v>
      </c>
      <c r="W6" s="2">
        <f>VLOOKUP(A6,[1]TDSheet!$A:$Y,25,0)</f>
        <v>8.8000000000000007</v>
      </c>
      <c r="X6" s="2">
        <f>VLOOKUP(A6,[1]TDSheet!$A:$P,16,0)</f>
        <v>7.4</v>
      </c>
      <c r="Z6" s="2">
        <f>Q6*H6</f>
        <v>36</v>
      </c>
      <c r="AA6" s="19">
        <f>VLOOKUP(A6,[1]TDSheet!$A:$AB,28,0)</f>
        <v>12</v>
      </c>
      <c r="AB6" s="20">
        <v>10</v>
      </c>
      <c r="AC6" s="2">
        <f>AB6*AA6*H6</f>
        <v>36</v>
      </c>
    </row>
    <row r="7" spans="1:29" ht="11.1" customHeight="1" outlineLevel="2" x14ac:dyDescent="0.2">
      <c r="A7" s="7" t="s">
        <v>12</v>
      </c>
      <c r="B7" s="7" t="s">
        <v>9</v>
      </c>
      <c r="C7" s="22" t="str">
        <f>VLOOKUP(A7,[1]TDSheet!$A:$D,4,0)</f>
        <v>Нояб</v>
      </c>
      <c r="D7" s="8">
        <v>108</v>
      </c>
      <c r="E7" s="8">
        <v>192</v>
      </c>
      <c r="F7" s="8">
        <v>63</v>
      </c>
      <c r="G7" s="8">
        <v>58</v>
      </c>
      <c r="H7" s="19">
        <f>VLOOKUP(A7,[1]TDSheet!$A:$I,9,0)</f>
        <v>0.3</v>
      </c>
      <c r="M7" s="2">
        <f>VLOOKUP(A7,Лист1!A:B,2,0)</f>
        <v>48</v>
      </c>
      <c r="O7" s="2">
        <f t="shared" ref="O7:O57" si="5">F7/5</f>
        <v>12.6</v>
      </c>
      <c r="P7" s="23">
        <f t="shared" ref="P7:P52" si="6">13*O7-M7-G7</f>
        <v>57.799999999999983</v>
      </c>
      <c r="Q7" s="23">
        <v>60</v>
      </c>
      <c r="R7" s="23">
        <v>60</v>
      </c>
      <c r="S7" s="2" t="s">
        <v>87</v>
      </c>
      <c r="T7" s="2">
        <f t="shared" ref="T7:T57" si="7">(G7+M7+Q7)/O7</f>
        <v>13.174603174603176</v>
      </c>
      <c r="U7" s="2">
        <f t="shared" ref="U7:U57" si="8">(G7+M7)/O7</f>
        <v>8.412698412698413</v>
      </c>
      <c r="V7" s="2">
        <f>VLOOKUP(A7,[1]TDSheet!$A:$X,24,0)</f>
        <v>13.2</v>
      </c>
      <c r="W7" s="2">
        <f>VLOOKUP(A7,[1]TDSheet!$A:$Y,25,0)</f>
        <v>11.8</v>
      </c>
      <c r="X7" s="2">
        <f>VLOOKUP(A7,[1]TDSheet!$A:$P,16,0)</f>
        <v>6.6</v>
      </c>
      <c r="Z7" s="2">
        <f t="shared" ref="Z7:Z57" si="9">Q7*H7</f>
        <v>18</v>
      </c>
      <c r="AA7" s="19">
        <f>VLOOKUP(A7,[1]TDSheet!$A:$AB,28,0)</f>
        <v>12</v>
      </c>
      <c r="AB7" s="20">
        <v>5</v>
      </c>
      <c r="AC7" s="2">
        <f t="shared" ref="AC7:AC57" si="10">AB7*AA7*H7</f>
        <v>18</v>
      </c>
    </row>
    <row r="8" spans="1:29" ht="11.1" customHeight="1" outlineLevel="2" x14ac:dyDescent="0.2">
      <c r="A8" s="7" t="s">
        <v>13</v>
      </c>
      <c r="B8" s="7" t="s">
        <v>9</v>
      </c>
      <c r="C8" s="22" t="str">
        <f>VLOOKUP(A8,[1]TDSheet!$A:$D,4,0)</f>
        <v>Нояб</v>
      </c>
      <c r="D8" s="8">
        <v>131</v>
      </c>
      <c r="E8" s="8">
        <v>216</v>
      </c>
      <c r="F8" s="33">
        <f>38+F56</f>
        <v>69</v>
      </c>
      <c r="G8" s="8"/>
      <c r="H8" s="19">
        <f>VLOOKUP(A8,[1]TDSheet!$A:$I,9,0)</f>
        <v>0.3</v>
      </c>
      <c r="M8" s="2">
        <f>VLOOKUP(A8,Лист1!A:B,2,0)</f>
        <v>60</v>
      </c>
      <c r="O8" s="2">
        <f t="shared" si="5"/>
        <v>13.8</v>
      </c>
      <c r="P8" s="23">
        <f t="shared" si="6"/>
        <v>119.4</v>
      </c>
      <c r="Q8" s="23">
        <v>120</v>
      </c>
      <c r="R8" s="23">
        <v>120</v>
      </c>
      <c r="S8" s="2" t="s">
        <v>87</v>
      </c>
      <c r="T8" s="2">
        <f t="shared" si="7"/>
        <v>13.043478260869565</v>
      </c>
      <c r="U8" s="2">
        <f t="shared" si="8"/>
        <v>4.3478260869565215</v>
      </c>
      <c r="V8" s="2">
        <f>VLOOKUP(A8,[1]TDSheet!$A:$X,24,0)</f>
        <v>15.8</v>
      </c>
      <c r="W8" s="2">
        <f>VLOOKUP(A8,[1]TDSheet!$A:$Y,25,0)</f>
        <v>2.2000000000000002</v>
      </c>
      <c r="X8" s="2">
        <f>VLOOKUP(A8,[1]TDSheet!$A:$P,16,0)</f>
        <v>7.6</v>
      </c>
      <c r="Z8" s="2">
        <f t="shared" si="9"/>
        <v>36</v>
      </c>
      <c r="AA8" s="19">
        <f>VLOOKUP(A8,[1]TDSheet!$A:$AB,28,0)</f>
        <v>12</v>
      </c>
      <c r="AB8" s="20">
        <v>10</v>
      </c>
      <c r="AC8" s="2">
        <f t="shared" si="10"/>
        <v>36</v>
      </c>
    </row>
    <row r="9" spans="1:29" ht="11.1" customHeight="1" outlineLevel="2" x14ac:dyDescent="0.2">
      <c r="A9" s="7" t="s">
        <v>14</v>
      </c>
      <c r="B9" s="7" t="s">
        <v>9</v>
      </c>
      <c r="C9" s="7"/>
      <c r="D9" s="8">
        <v>87</v>
      </c>
      <c r="E9" s="8">
        <v>504</v>
      </c>
      <c r="F9" s="8">
        <v>39</v>
      </c>
      <c r="G9" s="8">
        <v>4</v>
      </c>
      <c r="H9" s="19">
        <f>VLOOKUP(A9,[1]TDSheet!$A:$I,9,0)</f>
        <v>0.09</v>
      </c>
      <c r="M9" s="2">
        <f>VLOOKUP(A9,Лист1!A:B,2,0)</f>
        <v>144</v>
      </c>
      <c r="O9" s="2">
        <f t="shared" si="5"/>
        <v>7.8</v>
      </c>
      <c r="P9" s="23"/>
      <c r="Q9" s="23">
        <v>360</v>
      </c>
      <c r="R9" s="23">
        <v>360</v>
      </c>
      <c r="S9" s="2" t="s">
        <v>85</v>
      </c>
      <c r="T9" s="2">
        <f t="shared" si="7"/>
        <v>65.128205128205124</v>
      </c>
      <c r="U9" s="2">
        <f t="shared" si="8"/>
        <v>18.974358974358974</v>
      </c>
      <c r="V9" s="2">
        <f>VLOOKUP(A9,[1]TDSheet!$A:$X,24,0)</f>
        <v>11.2</v>
      </c>
      <c r="W9" s="2">
        <f>VLOOKUP(A9,[1]TDSheet!$A:$Y,25,0)</f>
        <v>3.8</v>
      </c>
      <c r="X9" s="2">
        <f>VLOOKUP(A9,[1]TDSheet!$A:$P,16,0)</f>
        <v>17.600000000000001</v>
      </c>
      <c r="Z9" s="2">
        <f t="shared" si="9"/>
        <v>32.4</v>
      </c>
      <c r="AA9" s="19">
        <f>VLOOKUP(A9,[1]TDSheet!$A:$AB,28,0)</f>
        <v>24</v>
      </c>
      <c r="AB9" s="20">
        <v>15</v>
      </c>
      <c r="AC9" s="2">
        <f t="shared" si="10"/>
        <v>32.4</v>
      </c>
    </row>
    <row r="10" spans="1:29" ht="21.95" customHeight="1" outlineLevel="2" x14ac:dyDescent="0.2">
      <c r="A10" s="7" t="s">
        <v>15</v>
      </c>
      <c r="B10" s="7" t="s">
        <v>16</v>
      </c>
      <c r="C10" s="7"/>
      <c r="D10" s="8">
        <v>51</v>
      </c>
      <c r="E10" s="8">
        <v>51</v>
      </c>
      <c r="F10" s="8">
        <v>63</v>
      </c>
      <c r="G10" s="8">
        <v>15</v>
      </c>
      <c r="H10" s="19">
        <f>VLOOKUP(A10,[1]TDSheet!$A:$I,9,0)</f>
        <v>1</v>
      </c>
      <c r="O10" s="2">
        <f t="shared" si="5"/>
        <v>12.6</v>
      </c>
      <c r="P10" s="23">
        <f>10*O10-M10-G10</f>
        <v>111</v>
      </c>
      <c r="Q10" s="23">
        <f t="shared" ref="Q10:Q57" si="11">P10</f>
        <v>111</v>
      </c>
      <c r="R10" s="23">
        <v>111</v>
      </c>
      <c r="T10" s="2">
        <f t="shared" si="7"/>
        <v>10</v>
      </c>
      <c r="U10" s="2">
        <f t="shared" si="8"/>
        <v>1.1904761904761905</v>
      </c>
      <c r="V10" s="2">
        <f>VLOOKUP(A10,[1]TDSheet!$A:$X,24,0)</f>
        <v>1.8</v>
      </c>
      <c r="W10" s="2">
        <f>VLOOKUP(A10,[1]TDSheet!$A:$Y,25,0)</f>
        <v>0</v>
      </c>
      <c r="X10" s="2">
        <f>VLOOKUP(A10,[1]TDSheet!$A:$P,16,0)</f>
        <v>4.8</v>
      </c>
      <c r="Z10" s="2">
        <f t="shared" si="9"/>
        <v>111</v>
      </c>
      <c r="AA10" s="19">
        <f>VLOOKUP(A10,[1]TDSheet!$A:$AB,28,0)</f>
        <v>3</v>
      </c>
      <c r="AB10" s="20">
        <v>37</v>
      </c>
      <c r="AC10" s="2">
        <f t="shared" si="10"/>
        <v>111</v>
      </c>
    </row>
    <row r="11" spans="1:29" ht="11.1" customHeight="1" outlineLevel="2" x14ac:dyDescent="0.2">
      <c r="A11" s="7" t="s">
        <v>17</v>
      </c>
      <c r="B11" s="7" t="s">
        <v>16</v>
      </c>
      <c r="C11" s="7"/>
      <c r="D11" s="8">
        <v>48.6</v>
      </c>
      <c r="E11" s="8"/>
      <c r="F11" s="8">
        <v>22.2</v>
      </c>
      <c r="G11" s="8">
        <v>25.9</v>
      </c>
      <c r="H11" s="19">
        <f>VLOOKUP(A11,[1]TDSheet!$A:$I,9,0)</f>
        <v>1</v>
      </c>
      <c r="O11" s="2">
        <f t="shared" si="5"/>
        <v>4.4399999999999995</v>
      </c>
      <c r="P11" s="23">
        <f t="shared" si="6"/>
        <v>31.819999999999993</v>
      </c>
      <c r="Q11" s="23">
        <f t="shared" si="11"/>
        <v>31.819999999999993</v>
      </c>
      <c r="R11" s="23">
        <v>32</v>
      </c>
      <c r="T11" s="2">
        <f t="shared" si="7"/>
        <v>13</v>
      </c>
      <c r="U11" s="2">
        <f t="shared" si="8"/>
        <v>5.8333333333333339</v>
      </c>
      <c r="V11" s="2">
        <f>VLOOKUP(A11,[1]TDSheet!$A:$X,24,0)</f>
        <v>5.92</v>
      </c>
      <c r="W11" s="2">
        <f>VLOOKUP(A11,[1]TDSheet!$A:$Y,25,0)</f>
        <v>0</v>
      </c>
      <c r="X11" s="2">
        <f>VLOOKUP(A11,[1]TDSheet!$A:$P,16,0)</f>
        <v>3.6</v>
      </c>
      <c r="Z11" s="2">
        <f t="shared" si="9"/>
        <v>31.819999999999993</v>
      </c>
      <c r="AA11" s="19">
        <f>VLOOKUP(A11,[1]TDSheet!$A:$AB,28,0)</f>
        <v>3.7</v>
      </c>
      <c r="AB11" s="20">
        <v>9</v>
      </c>
      <c r="AC11" s="2">
        <f t="shared" si="10"/>
        <v>33.300000000000004</v>
      </c>
    </row>
    <row r="12" spans="1:29" ht="21.95" customHeight="1" outlineLevel="2" x14ac:dyDescent="0.2">
      <c r="A12" s="7" t="s">
        <v>18</v>
      </c>
      <c r="B12" s="7" t="s">
        <v>16</v>
      </c>
      <c r="C12" s="7"/>
      <c r="D12" s="8">
        <v>11.1</v>
      </c>
      <c r="E12" s="8"/>
      <c r="F12" s="8">
        <v>11.1</v>
      </c>
      <c r="G12" s="8"/>
      <c r="H12" s="19">
        <f>VLOOKUP(A12,[1]TDSheet!$A:$I,9,0)</f>
        <v>1</v>
      </c>
      <c r="O12" s="2">
        <f t="shared" si="5"/>
        <v>2.2199999999999998</v>
      </c>
      <c r="P12" s="32">
        <v>30</v>
      </c>
      <c r="Q12" s="23">
        <f t="shared" si="11"/>
        <v>30</v>
      </c>
      <c r="R12" s="23">
        <v>30</v>
      </c>
      <c r="T12" s="2">
        <f t="shared" si="7"/>
        <v>13.513513513513516</v>
      </c>
      <c r="U12" s="2">
        <f t="shared" si="8"/>
        <v>0</v>
      </c>
      <c r="V12" s="2">
        <f>VLOOKUP(A12,[1]TDSheet!$A:$X,24,0)</f>
        <v>0</v>
      </c>
      <c r="W12" s="2">
        <f>VLOOKUP(A12,[1]TDSheet!$A:$Y,25,0)</f>
        <v>0.74</v>
      </c>
      <c r="X12" s="2">
        <f>VLOOKUP(A12,[1]TDSheet!$A:$P,16,0)</f>
        <v>0.74</v>
      </c>
      <c r="Z12" s="2">
        <f t="shared" si="9"/>
        <v>30</v>
      </c>
      <c r="AA12" s="19">
        <f>VLOOKUP(A12,[1]TDSheet!$A:$AB,28,0)</f>
        <v>3.7</v>
      </c>
      <c r="AB12" s="20">
        <v>8</v>
      </c>
      <c r="AC12" s="2">
        <f t="shared" si="10"/>
        <v>29.6</v>
      </c>
    </row>
    <row r="13" spans="1:29" ht="11.1" customHeight="1" outlineLevel="2" x14ac:dyDescent="0.2">
      <c r="A13" s="7" t="s">
        <v>19</v>
      </c>
      <c r="B13" s="7" t="s">
        <v>9</v>
      </c>
      <c r="C13" s="7"/>
      <c r="D13" s="8">
        <v>72</v>
      </c>
      <c r="E13" s="8">
        <v>312</v>
      </c>
      <c r="F13" s="8">
        <v>47</v>
      </c>
      <c r="G13" s="8">
        <v>57</v>
      </c>
      <c r="H13" s="19">
        <f>VLOOKUP(A13,[1]TDSheet!$A:$I,9,0)</f>
        <v>0.25</v>
      </c>
      <c r="M13" s="2">
        <f>VLOOKUP(A13,Лист1!A:B,2,0)</f>
        <v>48</v>
      </c>
      <c r="O13" s="2">
        <f t="shared" si="5"/>
        <v>9.4</v>
      </c>
      <c r="P13" s="23">
        <f t="shared" si="6"/>
        <v>17.200000000000003</v>
      </c>
      <c r="Q13" s="23">
        <v>150</v>
      </c>
      <c r="R13" s="23">
        <v>240</v>
      </c>
      <c r="S13" s="2" t="s">
        <v>85</v>
      </c>
      <c r="T13" s="2">
        <f t="shared" si="7"/>
        <v>27.127659574468083</v>
      </c>
      <c r="U13" s="2">
        <f t="shared" si="8"/>
        <v>11.170212765957446</v>
      </c>
      <c r="V13" s="2">
        <f>VLOOKUP(A13,[1]TDSheet!$A:$X,24,0)</f>
        <v>9.1999999999999993</v>
      </c>
      <c r="W13" s="2">
        <f>VLOOKUP(A13,[1]TDSheet!$A:$Y,25,0)</f>
        <v>9.8000000000000007</v>
      </c>
      <c r="X13" s="2">
        <f>VLOOKUP(A13,[1]TDSheet!$A:$P,16,0)</f>
        <v>5.4</v>
      </c>
      <c r="Z13" s="2">
        <f t="shared" si="9"/>
        <v>37.5</v>
      </c>
      <c r="AA13" s="19">
        <f>VLOOKUP(A13,[1]TDSheet!$A:$AB,28,0)</f>
        <v>12</v>
      </c>
      <c r="AB13" s="20">
        <v>13</v>
      </c>
      <c r="AC13" s="2">
        <f t="shared" si="10"/>
        <v>39</v>
      </c>
    </row>
    <row r="14" spans="1:29" ht="11.1" customHeight="1" outlineLevel="2" x14ac:dyDescent="0.2">
      <c r="A14" s="7" t="s">
        <v>20</v>
      </c>
      <c r="B14" s="7" t="s">
        <v>9</v>
      </c>
      <c r="C14" s="7"/>
      <c r="D14" s="8">
        <v>84</v>
      </c>
      <c r="E14" s="8">
        <v>312</v>
      </c>
      <c r="F14" s="8">
        <v>50</v>
      </c>
      <c r="G14" s="8">
        <v>38</v>
      </c>
      <c r="H14" s="19">
        <f>VLOOKUP(A14,[1]TDSheet!$A:$I,9,0)</f>
        <v>0.25</v>
      </c>
      <c r="M14" s="2">
        <f>VLOOKUP(A14,Лист1!A:B,2,0)</f>
        <v>60</v>
      </c>
      <c r="O14" s="2">
        <f t="shared" si="5"/>
        <v>10</v>
      </c>
      <c r="P14" s="23">
        <f t="shared" si="6"/>
        <v>32</v>
      </c>
      <c r="Q14" s="23">
        <v>150</v>
      </c>
      <c r="R14" s="23">
        <v>240</v>
      </c>
      <c r="S14" s="2" t="s">
        <v>85</v>
      </c>
      <c r="T14" s="2">
        <f t="shared" si="7"/>
        <v>24.8</v>
      </c>
      <c r="U14" s="2">
        <f t="shared" si="8"/>
        <v>9.8000000000000007</v>
      </c>
      <c r="V14" s="2">
        <f>VLOOKUP(A14,[1]TDSheet!$A:$X,24,0)</f>
        <v>10.199999999999999</v>
      </c>
      <c r="W14" s="2">
        <f>VLOOKUP(A14,[1]TDSheet!$A:$Y,25,0)</f>
        <v>4.4000000000000004</v>
      </c>
      <c r="X14" s="2">
        <f>VLOOKUP(A14,[1]TDSheet!$A:$P,16,0)</f>
        <v>4</v>
      </c>
      <c r="Z14" s="2">
        <f t="shared" si="9"/>
        <v>37.5</v>
      </c>
      <c r="AA14" s="19">
        <f>VLOOKUP(A14,[1]TDSheet!$A:$AB,28,0)</f>
        <v>12</v>
      </c>
      <c r="AB14" s="20">
        <v>13</v>
      </c>
      <c r="AC14" s="2">
        <f t="shared" si="10"/>
        <v>39</v>
      </c>
    </row>
    <row r="15" spans="1:29" ht="11.1" customHeight="1" outlineLevel="2" x14ac:dyDescent="0.2">
      <c r="A15" s="7" t="s">
        <v>75</v>
      </c>
      <c r="B15" s="7" t="s">
        <v>16</v>
      </c>
      <c r="C15" s="7"/>
      <c r="D15" s="8"/>
      <c r="E15" s="8"/>
      <c r="F15" s="8"/>
      <c r="G15" s="8"/>
      <c r="H15" s="19">
        <f>VLOOKUP(A15,[1]TDSheet!$A:$I,9,0)</f>
        <v>1</v>
      </c>
      <c r="M15" s="2">
        <f>VLOOKUP(A15,Лист1!A:B,2,0)</f>
        <v>50.4</v>
      </c>
      <c r="O15" s="2">
        <f t="shared" si="5"/>
        <v>0</v>
      </c>
      <c r="P15" s="32">
        <v>50</v>
      </c>
      <c r="Q15" s="23">
        <f t="shared" si="11"/>
        <v>50</v>
      </c>
      <c r="R15" s="23">
        <v>50</v>
      </c>
      <c r="T15" s="2" t="e">
        <f t="shared" si="7"/>
        <v>#DIV/0!</v>
      </c>
      <c r="U15" s="2" t="e">
        <f t="shared" si="8"/>
        <v>#DIV/0!</v>
      </c>
      <c r="V15" s="2">
        <f>VLOOKUP(A15,[1]TDSheet!$A:$X,24,0)</f>
        <v>9.3617999999999988</v>
      </c>
      <c r="W15" s="2">
        <f>VLOOKUP(A15,[1]TDSheet!$A:$Y,25,0)</f>
        <v>9.379999999999999</v>
      </c>
      <c r="X15" s="2">
        <f>VLOOKUP(A15,[1]TDSheet!$A:$P,16,0)</f>
        <v>1.8</v>
      </c>
      <c r="Z15" s="2">
        <f t="shared" si="9"/>
        <v>50</v>
      </c>
      <c r="AA15" s="19">
        <f>VLOOKUP(A15,[1]TDSheet!$A:$AB,28,0)</f>
        <v>1.8</v>
      </c>
      <c r="AB15" s="20">
        <v>28</v>
      </c>
      <c r="AC15" s="2">
        <f t="shared" si="10"/>
        <v>50.4</v>
      </c>
    </row>
    <row r="16" spans="1:29" ht="11.1" customHeight="1" outlineLevel="2" x14ac:dyDescent="0.2">
      <c r="A16" s="27" t="s">
        <v>76</v>
      </c>
      <c r="B16" s="27" t="s">
        <v>16</v>
      </c>
      <c r="C16" s="27"/>
      <c r="D16" s="28"/>
      <c r="E16" s="28"/>
      <c r="F16" s="28"/>
      <c r="G16" s="28"/>
      <c r="H16" s="19">
        <v>0</v>
      </c>
      <c r="O16" s="2">
        <f t="shared" si="5"/>
        <v>0</v>
      </c>
      <c r="P16" s="23"/>
      <c r="Q16" s="23">
        <f t="shared" si="11"/>
        <v>0</v>
      </c>
      <c r="R16" s="23"/>
      <c r="T16" s="2" t="e">
        <f t="shared" si="7"/>
        <v>#DIV/0!</v>
      </c>
      <c r="U16" s="2" t="e">
        <f t="shared" si="8"/>
        <v>#DIV/0!</v>
      </c>
      <c r="V16" s="2">
        <f>VLOOKUP(A16,[1]TDSheet!$A:$X,24,0)</f>
        <v>0.74</v>
      </c>
      <c r="W16" s="2">
        <f>VLOOKUP(A16,[1]TDSheet!$A:$Y,25,0)</f>
        <v>0.74</v>
      </c>
      <c r="X16" s="2">
        <f>VLOOKUP(A16,[1]TDSheet!$A:$P,16,0)</f>
        <v>0.74</v>
      </c>
      <c r="Y16" s="29" t="s">
        <v>84</v>
      </c>
      <c r="Z16" s="2">
        <f t="shared" si="9"/>
        <v>0</v>
      </c>
      <c r="AA16" s="19">
        <f>VLOOKUP(A16,[1]TDSheet!$A:$AB,28,0)</f>
        <v>3.7</v>
      </c>
      <c r="AB16" s="20">
        <f t="shared" ref="AB7:AB57" si="12">Q16/AA16</f>
        <v>0</v>
      </c>
      <c r="AC16" s="2">
        <f t="shared" si="10"/>
        <v>0</v>
      </c>
    </row>
    <row r="17" spans="1:29" ht="11.1" customHeight="1" outlineLevel="2" x14ac:dyDescent="0.2">
      <c r="A17" t="s">
        <v>83</v>
      </c>
      <c r="B17" s="25" t="s">
        <v>16</v>
      </c>
      <c r="C17" s="7"/>
      <c r="D17" s="8"/>
      <c r="E17" s="8"/>
      <c r="F17" s="8"/>
      <c r="G17" s="8"/>
      <c r="H17" s="19">
        <v>1</v>
      </c>
      <c r="M17" s="2">
        <f>VLOOKUP(A17,Лист1!A:B,2,0)</f>
        <v>81.400000000000006</v>
      </c>
      <c r="P17" s="23"/>
      <c r="Q17" s="23">
        <f t="shared" si="11"/>
        <v>0</v>
      </c>
      <c r="R17" s="23"/>
      <c r="T17" s="2" t="e">
        <f t="shared" si="7"/>
        <v>#DIV/0!</v>
      </c>
      <c r="U17" s="2" t="e">
        <f t="shared" si="8"/>
        <v>#DIV/0!</v>
      </c>
      <c r="V17" s="2">
        <v>0</v>
      </c>
      <c r="W17" s="2">
        <v>0</v>
      </c>
      <c r="X17" s="2">
        <v>0</v>
      </c>
      <c r="Z17" s="2">
        <f t="shared" si="9"/>
        <v>0</v>
      </c>
      <c r="AA17" s="19">
        <v>3.7</v>
      </c>
      <c r="AB17" s="20">
        <f t="shared" si="12"/>
        <v>0</v>
      </c>
      <c r="AC17" s="2">
        <f t="shared" si="10"/>
        <v>0</v>
      </c>
    </row>
    <row r="18" spans="1:29" ht="11.1" customHeight="1" outlineLevel="2" x14ac:dyDescent="0.2">
      <c r="A18" s="7" t="s">
        <v>21</v>
      </c>
      <c r="B18" s="7" t="s">
        <v>9</v>
      </c>
      <c r="C18" s="7"/>
      <c r="D18" s="8"/>
      <c r="E18" s="8">
        <v>420</v>
      </c>
      <c r="F18" s="8"/>
      <c r="G18" s="8"/>
      <c r="H18" s="19">
        <v>0</v>
      </c>
      <c r="O18" s="2">
        <f t="shared" si="5"/>
        <v>0</v>
      </c>
      <c r="P18" s="23"/>
      <c r="Q18" s="23">
        <f t="shared" si="11"/>
        <v>0</v>
      </c>
      <c r="R18" s="23"/>
      <c r="T18" s="2" t="e">
        <f t="shared" si="7"/>
        <v>#DIV/0!</v>
      </c>
      <c r="U18" s="2" t="e">
        <f t="shared" si="8"/>
        <v>#DIV/0!</v>
      </c>
      <c r="V18" s="2">
        <v>0</v>
      </c>
      <c r="W18" s="2">
        <v>0</v>
      </c>
      <c r="X18" s="2">
        <v>0</v>
      </c>
      <c r="Z18" s="2">
        <f t="shared" si="9"/>
        <v>0</v>
      </c>
      <c r="AA18" s="19">
        <v>0</v>
      </c>
      <c r="AB18" s="20">
        <v>0</v>
      </c>
      <c r="AC18" s="2">
        <f t="shared" si="10"/>
        <v>0</v>
      </c>
    </row>
    <row r="19" spans="1:29" ht="11.1" customHeight="1" outlineLevel="2" x14ac:dyDescent="0.2">
      <c r="A19" s="7" t="s">
        <v>22</v>
      </c>
      <c r="B19" s="7" t="s">
        <v>9</v>
      </c>
      <c r="C19" s="22" t="str">
        <f>VLOOKUP(A19,[1]TDSheet!$A:$D,4,0)</f>
        <v>Нояб</v>
      </c>
      <c r="D19" s="8">
        <v>318</v>
      </c>
      <c r="E19" s="8">
        <v>303</v>
      </c>
      <c r="F19" s="8">
        <v>237</v>
      </c>
      <c r="G19" s="8">
        <v>13</v>
      </c>
      <c r="H19" s="19">
        <f>VLOOKUP(A19,[1]TDSheet!$A:$I,9,0)</f>
        <v>0.25</v>
      </c>
      <c r="M19" s="2">
        <f>VLOOKUP(A19,Лист1!A:B,2,0)</f>
        <v>60</v>
      </c>
      <c r="O19" s="2">
        <f t="shared" si="5"/>
        <v>47.4</v>
      </c>
      <c r="P19" s="23">
        <f>11*O19-M19-G19</f>
        <v>448.4</v>
      </c>
      <c r="Q19" s="23">
        <f t="shared" si="11"/>
        <v>448.4</v>
      </c>
      <c r="R19" s="23">
        <v>448</v>
      </c>
      <c r="T19" s="2">
        <f t="shared" si="7"/>
        <v>11</v>
      </c>
      <c r="U19" s="2">
        <f t="shared" si="8"/>
        <v>1.5400843881856541</v>
      </c>
      <c r="V19" s="2">
        <f>VLOOKUP(A19,[1]TDSheet!$A:$X,24,0)</f>
        <v>39</v>
      </c>
      <c r="W19" s="2">
        <f>VLOOKUP(A19,[1]TDSheet!$A:$Y,25,0)</f>
        <v>23.6</v>
      </c>
      <c r="X19" s="2">
        <f>VLOOKUP(A19,[1]TDSheet!$A:$P,16,0)</f>
        <v>15.6</v>
      </c>
      <c r="Z19" s="2">
        <f t="shared" si="9"/>
        <v>112.1</v>
      </c>
      <c r="AA19" s="19">
        <f>VLOOKUP(A19,[1]TDSheet!$A:$AB,28,0)</f>
        <v>6</v>
      </c>
      <c r="AB19" s="20">
        <v>75</v>
      </c>
      <c r="AC19" s="2">
        <f t="shared" si="10"/>
        <v>112.5</v>
      </c>
    </row>
    <row r="20" spans="1:29" ht="11.1" customHeight="1" outlineLevel="2" x14ac:dyDescent="0.2">
      <c r="A20" s="7" t="s">
        <v>23</v>
      </c>
      <c r="B20" s="7" t="s">
        <v>9</v>
      </c>
      <c r="C20" s="7"/>
      <c r="D20" s="8">
        <v>12</v>
      </c>
      <c r="E20" s="8">
        <v>852</v>
      </c>
      <c r="F20" s="8">
        <v>143</v>
      </c>
      <c r="G20" s="8">
        <v>361</v>
      </c>
      <c r="H20" s="19">
        <f>VLOOKUP(A20,[1]TDSheet!$A:$I,9,0)</f>
        <v>0.25</v>
      </c>
      <c r="M20" s="2">
        <f>VLOOKUP(A20,Лист1!A:B,2,0)</f>
        <v>204</v>
      </c>
      <c r="O20" s="2">
        <f t="shared" si="5"/>
        <v>28.6</v>
      </c>
      <c r="P20" s="23"/>
      <c r="Q20" s="23">
        <f t="shared" si="11"/>
        <v>0</v>
      </c>
      <c r="R20" s="23"/>
      <c r="T20" s="2">
        <f t="shared" si="7"/>
        <v>19.755244755244753</v>
      </c>
      <c r="U20" s="2">
        <f t="shared" si="8"/>
        <v>19.755244755244753</v>
      </c>
      <c r="V20" s="2">
        <f>VLOOKUP(A20,[1]TDSheet!$A:$X,24,0)</f>
        <v>34.4</v>
      </c>
      <c r="W20" s="2">
        <f>VLOOKUP(A20,[1]TDSheet!$A:$Y,25,0)</f>
        <v>47.2</v>
      </c>
      <c r="X20" s="2">
        <f>VLOOKUP(A20,[1]TDSheet!$A:$P,16,0)</f>
        <v>43.6</v>
      </c>
      <c r="Z20" s="2">
        <f t="shared" si="9"/>
        <v>0</v>
      </c>
      <c r="AA20" s="19">
        <f>VLOOKUP(A20,[1]TDSheet!$A:$AB,28,0)</f>
        <v>12</v>
      </c>
      <c r="AB20" s="20">
        <f t="shared" si="12"/>
        <v>0</v>
      </c>
      <c r="AC20" s="2">
        <f t="shared" si="10"/>
        <v>0</v>
      </c>
    </row>
    <row r="21" spans="1:29" ht="11.1" customHeight="1" outlineLevel="2" x14ac:dyDescent="0.2">
      <c r="A21" s="27" t="s">
        <v>24</v>
      </c>
      <c r="B21" s="27" t="s">
        <v>16</v>
      </c>
      <c r="C21" s="27"/>
      <c r="D21" s="28">
        <v>96</v>
      </c>
      <c r="E21" s="28">
        <v>102</v>
      </c>
      <c r="F21" s="28">
        <v>24</v>
      </c>
      <c r="G21" s="28"/>
      <c r="H21" s="19">
        <v>0</v>
      </c>
      <c r="O21" s="2">
        <f t="shared" si="5"/>
        <v>4.8</v>
      </c>
      <c r="P21" s="23"/>
      <c r="Q21" s="23">
        <f t="shared" si="11"/>
        <v>0</v>
      </c>
      <c r="R21" s="23"/>
      <c r="T21" s="2">
        <f t="shared" si="7"/>
        <v>0</v>
      </c>
      <c r="U21" s="2">
        <f t="shared" si="8"/>
        <v>0</v>
      </c>
      <c r="V21" s="2">
        <f>VLOOKUP(A21,[1]TDSheet!$A:$X,24,0)</f>
        <v>0</v>
      </c>
      <c r="W21" s="2">
        <f>VLOOKUP(A21,[1]TDSheet!$A:$Y,25,0)</f>
        <v>0</v>
      </c>
      <c r="X21" s="2">
        <f>VLOOKUP(A21,[1]TDSheet!$A:$P,16,0)</f>
        <v>14.4</v>
      </c>
      <c r="Y21" s="29" t="s">
        <v>84</v>
      </c>
      <c r="Z21" s="2">
        <f t="shared" si="9"/>
        <v>0</v>
      </c>
      <c r="AA21" s="19">
        <f>VLOOKUP(A21,[1]TDSheet!$A:$AB,28,0)</f>
        <v>6</v>
      </c>
      <c r="AB21" s="20">
        <f t="shared" si="12"/>
        <v>0</v>
      </c>
      <c r="AC21" s="2">
        <f t="shared" si="10"/>
        <v>0</v>
      </c>
    </row>
    <row r="22" spans="1:29" ht="11.1" customHeight="1" outlineLevel="2" x14ac:dyDescent="0.2">
      <c r="A22" t="s">
        <v>81</v>
      </c>
      <c r="B22" s="25" t="s">
        <v>16</v>
      </c>
      <c r="C22" s="7"/>
      <c r="D22" s="8"/>
      <c r="E22" s="8"/>
      <c r="F22" s="8"/>
      <c r="G22" s="8"/>
      <c r="H22" s="19">
        <v>1</v>
      </c>
      <c r="M22" s="2">
        <f>VLOOKUP(A22,Лист1!A:B,2,0)</f>
        <v>168</v>
      </c>
      <c r="P22" s="32">
        <v>40</v>
      </c>
      <c r="Q22" s="23">
        <f t="shared" si="11"/>
        <v>40</v>
      </c>
      <c r="R22" s="23">
        <v>40</v>
      </c>
      <c r="T22" s="2" t="e">
        <f t="shared" si="7"/>
        <v>#DIV/0!</v>
      </c>
      <c r="U22" s="2" t="e">
        <f t="shared" si="8"/>
        <v>#DIV/0!</v>
      </c>
      <c r="V22" s="2">
        <v>0</v>
      </c>
      <c r="W22" s="2">
        <v>0</v>
      </c>
      <c r="X22" s="2">
        <v>0</v>
      </c>
      <c r="Z22" s="2">
        <f t="shared" si="9"/>
        <v>40</v>
      </c>
      <c r="AA22" s="19">
        <v>6</v>
      </c>
      <c r="AB22" s="20">
        <v>7</v>
      </c>
      <c r="AC22" s="2">
        <f t="shared" si="10"/>
        <v>42</v>
      </c>
    </row>
    <row r="23" spans="1:29" ht="11.1" customHeight="1" outlineLevel="2" x14ac:dyDescent="0.2">
      <c r="A23" s="7" t="s">
        <v>25</v>
      </c>
      <c r="B23" s="7" t="s">
        <v>9</v>
      </c>
      <c r="C23" s="7"/>
      <c r="D23" s="8">
        <v>40</v>
      </c>
      <c r="E23" s="8">
        <v>80</v>
      </c>
      <c r="F23" s="8">
        <v>67</v>
      </c>
      <c r="G23" s="8">
        <v>20</v>
      </c>
      <c r="H23" s="19">
        <f>VLOOKUP(A23,[1]TDSheet!$A:$I,9,0)</f>
        <v>0.75</v>
      </c>
      <c r="M23" s="2">
        <f>VLOOKUP(A23,Лист1!A:B,2,0)</f>
        <v>40</v>
      </c>
      <c r="O23" s="2">
        <f t="shared" si="5"/>
        <v>13.4</v>
      </c>
      <c r="P23" s="23">
        <f t="shared" si="6"/>
        <v>114.20000000000002</v>
      </c>
      <c r="Q23" s="23">
        <f t="shared" si="11"/>
        <v>114.20000000000002</v>
      </c>
      <c r="R23" s="23">
        <v>114</v>
      </c>
      <c r="T23" s="2">
        <f t="shared" si="7"/>
        <v>13.000000000000002</v>
      </c>
      <c r="U23" s="2">
        <f t="shared" si="8"/>
        <v>4.4776119402985071</v>
      </c>
      <c r="V23" s="2">
        <f>VLOOKUP(A23,[1]TDSheet!$A:$X,24,0)</f>
        <v>5.6</v>
      </c>
      <c r="W23" s="2">
        <f>VLOOKUP(A23,[1]TDSheet!$A:$Y,25,0)</f>
        <v>10.199999999999999</v>
      </c>
      <c r="X23" s="2">
        <f>VLOOKUP(A23,[1]TDSheet!$A:$P,16,0)</f>
        <v>6.6</v>
      </c>
      <c r="Z23" s="2">
        <f t="shared" si="9"/>
        <v>85.65</v>
      </c>
      <c r="AA23" s="19">
        <f>VLOOKUP(A23,[1]TDSheet!$A:$AB,28,0)</f>
        <v>8</v>
      </c>
      <c r="AB23" s="20">
        <v>14</v>
      </c>
      <c r="AC23" s="2">
        <f t="shared" si="10"/>
        <v>84</v>
      </c>
    </row>
    <row r="24" spans="1:29" ht="11.1" customHeight="1" outlineLevel="2" x14ac:dyDescent="0.2">
      <c r="A24" s="7" t="s">
        <v>26</v>
      </c>
      <c r="B24" s="7" t="s">
        <v>9</v>
      </c>
      <c r="C24" s="22" t="str">
        <f>VLOOKUP(A24,[1]TDSheet!$A:$D,4,0)</f>
        <v>Нояб</v>
      </c>
      <c r="D24" s="8">
        <v>70</v>
      </c>
      <c r="E24" s="8">
        <v>200</v>
      </c>
      <c r="F24" s="8">
        <v>45</v>
      </c>
      <c r="G24" s="8"/>
      <c r="H24" s="19">
        <f>VLOOKUP(A24,[1]TDSheet!$A:$I,9,0)</f>
        <v>0.9</v>
      </c>
      <c r="M24" s="2">
        <f>VLOOKUP(A24,Лист1!A:B,2,0)</f>
        <v>152</v>
      </c>
      <c r="O24" s="2">
        <f t="shared" si="5"/>
        <v>9</v>
      </c>
      <c r="P24" s="32">
        <v>100</v>
      </c>
      <c r="Q24" s="23">
        <f t="shared" si="11"/>
        <v>100</v>
      </c>
      <c r="R24" s="23">
        <v>100</v>
      </c>
      <c r="T24" s="2">
        <f t="shared" si="7"/>
        <v>28</v>
      </c>
      <c r="U24" s="2">
        <f t="shared" si="8"/>
        <v>16.888888888888889</v>
      </c>
      <c r="V24" s="2">
        <f>VLOOKUP(A24,[1]TDSheet!$A:$X,24,0)</f>
        <v>14</v>
      </c>
      <c r="W24" s="2">
        <f>VLOOKUP(A24,[1]TDSheet!$A:$Y,25,0)</f>
        <v>10.199999999999999</v>
      </c>
      <c r="X24" s="2">
        <f>VLOOKUP(A24,[1]TDSheet!$A:$P,16,0)</f>
        <v>23.8</v>
      </c>
      <c r="Z24" s="2">
        <f t="shared" si="9"/>
        <v>90</v>
      </c>
      <c r="AA24" s="19">
        <f>VLOOKUP(A24,[1]TDSheet!$A:$AB,28,0)</f>
        <v>8</v>
      </c>
      <c r="AB24" s="20">
        <v>13</v>
      </c>
      <c r="AC24" s="2">
        <f t="shared" si="10"/>
        <v>93.600000000000009</v>
      </c>
    </row>
    <row r="25" spans="1:29" ht="11.1" customHeight="1" outlineLevel="2" x14ac:dyDescent="0.2">
      <c r="A25" s="7" t="s">
        <v>27</v>
      </c>
      <c r="B25" s="7" t="s">
        <v>9</v>
      </c>
      <c r="C25" s="7"/>
      <c r="D25" s="8">
        <v>2</v>
      </c>
      <c r="E25" s="8">
        <v>136</v>
      </c>
      <c r="F25" s="8">
        <v>41</v>
      </c>
      <c r="G25" s="8">
        <v>55</v>
      </c>
      <c r="H25" s="19">
        <f>VLOOKUP(A25,[1]TDSheet!$A:$I,9,0)</f>
        <v>0.9</v>
      </c>
      <c r="M25" s="2">
        <f>VLOOKUP(A25,Лист1!A:B,2,0)</f>
        <v>40</v>
      </c>
      <c r="O25" s="2">
        <f t="shared" si="5"/>
        <v>8.1999999999999993</v>
      </c>
      <c r="P25" s="23">
        <f t="shared" si="6"/>
        <v>11.599999999999994</v>
      </c>
      <c r="Q25" s="23">
        <v>16</v>
      </c>
      <c r="R25" s="23">
        <v>16</v>
      </c>
      <c r="S25" s="2" t="s">
        <v>87</v>
      </c>
      <c r="T25" s="2">
        <f t="shared" si="7"/>
        <v>13.536585365853659</v>
      </c>
      <c r="U25" s="2">
        <f t="shared" si="8"/>
        <v>11.585365853658537</v>
      </c>
      <c r="V25" s="2">
        <f>VLOOKUP(A25,[1]TDSheet!$A:$X,24,0)</f>
        <v>7.4</v>
      </c>
      <c r="W25" s="2">
        <f>VLOOKUP(A25,[1]TDSheet!$A:$Y,25,0)</f>
        <v>11.4</v>
      </c>
      <c r="X25" s="2">
        <f>VLOOKUP(A25,[1]TDSheet!$A:$P,16,0)</f>
        <v>8</v>
      </c>
      <c r="Z25" s="2">
        <f t="shared" si="9"/>
        <v>14.4</v>
      </c>
      <c r="AA25" s="19">
        <f>VLOOKUP(A25,[1]TDSheet!$A:$AB,28,0)</f>
        <v>8</v>
      </c>
      <c r="AB25" s="20">
        <v>2</v>
      </c>
      <c r="AC25" s="2">
        <f t="shared" si="10"/>
        <v>14.4</v>
      </c>
    </row>
    <row r="26" spans="1:29" ht="21.95" customHeight="1" outlineLevel="2" x14ac:dyDescent="0.2">
      <c r="A26" s="7" t="s">
        <v>28</v>
      </c>
      <c r="B26" s="7" t="s">
        <v>9</v>
      </c>
      <c r="C26" s="7"/>
      <c r="D26" s="8">
        <v>8</v>
      </c>
      <c r="E26" s="8">
        <v>176</v>
      </c>
      <c r="F26" s="8">
        <v>7</v>
      </c>
      <c r="G26" s="8">
        <v>25</v>
      </c>
      <c r="H26" s="19">
        <f>VLOOKUP(A26,[1]TDSheet!$A:$I,9,0)</f>
        <v>0</v>
      </c>
      <c r="M26" s="2">
        <f>VLOOKUP(A26,Лист1!A:B,2,0)</f>
        <v>48</v>
      </c>
      <c r="O26" s="2">
        <f t="shared" si="5"/>
        <v>1.4</v>
      </c>
      <c r="P26" s="23"/>
      <c r="Q26" s="23">
        <f t="shared" si="11"/>
        <v>0</v>
      </c>
      <c r="R26" s="23"/>
      <c r="T26" s="2">
        <f t="shared" si="7"/>
        <v>52.142857142857146</v>
      </c>
      <c r="U26" s="2">
        <f t="shared" si="8"/>
        <v>52.142857142857146</v>
      </c>
      <c r="V26" s="2">
        <f>VLOOKUP(A26,[1]TDSheet!$A:$X,24,0)</f>
        <v>0</v>
      </c>
      <c r="W26" s="2">
        <f>VLOOKUP(A26,[1]TDSheet!$A:$Y,25,0)</f>
        <v>1.6</v>
      </c>
      <c r="X26" s="2">
        <f>VLOOKUP(A26,[1]TDSheet!$A:$P,16,0)</f>
        <v>1.4</v>
      </c>
      <c r="Z26" s="2">
        <f t="shared" si="9"/>
        <v>0</v>
      </c>
      <c r="AA26" s="19">
        <f>VLOOKUP(A26,[1]TDSheet!$A:$AB,28,0)</f>
        <v>0</v>
      </c>
      <c r="AB26" s="20">
        <v>0</v>
      </c>
      <c r="AC26" s="2">
        <f t="shared" si="10"/>
        <v>0</v>
      </c>
    </row>
    <row r="27" spans="1:29" ht="21.95" customHeight="1" outlineLevel="2" x14ac:dyDescent="0.2">
      <c r="A27" s="7" t="s">
        <v>29</v>
      </c>
      <c r="B27" s="7" t="s">
        <v>9</v>
      </c>
      <c r="C27" s="7"/>
      <c r="D27" s="8">
        <v>11</v>
      </c>
      <c r="E27" s="8"/>
      <c r="F27" s="8"/>
      <c r="G27" s="8"/>
      <c r="H27" s="19">
        <f>VLOOKUP(A27,[1]TDSheet!$A:$I,9,0)</f>
        <v>0.43</v>
      </c>
      <c r="O27" s="2">
        <f t="shared" si="5"/>
        <v>0</v>
      </c>
      <c r="P27" s="32">
        <v>40</v>
      </c>
      <c r="Q27" s="23">
        <f t="shared" si="11"/>
        <v>40</v>
      </c>
      <c r="R27" s="23">
        <v>40</v>
      </c>
      <c r="T27" s="2" t="e">
        <f t="shared" si="7"/>
        <v>#DIV/0!</v>
      </c>
      <c r="U27" s="2" t="e">
        <f t="shared" si="8"/>
        <v>#DIV/0!</v>
      </c>
      <c r="V27" s="2">
        <f>VLOOKUP(A27,[1]TDSheet!$A:$X,24,0)</f>
        <v>0.4</v>
      </c>
      <c r="W27" s="2">
        <f>VLOOKUP(A27,[1]TDSheet!$A:$Y,25,0)</f>
        <v>4.4000000000000004</v>
      </c>
      <c r="X27" s="2">
        <f>VLOOKUP(A27,[1]TDSheet!$A:$P,16,0)</f>
        <v>1</v>
      </c>
      <c r="Z27" s="2">
        <f t="shared" si="9"/>
        <v>17.2</v>
      </c>
      <c r="AA27" s="19">
        <f>VLOOKUP(A27,[1]TDSheet!$A:$AB,28,0)</f>
        <v>16</v>
      </c>
      <c r="AB27" s="20">
        <v>3</v>
      </c>
      <c r="AC27" s="2">
        <f t="shared" si="10"/>
        <v>20.64</v>
      </c>
    </row>
    <row r="28" spans="1:29" ht="11.1" customHeight="1" outlineLevel="2" x14ac:dyDescent="0.2">
      <c r="A28" s="7" t="s">
        <v>30</v>
      </c>
      <c r="B28" s="7" t="s">
        <v>9</v>
      </c>
      <c r="C28" s="22" t="str">
        <f>VLOOKUP(A28,[1]TDSheet!$A:$D,4,0)</f>
        <v>Нояб</v>
      </c>
      <c r="D28" s="8">
        <v>216</v>
      </c>
      <c r="E28" s="8">
        <v>240</v>
      </c>
      <c r="F28" s="8">
        <v>91</v>
      </c>
      <c r="G28" s="8">
        <v>217</v>
      </c>
      <c r="H28" s="19">
        <f>VLOOKUP(A28,[1]TDSheet!$A:$I,9,0)</f>
        <v>0.9</v>
      </c>
      <c r="M28" s="2">
        <f>VLOOKUP(A28,Лист1!A:B,2,0)</f>
        <v>48</v>
      </c>
      <c r="O28" s="2">
        <f t="shared" si="5"/>
        <v>18.2</v>
      </c>
      <c r="P28" s="23"/>
      <c r="Q28" s="23">
        <f t="shared" si="11"/>
        <v>0</v>
      </c>
      <c r="R28" s="23"/>
      <c r="T28" s="2">
        <f t="shared" si="7"/>
        <v>14.56043956043956</v>
      </c>
      <c r="U28" s="2">
        <f t="shared" si="8"/>
        <v>14.56043956043956</v>
      </c>
      <c r="V28" s="2">
        <f>VLOOKUP(A28,[1]TDSheet!$A:$X,24,0)</f>
        <v>25.2</v>
      </c>
      <c r="W28" s="2">
        <f>VLOOKUP(A28,[1]TDSheet!$A:$Y,25,0)</f>
        <v>2.8</v>
      </c>
      <c r="X28" s="2">
        <f>VLOOKUP(A28,[1]TDSheet!$A:$P,16,0)</f>
        <v>5.6</v>
      </c>
      <c r="Z28" s="2">
        <f t="shared" si="9"/>
        <v>0</v>
      </c>
      <c r="AA28" s="19">
        <f>VLOOKUP(A28,[1]TDSheet!$A:$AB,28,0)</f>
        <v>8</v>
      </c>
      <c r="AB28" s="20">
        <f t="shared" si="12"/>
        <v>0</v>
      </c>
      <c r="AC28" s="2">
        <f t="shared" si="10"/>
        <v>0</v>
      </c>
    </row>
    <row r="29" spans="1:29" ht="11.1" customHeight="1" outlineLevel="2" x14ac:dyDescent="0.2">
      <c r="A29" s="7" t="s">
        <v>31</v>
      </c>
      <c r="B29" s="7" t="s">
        <v>9</v>
      </c>
      <c r="C29" s="7"/>
      <c r="D29" s="8">
        <v>34</v>
      </c>
      <c r="E29" s="8">
        <v>48</v>
      </c>
      <c r="F29" s="8">
        <v>14</v>
      </c>
      <c r="G29" s="8">
        <v>10</v>
      </c>
      <c r="H29" s="19">
        <f>VLOOKUP(A29,[1]TDSheet!$A:$I,9,0)</f>
        <v>0.43</v>
      </c>
      <c r="M29" s="2">
        <f>VLOOKUP(A29,Лист1!A:B,2,0)</f>
        <v>80</v>
      </c>
      <c r="O29" s="2">
        <f t="shared" si="5"/>
        <v>2.8</v>
      </c>
      <c r="P29" s="32">
        <v>20</v>
      </c>
      <c r="Q29" s="23">
        <f t="shared" si="11"/>
        <v>20</v>
      </c>
      <c r="R29" s="23">
        <v>20</v>
      </c>
      <c r="T29" s="2">
        <f t="shared" si="7"/>
        <v>39.285714285714285</v>
      </c>
      <c r="U29" s="2">
        <f t="shared" si="8"/>
        <v>32.142857142857146</v>
      </c>
      <c r="V29" s="2">
        <f>VLOOKUP(A29,[1]TDSheet!$A:$X,24,0)</f>
        <v>4.2</v>
      </c>
      <c r="W29" s="2">
        <f>VLOOKUP(A29,[1]TDSheet!$A:$Y,25,0)</f>
        <v>6.2</v>
      </c>
      <c r="X29" s="2">
        <f>VLOOKUP(A29,[1]TDSheet!$A:$P,16,0)</f>
        <v>10.199999999999999</v>
      </c>
      <c r="Z29" s="2">
        <f t="shared" si="9"/>
        <v>8.6</v>
      </c>
      <c r="AA29" s="19">
        <f>VLOOKUP(A29,[1]TDSheet!$A:$AB,28,0)</f>
        <v>16</v>
      </c>
      <c r="AB29" s="20">
        <v>1</v>
      </c>
      <c r="AC29" s="2">
        <f t="shared" si="10"/>
        <v>6.88</v>
      </c>
    </row>
    <row r="30" spans="1:29" ht="21.95" customHeight="1" outlineLevel="2" x14ac:dyDescent="0.2">
      <c r="A30" s="7" t="s">
        <v>32</v>
      </c>
      <c r="B30" s="7" t="s">
        <v>16</v>
      </c>
      <c r="C30" s="7"/>
      <c r="D30" s="8">
        <v>700</v>
      </c>
      <c r="E30" s="8">
        <v>300</v>
      </c>
      <c r="F30" s="8">
        <v>405</v>
      </c>
      <c r="G30" s="8">
        <v>260</v>
      </c>
      <c r="H30" s="19">
        <f>VLOOKUP(A30,[1]TDSheet!$A:$I,9,0)</f>
        <v>1</v>
      </c>
      <c r="M30" s="2">
        <f>VLOOKUP(A30,Лист1!A:B,2,0)</f>
        <v>500</v>
      </c>
      <c r="O30" s="2">
        <f t="shared" si="5"/>
        <v>81</v>
      </c>
      <c r="P30" s="23">
        <f t="shared" si="6"/>
        <v>293</v>
      </c>
      <c r="Q30" s="23">
        <v>300</v>
      </c>
      <c r="R30" s="23">
        <v>300</v>
      </c>
      <c r="S30" s="2" t="s">
        <v>87</v>
      </c>
      <c r="T30" s="2">
        <f t="shared" si="7"/>
        <v>13.086419753086419</v>
      </c>
      <c r="U30" s="2">
        <f t="shared" si="8"/>
        <v>9.3827160493827169</v>
      </c>
      <c r="V30" s="2">
        <f>VLOOKUP(A30,[1]TDSheet!$A:$X,24,0)</f>
        <v>82</v>
      </c>
      <c r="W30" s="2">
        <f>VLOOKUP(A30,[1]TDSheet!$A:$Y,25,0)</f>
        <v>30</v>
      </c>
      <c r="X30" s="2">
        <f>VLOOKUP(A30,[1]TDSheet!$A:$P,16,0)</f>
        <v>0</v>
      </c>
      <c r="Z30" s="2">
        <f t="shared" si="9"/>
        <v>300</v>
      </c>
      <c r="AA30" s="19">
        <f>VLOOKUP(A30,[1]TDSheet!$A:$AB,28,0)</f>
        <v>5</v>
      </c>
      <c r="AB30" s="20">
        <v>60</v>
      </c>
      <c r="AC30" s="2">
        <f t="shared" si="10"/>
        <v>300</v>
      </c>
    </row>
    <row r="31" spans="1:29" ht="11.1" customHeight="1" outlineLevel="2" x14ac:dyDescent="0.2">
      <c r="A31" s="7" t="s">
        <v>33</v>
      </c>
      <c r="B31" s="7" t="s">
        <v>9</v>
      </c>
      <c r="C31" s="22" t="str">
        <f>VLOOKUP(A31,[1]TDSheet!$A:$D,4,0)</f>
        <v>Нояб</v>
      </c>
      <c r="D31" s="8">
        <v>231</v>
      </c>
      <c r="E31" s="8">
        <v>80</v>
      </c>
      <c r="F31" s="33">
        <f>182+F57</f>
        <v>227</v>
      </c>
      <c r="G31" s="8"/>
      <c r="H31" s="19">
        <f>VLOOKUP(A31,[1]TDSheet!$A:$I,9,0)</f>
        <v>0.9</v>
      </c>
      <c r="M31" s="2">
        <f>VLOOKUP(A31,Лист1!A:B,2,0)</f>
        <v>80</v>
      </c>
      <c r="O31" s="2">
        <f t="shared" si="5"/>
        <v>45.4</v>
      </c>
      <c r="P31" s="32">
        <v>400</v>
      </c>
      <c r="Q31" s="23">
        <f t="shared" si="11"/>
        <v>400</v>
      </c>
      <c r="R31" s="23">
        <v>400</v>
      </c>
      <c r="T31" s="2">
        <f t="shared" si="7"/>
        <v>10.572687224669604</v>
      </c>
      <c r="U31" s="2">
        <f t="shared" si="8"/>
        <v>1.7621145374449341</v>
      </c>
      <c r="V31" s="2">
        <f>VLOOKUP(A31,[1]TDSheet!$A:$X,24,0)</f>
        <v>32</v>
      </c>
      <c r="W31" s="2">
        <f>VLOOKUP(A31,[1]TDSheet!$A:$Y,25,0)</f>
        <v>19</v>
      </c>
      <c r="X31" s="2">
        <f>VLOOKUP(A31,[1]TDSheet!$A:$P,16,0)</f>
        <v>17</v>
      </c>
      <c r="Z31" s="2">
        <f t="shared" si="9"/>
        <v>360</v>
      </c>
      <c r="AA31" s="19">
        <f>VLOOKUP(A31,[1]TDSheet!$A:$AB,28,0)</f>
        <v>8</v>
      </c>
      <c r="AB31" s="20">
        <v>50</v>
      </c>
      <c r="AC31" s="2">
        <f t="shared" si="10"/>
        <v>360</v>
      </c>
    </row>
    <row r="32" spans="1:29" ht="11.1" customHeight="1" outlineLevel="2" x14ac:dyDescent="0.2">
      <c r="A32" s="7" t="s">
        <v>34</v>
      </c>
      <c r="B32" s="7" t="s">
        <v>9</v>
      </c>
      <c r="C32" s="7"/>
      <c r="D32" s="8">
        <v>36</v>
      </c>
      <c r="E32" s="8">
        <v>112</v>
      </c>
      <c r="F32" s="8">
        <v>28</v>
      </c>
      <c r="G32" s="8">
        <v>40</v>
      </c>
      <c r="H32" s="19">
        <f>VLOOKUP(A32,[1]TDSheet!$A:$I,9,0)</f>
        <v>0.43</v>
      </c>
      <c r="M32" s="2">
        <f>VLOOKUP(A32,Лист1!A:B,2,0)</f>
        <v>48</v>
      </c>
      <c r="O32" s="2">
        <f t="shared" si="5"/>
        <v>5.6</v>
      </c>
      <c r="P32" s="23"/>
      <c r="Q32" s="23">
        <f t="shared" si="11"/>
        <v>0</v>
      </c>
      <c r="R32" s="23"/>
      <c r="T32" s="2">
        <f t="shared" si="7"/>
        <v>15.714285714285715</v>
      </c>
      <c r="U32" s="2">
        <f t="shared" si="8"/>
        <v>15.714285714285715</v>
      </c>
      <c r="V32" s="2">
        <f>VLOOKUP(A32,[1]TDSheet!$A:$X,24,0)</f>
        <v>5.2</v>
      </c>
      <c r="W32" s="2">
        <f>VLOOKUP(A32,[1]TDSheet!$A:$Y,25,0)</f>
        <v>8.4</v>
      </c>
      <c r="X32" s="2">
        <f>VLOOKUP(A32,[1]TDSheet!$A:$P,16,0)</f>
        <v>7.2</v>
      </c>
      <c r="Z32" s="2">
        <f t="shared" si="9"/>
        <v>0</v>
      </c>
      <c r="AA32" s="19">
        <f>VLOOKUP(A32,[1]TDSheet!$A:$AB,28,0)</f>
        <v>16</v>
      </c>
      <c r="AB32" s="20">
        <f t="shared" si="12"/>
        <v>0</v>
      </c>
      <c r="AC32" s="2">
        <f t="shared" si="10"/>
        <v>0</v>
      </c>
    </row>
    <row r="33" spans="1:29" ht="11.1" customHeight="1" outlineLevel="2" x14ac:dyDescent="0.2">
      <c r="A33" s="7" t="s">
        <v>35</v>
      </c>
      <c r="B33" s="7" t="s">
        <v>9</v>
      </c>
      <c r="C33" s="22" t="str">
        <f>VLOOKUP(A33,[1]TDSheet!$A:$D,4,0)</f>
        <v>Нояб</v>
      </c>
      <c r="D33" s="8">
        <v>176</v>
      </c>
      <c r="E33" s="8">
        <v>288</v>
      </c>
      <c r="F33" s="8">
        <v>71</v>
      </c>
      <c r="G33" s="8">
        <v>156</v>
      </c>
      <c r="H33" s="19">
        <f>VLOOKUP(A33,[1]TDSheet!$A:$I,9,0)</f>
        <v>0.7</v>
      </c>
      <c r="M33" s="2">
        <f>VLOOKUP(A33,Лист1!A:B,2,0)</f>
        <v>40</v>
      </c>
      <c r="O33" s="2">
        <f t="shared" si="5"/>
        <v>14.2</v>
      </c>
      <c r="P33" s="23"/>
      <c r="Q33" s="23">
        <f t="shared" si="11"/>
        <v>0</v>
      </c>
      <c r="R33" s="23"/>
      <c r="T33" s="2">
        <f t="shared" si="7"/>
        <v>13.802816901408452</v>
      </c>
      <c r="U33" s="2">
        <f t="shared" si="8"/>
        <v>13.802816901408452</v>
      </c>
      <c r="V33" s="2">
        <f>VLOOKUP(A33,[1]TDSheet!$A:$X,24,0)</f>
        <v>22.8</v>
      </c>
      <c r="W33" s="2">
        <f>VLOOKUP(A33,[1]TDSheet!$A:$Y,25,0)</f>
        <v>3.8</v>
      </c>
      <c r="X33" s="2">
        <f>VLOOKUP(A33,[1]TDSheet!$A:$P,16,0)</f>
        <v>3.6</v>
      </c>
      <c r="Z33" s="2">
        <f t="shared" si="9"/>
        <v>0</v>
      </c>
      <c r="AA33" s="19">
        <f>VLOOKUP(A33,[1]TDSheet!$A:$AB,28,0)</f>
        <v>8</v>
      </c>
      <c r="AB33" s="20">
        <f t="shared" si="12"/>
        <v>0</v>
      </c>
      <c r="AC33" s="2">
        <f t="shared" si="10"/>
        <v>0</v>
      </c>
    </row>
    <row r="34" spans="1:29" ht="11.1" customHeight="1" outlineLevel="2" x14ac:dyDescent="0.2">
      <c r="A34" s="7" t="s">
        <v>36</v>
      </c>
      <c r="B34" s="7" t="s">
        <v>9</v>
      </c>
      <c r="C34" s="7"/>
      <c r="D34" s="8">
        <v>15</v>
      </c>
      <c r="E34" s="8"/>
      <c r="F34" s="8">
        <v>4</v>
      </c>
      <c r="G34" s="8">
        <v>8</v>
      </c>
      <c r="H34" s="19">
        <f>VLOOKUP(A34,[1]TDSheet!$A:$I,9,0)</f>
        <v>0.43</v>
      </c>
      <c r="M34" s="2">
        <f>VLOOKUP(A34,Лист1!A:B,2,0)</f>
        <v>16</v>
      </c>
      <c r="O34" s="2">
        <f t="shared" si="5"/>
        <v>0.8</v>
      </c>
      <c r="P34" s="23"/>
      <c r="Q34" s="23">
        <f t="shared" si="11"/>
        <v>0</v>
      </c>
      <c r="R34" s="23"/>
      <c r="T34" s="2">
        <f t="shared" si="7"/>
        <v>30</v>
      </c>
      <c r="U34" s="2">
        <f t="shared" si="8"/>
        <v>30</v>
      </c>
      <c r="V34" s="2">
        <f>VLOOKUP(A34,[1]TDSheet!$A:$X,24,0)</f>
        <v>0</v>
      </c>
      <c r="W34" s="2">
        <f>VLOOKUP(A34,[1]TDSheet!$A:$Y,25,0)</f>
        <v>2</v>
      </c>
      <c r="X34" s="2">
        <f>VLOOKUP(A34,[1]TDSheet!$A:$P,16,0)</f>
        <v>1.6</v>
      </c>
      <c r="Z34" s="2">
        <f t="shared" si="9"/>
        <v>0</v>
      </c>
      <c r="AA34" s="19">
        <f>VLOOKUP(A34,[1]TDSheet!$A:$AB,28,0)</f>
        <v>16</v>
      </c>
      <c r="AB34" s="20">
        <f t="shared" si="12"/>
        <v>0</v>
      </c>
      <c r="AC34" s="2">
        <f t="shared" si="10"/>
        <v>0</v>
      </c>
    </row>
    <row r="35" spans="1:29" ht="21.95" customHeight="1" outlineLevel="2" x14ac:dyDescent="0.2">
      <c r="A35" s="7" t="s">
        <v>37</v>
      </c>
      <c r="B35" s="7" t="s">
        <v>9</v>
      </c>
      <c r="C35" s="22" t="str">
        <f>VLOOKUP(A35,[1]TDSheet!$A:$D,4,0)</f>
        <v>Нояб</v>
      </c>
      <c r="D35" s="8">
        <v>150</v>
      </c>
      <c r="E35" s="8">
        <v>80</v>
      </c>
      <c r="F35" s="8">
        <v>120</v>
      </c>
      <c r="G35" s="8">
        <v>10</v>
      </c>
      <c r="H35" s="19">
        <f>VLOOKUP(A35,[1]TDSheet!$A:$I,9,0)</f>
        <v>0.9</v>
      </c>
      <c r="M35" s="2">
        <f>VLOOKUP(A35,Лист1!A:B,2,0)</f>
        <v>184</v>
      </c>
      <c r="O35" s="2">
        <f t="shared" si="5"/>
        <v>24</v>
      </c>
      <c r="P35" s="23">
        <f t="shared" si="6"/>
        <v>118</v>
      </c>
      <c r="Q35" s="23">
        <f t="shared" si="11"/>
        <v>118</v>
      </c>
      <c r="R35" s="23">
        <v>118</v>
      </c>
      <c r="T35" s="2">
        <f t="shared" si="7"/>
        <v>13</v>
      </c>
      <c r="U35" s="2">
        <f t="shared" si="8"/>
        <v>8.0833333333333339</v>
      </c>
      <c r="V35" s="2">
        <f>VLOOKUP(A35,[1]TDSheet!$A:$X,24,0)</f>
        <v>26.4</v>
      </c>
      <c r="W35" s="2">
        <f>VLOOKUP(A35,[1]TDSheet!$A:$Y,25,0)</f>
        <v>15.8</v>
      </c>
      <c r="X35" s="2">
        <f>VLOOKUP(A35,[1]TDSheet!$A:$P,16,0)</f>
        <v>27</v>
      </c>
      <c r="Z35" s="2">
        <f t="shared" si="9"/>
        <v>106.2</v>
      </c>
      <c r="AA35" s="19">
        <f>VLOOKUP(A35,[1]TDSheet!$A:$AB,28,0)</f>
        <v>8</v>
      </c>
      <c r="AB35" s="20">
        <v>15</v>
      </c>
      <c r="AC35" s="2">
        <f t="shared" si="10"/>
        <v>108</v>
      </c>
    </row>
    <row r="36" spans="1:29" ht="11.1" customHeight="1" outlineLevel="2" x14ac:dyDescent="0.2">
      <c r="A36" s="7" t="s">
        <v>38</v>
      </c>
      <c r="B36" s="7" t="s">
        <v>9</v>
      </c>
      <c r="C36" s="7"/>
      <c r="D36" s="8">
        <v>29</v>
      </c>
      <c r="E36" s="8"/>
      <c r="F36" s="8">
        <v>3</v>
      </c>
      <c r="G36" s="8">
        <v>5</v>
      </c>
      <c r="H36" s="19">
        <f>VLOOKUP(A36,[1]TDSheet!$A:$I,9,0)</f>
        <v>0.43</v>
      </c>
      <c r="M36" s="2">
        <f>VLOOKUP(A36,Лист1!A:B,2,0)</f>
        <v>16</v>
      </c>
      <c r="O36" s="2">
        <f t="shared" si="5"/>
        <v>0.6</v>
      </c>
      <c r="P36" s="32">
        <v>16</v>
      </c>
      <c r="Q36" s="23">
        <f t="shared" si="11"/>
        <v>16</v>
      </c>
      <c r="R36" s="23">
        <v>16</v>
      </c>
      <c r="T36" s="2">
        <f t="shared" si="7"/>
        <v>61.666666666666671</v>
      </c>
      <c r="U36" s="2">
        <f t="shared" si="8"/>
        <v>35</v>
      </c>
      <c r="V36" s="2">
        <f>VLOOKUP(A36,[1]TDSheet!$A:$X,24,0)</f>
        <v>1.8</v>
      </c>
      <c r="W36" s="2">
        <f>VLOOKUP(A36,[1]TDSheet!$A:$Y,25,0)</f>
        <v>2</v>
      </c>
      <c r="X36" s="2">
        <f>VLOOKUP(A36,[1]TDSheet!$A:$P,16,0)</f>
        <v>2.2000000000000002</v>
      </c>
      <c r="Z36" s="2">
        <f t="shared" si="9"/>
        <v>6.88</v>
      </c>
      <c r="AA36" s="19">
        <f>VLOOKUP(A36,[1]TDSheet!$A:$AB,28,0)</f>
        <v>16</v>
      </c>
      <c r="AB36" s="20">
        <v>1</v>
      </c>
      <c r="AC36" s="2">
        <f t="shared" si="10"/>
        <v>6.88</v>
      </c>
    </row>
    <row r="37" spans="1:29" ht="21.95" customHeight="1" outlineLevel="2" x14ac:dyDescent="0.2">
      <c r="A37" s="7" t="s">
        <v>39</v>
      </c>
      <c r="B37" s="7" t="s">
        <v>9</v>
      </c>
      <c r="C37" s="7"/>
      <c r="D37" s="8">
        <v>104</v>
      </c>
      <c r="E37" s="8">
        <v>104</v>
      </c>
      <c r="F37" s="8">
        <v>25</v>
      </c>
      <c r="G37" s="8">
        <v>176</v>
      </c>
      <c r="H37" s="19">
        <f>VLOOKUP(A37,[1]TDSheet!$A:$I,9,0)</f>
        <v>0.9</v>
      </c>
      <c r="M37" s="2">
        <f>VLOOKUP(A37,Лист1!A:B,2,0)</f>
        <v>48</v>
      </c>
      <c r="O37" s="2">
        <f t="shared" si="5"/>
        <v>5</v>
      </c>
      <c r="P37" s="23"/>
      <c r="Q37" s="23">
        <f t="shared" si="11"/>
        <v>0</v>
      </c>
      <c r="R37" s="23"/>
      <c r="T37" s="2">
        <f t="shared" si="7"/>
        <v>44.8</v>
      </c>
      <c r="U37" s="2">
        <f t="shared" si="8"/>
        <v>44.8</v>
      </c>
      <c r="V37" s="2">
        <f>VLOOKUP(A37,[1]TDSheet!$A:$X,24,0)</f>
        <v>0</v>
      </c>
      <c r="W37" s="2">
        <f>VLOOKUP(A37,[1]TDSheet!$A:$Y,25,0)</f>
        <v>0</v>
      </c>
      <c r="X37" s="2">
        <f>VLOOKUP(A37,[1]TDSheet!$A:$P,16,0)</f>
        <v>1.4</v>
      </c>
      <c r="Z37" s="2">
        <f t="shared" si="9"/>
        <v>0</v>
      </c>
      <c r="AA37" s="19">
        <f>VLOOKUP(A37,[1]TDSheet!$A:$AB,28,0)</f>
        <v>8</v>
      </c>
      <c r="AB37" s="20">
        <f t="shared" si="12"/>
        <v>0</v>
      </c>
      <c r="AC37" s="2">
        <f t="shared" si="10"/>
        <v>0</v>
      </c>
    </row>
    <row r="38" spans="1:29" ht="11.1" customHeight="1" outlineLevel="2" x14ac:dyDescent="0.2">
      <c r="A38" s="7" t="s">
        <v>40</v>
      </c>
      <c r="B38" s="7" t="s">
        <v>16</v>
      </c>
      <c r="C38" s="7"/>
      <c r="D38" s="8">
        <v>190</v>
      </c>
      <c r="E38" s="8">
        <v>950</v>
      </c>
      <c r="F38" s="8">
        <v>400</v>
      </c>
      <c r="G38" s="8">
        <v>415</v>
      </c>
      <c r="H38" s="19">
        <f>VLOOKUP(A38,[1]TDSheet!$A:$I,9,0)</f>
        <v>1</v>
      </c>
      <c r="M38" s="2">
        <f>VLOOKUP(A38,Лист1!A:B,2,0)</f>
        <v>400</v>
      </c>
      <c r="O38" s="2">
        <f t="shared" si="5"/>
        <v>80</v>
      </c>
      <c r="P38" s="23">
        <f t="shared" si="6"/>
        <v>225</v>
      </c>
      <c r="Q38" s="23">
        <f t="shared" si="11"/>
        <v>225</v>
      </c>
      <c r="R38" s="23">
        <v>225</v>
      </c>
      <c r="T38" s="2">
        <f t="shared" si="7"/>
        <v>13</v>
      </c>
      <c r="U38" s="2">
        <f t="shared" si="8"/>
        <v>10.1875</v>
      </c>
      <c r="V38" s="2">
        <f>VLOOKUP(A38,[1]TDSheet!$A:$X,24,0)</f>
        <v>16</v>
      </c>
      <c r="W38" s="2">
        <f>VLOOKUP(A38,[1]TDSheet!$A:$Y,25,0)</f>
        <v>74</v>
      </c>
      <c r="X38" s="2">
        <f>VLOOKUP(A38,[1]TDSheet!$A:$P,16,0)</f>
        <v>53</v>
      </c>
      <c r="Z38" s="2">
        <f t="shared" si="9"/>
        <v>225</v>
      </c>
      <c r="AA38" s="19">
        <f>VLOOKUP(A38,[1]TDSheet!$A:$AB,28,0)</f>
        <v>5</v>
      </c>
      <c r="AB38" s="20">
        <v>45</v>
      </c>
      <c r="AC38" s="2">
        <f t="shared" si="10"/>
        <v>225</v>
      </c>
    </row>
    <row r="39" spans="1:29" ht="11.1" customHeight="1" outlineLevel="2" x14ac:dyDescent="0.2">
      <c r="A39" s="7" t="s">
        <v>41</v>
      </c>
      <c r="B39" s="7" t="s">
        <v>9</v>
      </c>
      <c r="C39" s="7"/>
      <c r="D39" s="8">
        <v>25</v>
      </c>
      <c r="E39" s="8"/>
      <c r="F39" s="8">
        <v>5</v>
      </c>
      <c r="G39" s="8">
        <v>17</v>
      </c>
      <c r="H39" s="19">
        <f>VLOOKUP(A39,[1]TDSheet!$A:$I,9,0)</f>
        <v>0.43</v>
      </c>
      <c r="O39" s="2">
        <f t="shared" si="5"/>
        <v>1</v>
      </c>
      <c r="P39" s="23"/>
      <c r="Q39" s="23">
        <f t="shared" si="11"/>
        <v>0</v>
      </c>
      <c r="R39" s="23"/>
      <c r="T39" s="2">
        <f t="shared" si="7"/>
        <v>17</v>
      </c>
      <c r="U39" s="2">
        <f t="shared" si="8"/>
        <v>17</v>
      </c>
      <c r="V39" s="2">
        <f>VLOOKUP(A39,[1]TDSheet!$A:$X,24,0)</f>
        <v>1.4</v>
      </c>
      <c r="W39" s="2">
        <f>VLOOKUP(A39,[1]TDSheet!$A:$Y,25,0)</f>
        <v>1.6</v>
      </c>
      <c r="X39" s="2">
        <f>VLOOKUP(A39,[1]TDSheet!$A:$P,16,0)</f>
        <v>1</v>
      </c>
      <c r="Z39" s="2">
        <f t="shared" si="9"/>
        <v>0</v>
      </c>
      <c r="AA39" s="19">
        <f>VLOOKUP(A39,[1]TDSheet!$A:$AB,28,0)</f>
        <v>16</v>
      </c>
      <c r="AB39" s="20">
        <f t="shared" si="12"/>
        <v>0</v>
      </c>
      <c r="AC39" s="2">
        <f t="shared" si="10"/>
        <v>0</v>
      </c>
    </row>
    <row r="40" spans="1:29" ht="11.1" customHeight="1" outlineLevel="2" x14ac:dyDescent="0.2">
      <c r="A40" s="7" t="s">
        <v>42</v>
      </c>
      <c r="B40" s="7" t="s">
        <v>9</v>
      </c>
      <c r="C40" s="7"/>
      <c r="D40" s="8">
        <v>2</v>
      </c>
      <c r="E40" s="8">
        <v>64</v>
      </c>
      <c r="F40" s="8">
        <v>5</v>
      </c>
      <c r="G40" s="8">
        <v>29</v>
      </c>
      <c r="H40" s="19">
        <f>VLOOKUP(A40,[1]TDSheet!$A:$I,9,0)</f>
        <v>0.9</v>
      </c>
      <c r="M40" s="2">
        <f>VLOOKUP(A40,Лист1!A:B,2,0)</f>
        <v>8</v>
      </c>
      <c r="O40" s="2">
        <f t="shared" si="5"/>
        <v>1</v>
      </c>
      <c r="P40" s="23"/>
      <c r="Q40" s="23">
        <f t="shared" si="11"/>
        <v>0</v>
      </c>
      <c r="R40" s="23"/>
      <c r="T40" s="2">
        <f t="shared" si="7"/>
        <v>37</v>
      </c>
      <c r="U40" s="2">
        <f t="shared" si="8"/>
        <v>37</v>
      </c>
      <c r="V40" s="2">
        <f>VLOOKUP(A40,[1]TDSheet!$A:$X,24,0)</f>
        <v>2</v>
      </c>
      <c r="W40" s="2">
        <f>VLOOKUP(A40,[1]TDSheet!$A:$Y,25,0)</f>
        <v>3.8</v>
      </c>
      <c r="X40" s="2">
        <f>VLOOKUP(A40,[1]TDSheet!$A:$P,16,0)</f>
        <v>2</v>
      </c>
      <c r="Z40" s="2">
        <f t="shared" si="9"/>
        <v>0</v>
      </c>
      <c r="AA40" s="19">
        <f>VLOOKUP(A40,[1]TDSheet!$A:$AB,28,0)</f>
        <v>8</v>
      </c>
      <c r="AB40" s="20">
        <f t="shared" si="12"/>
        <v>0</v>
      </c>
      <c r="AC40" s="2">
        <f t="shared" si="10"/>
        <v>0</v>
      </c>
    </row>
    <row r="41" spans="1:29" ht="11.1" customHeight="1" outlineLevel="2" x14ac:dyDescent="0.2">
      <c r="A41" s="7" t="s">
        <v>43</v>
      </c>
      <c r="B41" s="7" t="s">
        <v>9</v>
      </c>
      <c r="C41" s="7"/>
      <c r="D41" s="8">
        <v>84</v>
      </c>
      <c r="E41" s="8"/>
      <c r="F41" s="8">
        <v>2</v>
      </c>
      <c r="G41" s="8">
        <v>82</v>
      </c>
      <c r="H41" s="19">
        <f>VLOOKUP(A41,[1]TDSheet!$A:$I,9,0)</f>
        <v>0.33</v>
      </c>
      <c r="O41" s="2">
        <f t="shared" si="5"/>
        <v>0.4</v>
      </c>
      <c r="P41" s="23"/>
      <c r="Q41" s="23">
        <f t="shared" si="11"/>
        <v>0</v>
      </c>
      <c r="R41" s="23"/>
      <c r="T41" s="2">
        <f t="shared" si="7"/>
        <v>205</v>
      </c>
      <c r="U41" s="2">
        <f t="shared" si="8"/>
        <v>205</v>
      </c>
      <c r="V41" s="2">
        <f>VLOOKUP(A41,[1]TDSheet!$A:$X,24,0)</f>
        <v>0.6</v>
      </c>
      <c r="W41" s="2">
        <f>VLOOKUP(A41,[1]TDSheet!$A:$Y,25,0)</f>
        <v>0.6</v>
      </c>
      <c r="X41" s="2">
        <f>VLOOKUP(A41,[1]TDSheet!$A:$P,16,0)</f>
        <v>0.8</v>
      </c>
      <c r="Z41" s="2">
        <f t="shared" si="9"/>
        <v>0</v>
      </c>
      <c r="AA41" s="19">
        <f>VLOOKUP(A41,[1]TDSheet!$A:$AB,28,0)</f>
        <v>6</v>
      </c>
      <c r="AB41" s="20">
        <f t="shared" si="12"/>
        <v>0</v>
      </c>
      <c r="AC41" s="2">
        <f t="shared" si="10"/>
        <v>0</v>
      </c>
    </row>
    <row r="42" spans="1:29" ht="11.1" customHeight="1" outlineLevel="2" x14ac:dyDescent="0.2">
      <c r="A42" s="24" t="s">
        <v>77</v>
      </c>
      <c r="B42" s="25" t="s">
        <v>16</v>
      </c>
      <c r="C42" s="7"/>
      <c r="D42" s="8"/>
      <c r="E42" s="8"/>
      <c r="F42" s="8"/>
      <c r="G42" s="8"/>
      <c r="H42" s="19">
        <f>VLOOKUP(A42,[1]TDSheet!$A:$I,9,0)</f>
        <v>1</v>
      </c>
      <c r="O42" s="2">
        <f t="shared" si="5"/>
        <v>0</v>
      </c>
      <c r="P42" s="32">
        <v>50</v>
      </c>
      <c r="Q42" s="23">
        <f t="shared" si="11"/>
        <v>50</v>
      </c>
      <c r="R42" s="23">
        <v>50</v>
      </c>
      <c r="T42" s="2" t="e">
        <f t="shared" si="7"/>
        <v>#DIV/0!</v>
      </c>
      <c r="U42" s="2" t="e">
        <f t="shared" si="8"/>
        <v>#DIV/0!</v>
      </c>
      <c r="V42" s="2">
        <f>VLOOKUP(A42,[1]TDSheet!$A:$X,24,0)</f>
        <v>0</v>
      </c>
      <c r="W42" s="2">
        <f>VLOOKUP(A42,[1]TDSheet!$A:$Y,25,0)</f>
        <v>0</v>
      </c>
      <c r="X42" s="2">
        <f>VLOOKUP(A42,[1]TDSheet!$A:$P,16,0)</f>
        <v>0</v>
      </c>
      <c r="Z42" s="2">
        <f t="shared" si="9"/>
        <v>50</v>
      </c>
      <c r="AA42" s="19">
        <f>VLOOKUP(A42,[1]TDSheet!$A:$AB,28,0)</f>
        <v>3</v>
      </c>
      <c r="AB42" s="20">
        <v>17</v>
      </c>
      <c r="AC42" s="2">
        <f t="shared" si="10"/>
        <v>51</v>
      </c>
    </row>
    <row r="43" spans="1:29" ht="11.1" customHeight="1" outlineLevel="2" x14ac:dyDescent="0.2">
      <c r="A43" s="7" t="s">
        <v>44</v>
      </c>
      <c r="B43" s="7" t="s">
        <v>9</v>
      </c>
      <c r="C43" s="7"/>
      <c r="D43" s="8">
        <v>108</v>
      </c>
      <c r="E43" s="8">
        <v>372</v>
      </c>
      <c r="F43" s="8">
        <v>71</v>
      </c>
      <c r="G43" s="8">
        <v>44</v>
      </c>
      <c r="H43" s="19">
        <f>VLOOKUP(A43,[1]TDSheet!$A:$I,9,0)</f>
        <v>0.25</v>
      </c>
      <c r="M43" s="2">
        <f>VLOOKUP(A43,Лист1!A:B,2,0)</f>
        <v>36</v>
      </c>
      <c r="O43" s="2">
        <f t="shared" si="5"/>
        <v>14.2</v>
      </c>
      <c r="P43" s="23">
        <f t="shared" si="6"/>
        <v>104.6</v>
      </c>
      <c r="Q43" s="23">
        <v>120</v>
      </c>
      <c r="R43" s="23">
        <v>120</v>
      </c>
      <c r="S43" s="2" t="s">
        <v>87</v>
      </c>
      <c r="T43" s="2">
        <f t="shared" si="7"/>
        <v>14.084507042253522</v>
      </c>
      <c r="U43" s="2">
        <f t="shared" si="8"/>
        <v>5.6338028169014089</v>
      </c>
      <c r="V43" s="2">
        <f>VLOOKUP(A43,[1]TDSheet!$A:$X,24,0)</f>
        <v>12.6</v>
      </c>
      <c r="W43" s="2">
        <f>VLOOKUP(A43,[1]TDSheet!$A:$Y,25,0)</f>
        <v>11.4</v>
      </c>
      <c r="X43" s="2">
        <f>VLOOKUP(A43,[1]TDSheet!$A:$P,16,0)</f>
        <v>7</v>
      </c>
      <c r="Z43" s="2">
        <f t="shared" si="9"/>
        <v>30</v>
      </c>
      <c r="AA43" s="19">
        <f>VLOOKUP(A43,[1]TDSheet!$A:$AB,28,0)</f>
        <v>12</v>
      </c>
      <c r="AB43" s="20">
        <v>10</v>
      </c>
      <c r="AC43" s="2">
        <f t="shared" si="10"/>
        <v>30</v>
      </c>
    </row>
    <row r="44" spans="1:29" ht="11.1" customHeight="1" outlineLevel="2" x14ac:dyDescent="0.2">
      <c r="A44" s="7" t="s">
        <v>45</v>
      </c>
      <c r="B44" s="7" t="s">
        <v>9</v>
      </c>
      <c r="C44" s="7"/>
      <c r="D44" s="8">
        <v>72</v>
      </c>
      <c r="E44" s="8">
        <v>24</v>
      </c>
      <c r="F44" s="8">
        <v>33</v>
      </c>
      <c r="G44" s="8">
        <v>50</v>
      </c>
      <c r="H44" s="19">
        <f>VLOOKUP(A44,[1]TDSheet!$A:$I,9,0)</f>
        <v>0.3</v>
      </c>
      <c r="M44" s="2">
        <f>VLOOKUP(A44,Лист1!A:B,2,0)</f>
        <v>48</v>
      </c>
      <c r="O44" s="2">
        <f t="shared" si="5"/>
        <v>6.6</v>
      </c>
      <c r="P44" s="23"/>
      <c r="Q44" s="23">
        <f t="shared" si="11"/>
        <v>0</v>
      </c>
      <c r="R44" s="23"/>
      <c r="T44" s="2">
        <f t="shared" si="7"/>
        <v>14.84848484848485</v>
      </c>
      <c r="U44" s="2">
        <f t="shared" si="8"/>
        <v>14.84848484848485</v>
      </c>
      <c r="V44" s="2">
        <f>VLOOKUP(A44,[1]TDSheet!$A:$X,24,0)</f>
        <v>7.6</v>
      </c>
      <c r="W44" s="2">
        <f>VLOOKUP(A44,[1]TDSheet!$A:$Y,25,0)</f>
        <v>3.4</v>
      </c>
      <c r="X44" s="2">
        <f>VLOOKUP(A44,[1]TDSheet!$A:$P,16,0)</f>
        <v>2</v>
      </c>
      <c r="Z44" s="2">
        <f t="shared" si="9"/>
        <v>0</v>
      </c>
      <c r="AA44" s="19">
        <f>VLOOKUP(A44,[1]TDSheet!$A:$AB,28,0)</f>
        <v>12</v>
      </c>
      <c r="AB44" s="20">
        <f t="shared" si="12"/>
        <v>0</v>
      </c>
      <c r="AC44" s="2">
        <f t="shared" si="10"/>
        <v>0</v>
      </c>
    </row>
    <row r="45" spans="1:29" ht="11.1" customHeight="1" outlineLevel="2" x14ac:dyDescent="0.2">
      <c r="A45" s="7" t="s">
        <v>46</v>
      </c>
      <c r="B45" s="7" t="s">
        <v>9</v>
      </c>
      <c r="C45" s="7"/>
      <c r="D45" s="8">
        <v>120</v>
      </c>
      <c r="E45" s="8">
        <v>84</v>
      </c>
      <c r="F45" s="8">
        <v>65</v>
      </c>
      <c r="G45" s="8">
        <v>100</v>
      </c>
      <c r="H45" s="19">
        <f>VLOOKUP(A45,[1]TDSheet!$A:$I,9,0)</f>
        <v>0.3</v>
      </c>
      <c r="M45" s="2">
        <f>VLOOKUP(A45,Лист1!A:B,2,0)</f>
        <v>36</v>
      </c>
      <c r="O45" s="2">
        <f t="shared" si="5"/>
        <v>13</v>
      </c>
      <c r="P45" s="23">
        <f t="shared" si="6"/>
        <v>33</v>
      </c>
      <c r="Q45" s="23">
        <v>36</v>
      </c>
      <c r="R45" s="23">
        <v>36</v>
      </c>
      <c r="S45" s="2" t="s">
        <v>87</v>
      </c>
      <c r="T45" s="2">
        <f t="shared" si="7"/>
        <v>13.23076923076923</v>
      </c>
      <c r="U45" s="2">
        <f t="shared" si="8"/>
        <v>10.461538461538462</v>
      </c>
      <c r="V45" s="2">
        <f>VLOOKUP(A45,[1]TDSheet!$A:$X,24,0)</f>
        <v>14.2</v>
      </c>
      <c r="W45" s="2">
        <f>VLOOKUP(A45,[1]TDSheet!$A:$Y,25,0)</f>
        <v>6</v>
      </c>
      <c r="X45" s="2">
        <f>VLOOKUP(A45,[1]TDSheet!$A:$P,16,0)</f>
        <v>3.8</v>
      </c>
      <c r="Z45" s="2">
        <f t="shared" si="9"/>
        <v>10.799999999999999</v>
      </c>
      <c r="AA45" s="19">
        <f>VLOOKUP(A45,[1]TDSheet!$A:$AB,28,0)</f>
        <v>12</v>
      </c>
      <c r="AB45" s="20">
        <v>3</v>
      </c>
      <c r="AC45" s="2">
        <f t="shared" si="10"/>
        <v>10.799999999999999</v>
      </c>
    </row>
    <row r="46" spans="1:29" ht="11.1" customHeight="1" outlineLevel="2" x14ac:dyDescent="0.2">
      <c r="A46" s="27" t="s">
        <v>47</v>
      </c>
      <c r="B46" s="27" t="s">
        <v>16</v>
      </c>
      <c r="C46" s="27"/>
      <c r="D46" s="28">
        <v>30.6</v>
      </c>
      <c r="E46" s="28">
        <v>331.2</v>
      </c>
      <c r="F46" s="28">
        <v>91</v>
      </c>
      <c r="G46" s="28">
        <v>38.6</v>
      </c>
      <c r="H46" s="19">
        <v>0</v>
      </c>
      <c r="O46" s="2">
        <f t="shared" si="5"/>
        <v>18.2</v>
      </c>
      <c r="P46" s="23"/>
      <c r="Q46" s="23">
        <f t="shared" si="11"/>
        <v>0</v>
      </c>
      <c r="R46" s="23"/>
      <c r="T46" s="2">
        <f t="shared" si="7"/>
        <v>2.1208791208791209</v>
      </c>
      <c r="U46" s="2">
        <f t="shared" si="8"/>
        <v>2.1208791208791209</v>
      </c>
      <c r="V46" s="2">
        <f>VLOOKUP(A46,[1]TDSheet!$A:$X,24,0)</f>
        <v>0.36</v>
      </c>
      <c r="W46" s="2">
        <f>VLOOKUP(A46,[1]TDSheet!$A:$Y,25,0)</f>
        <v>0</v>
      </c>
      <c r="X46" s="2">
        <f>VLOOKUP(A46,[1]TDSheet!$A:$P,16,0)</f>
        <v>6.12</v>
      </c>
      <c r="Y46" s="29" t="s">
        <v>84</v>
      </c>
      <c r="Z46" s="2">
        <f t="shared" si="9"/>
        <v>0</v>
      </c>
      <c r="AA46" s="19">
        <f>VLOOKUP(A46,[1]TDSheet!$A:$AB,28,0)</f>
        <v>1.8</v>
      </c>
      <c r="AB46" s="20">
        <f t="shared" si="12"/>
        <v>0</v>
      </c>
      <c r="AC46" s="2">
        <f t="shared" si="10"/>
        <v>0</v>
      </c>
    </row>
    <row r="47" spans="1:29" ht="11.1" customHeight="1" outlineLevel="2" x14ac:dyDescent="0.2">
      <c r="A47" s="7" t="s">
        <v>80</v>
      </c>
      <c r="B47" s="25" t="s">
        <v>16</v>
      </c>
      <c r="C47" s="7"/>
      <c r="D47" s="8"/>
      <c r="E47" s="8"/>
      <c r="F47" s="8"/>
      <c r="G47" s="8"/>
      <c r="H47" s="19">
        <v>1</v>
      </c>
      <c r="M47" s="2">
        <f>VLOOKUP(A47,Лист1!A:B,2,0)</f>
        <v>100.8</v>
      </c>
      <c r="P47" s="32">
        <v>30</v>
      </c>
      <c r="Q47" s="23">
        <f t="shared" si="11"/>
        <v>30</v>
      </c>
      <c r="R47" s="23">
        <v>30</v>
      </c>
      <c r="T47" s="2" t="e">
        <f t="shared" si="7"/>
        <v>#DIV/0!</v>
      </c>
      <c r="U47" s="2" t="e">
        <f t="shared" si="8"/>
        <v>#DIV/0!</v>
      </c>
      <c r="V47" s="2">
        <v>0</v>
      </c>
      <c r="W47" s="2">
        <v>0</v>
      </c>
      <c r="X47" s="2">
        <v>0</v>
      </c>
      <c r="Z47" s="2">
        <f t="shared" si="9"/>
        <v>30</v>
      </c>
      <c r="AA47" s="19">
        <v>1.8</v>
      </c>
      <c r="AB47" s="20">
        <v>17</v>
      </c>
      <c r="AC47" s="2">
        <f t="shared" si="10"/>
        <v>30.6</v>
      </c>
    </row>
    <row r="48" spans="1:29" ht="11.1" customHeight="1" outlineLevel="2" x14ac:dyDescent="0.2">
      <c r="A48" s="7" t="s">
        <v>48</v>
      </c>
      <c r="B48" s="7" t="s">
        <v>9</v>
      </c>
      <c r="C48" s="7"/>
      <c r="D48" s="8">
        <v>48</v>
      </c>
      <c r="E48" s="8">
        <v>48</v>
      </c>
      <c r="F48" s="8">
        <v>27</v>
      </c>
      <c r="G48" s="8"/>
      <c r="H48" s="19">
        <f>VLOOKUP(A48,[1]TDSheet!$A:$I,9,0)</f>
        <v>0.2</v>
      </c>
      <c r="M48" s="2">
        <f>VLOOKUP(A48,Лист1!A:B,2,0)</f>
        <v>90</v>
      </c>
      <c r="O48" s="2">
        <f t="shared" si="5"/>
        <v>5.4</v>
      </c>
      <c r="P48" s="32">
        <v>20</v>
      </c>
      <c r="Q48" s="23">
        <f t="shared" si="11"/>
        <v>20</v>
      </c>
      <c r="R48" s="23">
        <v>20</v>
      </c>
      <c r="T48" s="2">
        <f t="shared" si="7"/>
        <v>20.37037037037037</v>
      </c>
      <c r="U48" s="2">
        <f t="shared" si="8"/>
        <v>16.666666666666664</v>
      </c>
      <c r="V48" s="2">
        <f>VLOOKUP(A48,[1]TDSheet!$A:$X,24,0)</f>
        <v>7</v>
      </c>
      <c r="W48" s="2">
        <f>VLOOKUP(A48,[1]TDSheet!$A:$Y,25,0)</f>
        <v>5.2</v>
      </c>
      <c r="X48" s="2">
        <f>VLOOKUP(A48,[1]TDSheet!$A:$P,16,0)</f>
        <v>7.4</v>
      </c>
      <c r="Z48" s="2">
        <f t="shared" si="9"/>
        <v>4</v>
      </c>
      <c r="AA48" s="19">
        <f>VLOOKUP(A48,[1]TDSheet!$A:$AB,28,0)</f>
        <v>6</v>
      </c>
      <c r="AB48" s="20">
        <v>3</v>
      </c>
      <c r="AC48" s="2">
        <f t="shared" si="10"/>
        <v>3.6</v>
      </c>
    </row>
    <row r="49" spans="1:29" ht="11.1" customHeight="1" outlineLevel="2" x14ac:dyDescent="0.2">
      <c r="A49" s="7" t="s">
        <v>49</v>
      </c>
      <c r="B49" s="7" t="s">
        <v>9</v>
      </c>
      <c r="C49" s="7"/>
      <c r="D49" s="8">
        <v>78</v>
      </c>
      <c r="E49" s="8">
        <v>48</v>
      </c>
      <c r="F49" s="8">
        <v>43</v>
      </c>
      <c r="G49" s="8">
        <v>21</v>
      </c>
      <c r="H49" s="19">
        <f>VLOOKUP(A49,[1]TDSheet!$A:$I,9,0)</f>
        <v>0.2</v>
      </c>
      <c r="M49" s="2">
        <f>VLOOKUP(A49,Лист1!A:B,2,0)</f>
        <v>78</v>
      </c>
      <c r="O49" s="2">
        <f t="shared" si="5"/>
        <v>8.6</v>
      </c>
      <c r="P49" s="23">
        <f t="shared" si="6"/>
        <v>12.799999999999997</v>
      </c>
      <c r="Q49" s="23">
        <f t="shared" si="11"/>
        <v>12.799999999999997</v>
      </c>
      <c r="R49" s="23">
        <v>12</v>
      </c>
      <c r="T49" s="2">
        <f t="shared" si="7"/>
        <v>13</v>
      </c>
      <c r="U49" s="2">
        <f t="shared" si="8"/>
        <v>11.511627906976745</v>
      </c>
      <c r="V49" s="2">
        <f>VLOOKUP(A49,[1]TDSheet!$A:$X,24,0)</f>
        <v>10.6</v>
      </c>
      <c r="W49" s="2">
        <f>VLOOKUP(A49,[1]TDSheet!$A:$Y,25,0)</f>
        <v>6</v>
      </c>
      <c r="X49" s="2">
        <f>VLOOKUP(A49,[1]TDSheet!$A:$P,16,0)</f>
        <v>8.8000000000000007</v>
      </c>
      <c r="Z49" s="2">
        <f t="shared" si="9"/>
        <v>2.5599999999999996</v>
      </c>
      <c r="AA49" s="19">
        <f>VLOOKUP(A49,[1]TDSheet!$A:$AB,28,0)</f>
        <v>6</v>
      </c>
      <c r="AB49" s="20">
        <v>2</v>
      </c>
      <c r="AC49" s="2">
        <f t="shared" si="10"/>
        <v>2.4000000000000004</v>
      </c>
    </row>
    <row r="50" spans="1:29" ht="11.1" customHeight="1" outlineLevel="2" x14ac:dyDescent="0.2">
      <c r="A50" s="7" t="s">
        <v>50</v>
      </c>
      <c r="B50" s="7" t="s">
        <v>9</v>
      </c>
      <c r="C50" s="22" t="str">
        <f>VLOOKUP(A50,[1]TDSheet!$A:$D,4,0)</f>
        <v>Нояб</v>
      </c>
      <c r="D50" s="8">
        <v>96</v>
      </c>
      <c r="E50" s="8">
        <v>420</v>
      </c>
      <c r="F50" s="8">
        <v>101</v>
      </c>
      <c r="G50" s="8">
        <v>3</v>
      </c>
      <c r="H50" s="19">
        <f>VLOOKUP(A50,[1]TDSheet!$A:$I,9,0)</f>
        <v>0.25</v>
      </c>
      <c r="M50" s="2">
        <f>VLOOKUP(A50,Лист1!A:B,2,0)</f>
        <v>240</v>
      </c>
      <c r="O50" s="2">
        <f t="shared" si="5"/>
        <v>20.2</v>
      </c>
      <c r="P50" s="23">
        <f t="shared" si="6"/>
        <v>19.599999999999966</v>
      </c>
      <c r="Q50" s="23">
        <f t="shared" si="11"/>
        <v>19.599999999999966</v>
      </c>
      <c r="R50" s="23">
        <v>24</v>
      </c>
      <c r="T50" s="2">
        <f t="shared" si="7"/>
        <v>12.999999999999998</v>
      </c>
      <c r="U50" s="2">
        <f t="shared" si="8"/>
        <v>12.029702970297031</v>
      </c>
      <c r="V50" s="2">
        <f>VLOOKUP(A50,[1]TDSheet!$A:$X,24,0)</f>
        <v>17.600000000000001</v>
      </c>
      <c r="W50" s="2">
        <f>VLOOKUP(A50,[1]TDSheet!$A:$Y,25,0)</f>
        <v>20.6</v>
      </c>
      <c r="X50" s="2">
        <f>VLOOKUP(A50,[1]TDSheet!$A:$P,16,0)</f>
        <v>32</v>
      </c>
      <c r="Z50" s="2">
        <f t="shared" si="9"/>
        <v>4.8999999999999915</v>
      </c>
      <c r="AA50" s="19">
        <f>VLOOKUP(A50,[1]TDSheet!$A:$AB,28,0)</f>
        <v>12</v>
      </c>
      <c r="AB50" s="20">
        <v>2</v>
      </c>
      <c r="AC50" s="2">
        <f t="shared" si="10"/>
        <v>6</v>
      </c>
    </row>
    <row r="51" spans="1:29" ht="11.1" customHeight="1" outlineLevel="2" x14ac:dyDescent="0.2">
      <c r="A51" s="7" t="s">
        <v>51</v>
      </c>
      <c r="B51" s="7" t="s">
        <v>9</v>
      </c>
      <c r="C51" s="22" t="str">
        <f>VLOOKUP(A51,[1]TDSheet!$A:$D,4,0)</f>
        <v>Нояб</v>
      </c>
      <c r="D51" s="8">
        <v>117</v>
      </c>
      <c r="E51" s="8">
        <v>420</v>
      </c>
      <c r="F51" s="8">
        <v>88</v>
      </c>
      <c r="G51" s="8">
        <v>12</v>
      </c>
      <c r="H51" s="19">
        <f>VLOOKUP(A51,[1]TDSheet!$A:$I,9,0)</f>
        <v>0.25</v>
      </c>
      <c r="M51" s="2">
        <f>VLOOKUP(A51,Лист1!A:B,2,0)</f>
        <v>204</v>
      </c>
      <c r="O51" s="2">
        <f t="shared" si="5"/>
        <v>17.600000000000001</v>
      </c>
      <c r="P51" s="23">
        <f t="shared" si="6"/>
        <v>12.800000000000011</v>
      </c>
      <c r="Q51" s="23">
        <v>12</v>
      </c>
      <c r="R51" s="23">
        <v>12</v>
      </c>
      <c r="T51" s="2">
        <f t="shared" si="7"/>
        <v>12.954545454545453</v>
      </c>
      <c r="U51" s="2">
        <f t="shared" si="8"/>
        <v>12.272727272727272</v>
      </c>
      <c r="V51" s="2">
        <f>VLOOKUP(A51,[1]TDSheet!$A:$X,24,0)</f>
        <v>16.2</v>
      </c>
      <c r="W51" s="2">
        <f>VLOOKUP(A51,[1]TDSheet!$A:$Y,25,0)</f>
        <v>18.600000000000001</v>
      </c>
      <c r="X51" s="2">
        <f>VLOOKUP(A51,[1]TDSheet!$A:$P,16,0)</f>
        <v>30.6</v>
      </c>
      <c r="Z51" s="2">
        <f t="shared" si="9"/>
        <v>3</v>
      </c>
      <c r="AA51" s="19">
        <f>VLOOKUP(A51,[1]TDSheet!$A:$AB,28,0)</f>
        <v>12</v>
      </c>
      <c r="AB51" s="20">
        <v>1</v>
      </c>
      <c r="AC51" s="2">
        <f t="shared" si="10"/>
        <v>3</v>
      </c>
    </row>
    <row r="52" spans="1:29" ht="11.1" customHeight="1" outlineLevel="2" x14ac:dyDescent="0.2">
      <c r="A52" s="7" t="s">
        <v>52</v>
      </c>
      <c r="B52" s="7" t="s">
        <v>9</v>
      </c>
      <c r="C52" s="7"/>
      <c r="D52" s="8">
        <v>132</v>
      </c>
      <c r="E52" s="8">
        <v>264</v>
      </c>
      <c r="F52" s="8">
        <v>222</v>
      </c>
      <c r="G52" s="8">
        <v>149</v>
      </c>
      <c r="H52" s="19">
        <f>VLOOKUP(A52,[1]TDSheet!$A:$I,9,0)</f>
        <v>0.14000000000000001</v>
      </c>
      <c r="M52" s="2">
        <f>VLOOKUP(A52,Лист1!A:B,2,0)</f>
        <v>22</v>
      </c>
      <c r="O52" s="2">
        <f t="shared" si="5"/>
        <v>44.4</v>
      </c>
      <c r="P52" s="23">
        <f t="shared" si="6"/>
        <v>406.19999999999993</v>
      </c>
      <c r="Q52" s="23">
        <f t="shared" si="11"/>
        <v>406.19999999999993</v>
      </c>
      <c r="R52" s="23">
        <v>406</v>
      </c>
      <c r="T52" s="2">
        <f t="shared" si="7"/>
        <v>12.999999999999998</v>
      </c>
      <c r="U52" s="2">
        <f t="shared" si="8"/>
        <v>3.8513513513513513</v>
      </c>
      <c r="V52" s="2">
        <f>VLOOKUP(A52,[1]TDSheet!$A:$X,24,0)</f>
        <v>37.799999999999997</v>
      </c>
      <c r="W52" s="2">
        <f>VLOOKUP(A52,[1]TDSheet!$A:$Y,25,0)</f>
        <v>42.4</v>
      </c>
      <c r="X52" s="2">
        <f>VLOOKUP(A52,[1]TDSheet!$A:$P,16,0)</f>
        <v>30.2</v>
      </c>
      <c r="Z52" s="2">
        <f t="shared" si="9"/>
        <v>56.867999999999995</v>
      </c>
      <c r="AA52" s="19">
        <f>VLOOKUP(A52,[1]TDSheet!$A:$AB,28,0)</f>
        <v>22</v>
      </c>
      <c r="AB52" s="20">
        <v>19</v>
      </c>
      <c r="AC52" s="2">
        <f t="shared" si="10"/>
        <v>58.52</v>
      </c>
    </row>
    <row r="53" spans="1:29" ht="11.1" customHeight="1" outlineLevel="2" x14ac:dyDescent="0.2">
      <c r="A53" s="24" t="s">
        <v>78</v>
      </c>
      <c r="B53" s="25" t="s">
        <v>16</v>
      </c>
      <c r="C53" s="7"/>
      <c r="D53" s="8"/>
      <c r="E53" s="8"/>
      <c r="F53" s="8"/>
      <c r="G53" s="8"/>
      <c r="H53" s="19">
        <f>VLOOKUP(A53,[1]TDSheet!$A:$I,9,0)</f>
        <v>1</v>
      </c>
      <c r="O53" s="2">
        <f t="shared" si="5"/>
        <v>0</v>
      </c>
      <c r="P53" s="32">
        <v>100</v>
      </c>
      <c r="Q53" s="23">
        <f t="shared" si="11"/>
        <v>100</v>
      </c>
      <c r="R53" s="23">
        <v>500</v>
      </c>
      <c r="S53" s="2" t="s">
        <v>86</v>
      </c>
      <c r="T53" s="2" t="e">
        <f t="shared" si="7"/>
        <v>#DIV/0!</v>
      </c>
      <c r="U53" s="2" t="e">
        <f t="shared" si="8"/>
        <v>#DIV/0!</v>
      </c>
      <c r="V53" s="2">
        <f>VLOOKUP(A53,[1]TDSheet!$A:$X,24,0)</f>
        <v>0</v>
      </c>
      <c r="W53" s="2">
        <f>VLOOKUP(A53,[1]TDSheet!$A:$Y,25,0)</f>
        <v>0</v>
      </c>
      <c r="X53" s="2">
        <f>VLOOKUP(A53,[1]TDSheet!$A:$P,16,0)</f>
        <v>0</v>
      </c>
      <c r="Z53" s="2">
        <f t="shared" si="9"/>
        <v>100</v>
      </c>
      <c r="AA53" s="19">
        <f>VLOOKUP(A53,[1]TDSheet!$A:$AB,28,0)</f>
        <v>2.7</v>
      </c>
      <c r="AB53" s="20">
        <v>37</v>
      </c>
      <c r="AC53" s="2">
        <f t="shared" si="10"/>
        <v>99.9</v>
      </c>
    </row>
    <row r="54" spans="1:29" ht="11.1" customHeight="1" outlineLevel="2" x14ac:dyDescent="0.2">
      <c r="A54" s="30" t="s">
        <v>79</v>
      </c>
      <c r="B54" s="31" t="s">
        <v>16</v>
      </c>
      <c r="C54" s="27"/>
      <c r="D54" s="28"/>
      <c r="E54" s="28"/>
      <c r="F54" s="28"/>
      <c r="G54" s="28"/>
      <c r="H54" s="19">
        <v>0</v>
      </c>
      <c r="O54" s="2">
        <f t="shared" si="5"/>
        <v>0</v>
      </c>
      <c r="P54" s="23"/>
      <c r="Q54" s="23">
        <f t="shared" si="11"/>
        <v>0</v>
      </c>
      <c r="R54" s="23"/>
      <c r="T54" s="2" t="e">
        <f t="shared" si="7"/>
        <v>#DIV/0!</v>
      </c>
      <c r="U54" s="2" t="e">
        <f t="shared" si="8"/>
        <v>#DIV/0!</v>
      </c>
      <c r="V54" s="2">
        <f>VLOOKUP(A54,[1]TDSheet!$A:$X,24,0)</f>
        <v>0</v>
      </c>
      <c r="W54" s="2">
        <f>VLOOKUP(A54,[1]TDSheet!$A:$Y,25,0)</f>
        <v>0</v>
      </c>
      <c r="X54" s="2">
        <f>VLOOKUP(A54,[1]TDSheet!$A:$P,16,0)</f>
        <v>0</v>
      </c>
      <c r="Y54" s="29" t="s">
        <v>84</v>
      </c>
      <c r="Z54" s="2">
        <f t="shared" si="9"/>
        <v>0</v>
      </c>
      <c r="AA54" s="19">
        <f>VLOOKUP(A54,[1]TDSheet!$A:$AB,28,0)</f>
        <v>5</v>
      </c>
      <c r="AB54" s="20">
        <f t="shared" si="12"/>
        <v>0</v>
      </c>
      <c r="AC54" s="2">
        <f t="shared" si="10"/>
        <v>0</v>
      </c>
    </row>
    <row r="55" spans="1:29" ht="11.1" customHeight="1" outlineLevel="2" x14ac:dyDescent="0.2">
      <c r="A55" t="s">
        <v>82</v>
      </c>
      <c r="B55" s="25" t="s">
        <v>16</v>
      </c>
      <c r="C55" s="7"/>
      <c r="D55" s="8"/>
      <c r="E55" s="8"/>
      <c r="F55" s="8"/>
      <c r="G55" s="8"/>
      <c r="H55" s="19">
        <v>1</v>
      </c>
      <c r="M55" s="2">
        <f>VLOOKUP(A55,Лист1!A:B,2,0)</f>
        <v>100</v>
      </c>
      <c r="P55" s="32">
        <v>300</v>
      </c>
      <c r="Q55" s="23">
        <v>700</v>
      </c>
      <c r="R55" s="23">
        <v>500</v>
      </c>
      <c r="S55" s="2" t="s">
        <v>86</v>
      </c>
      <c r="T55" s="2" t="e">
        <f t="shared" si="7"/>
        <v>#DIV/0!</v>
      </c>
      <c r="U55" s="2" t="e">
        <f t="shared" si="8"/>
        <v>#DIV/0!</v>
      </c>
      <c r="V55" s="2">
        <v>0</v>
      </c>
      <c r="W55" s="2">
        <v>0</v>
      </c>
      <c r="X55" s="2">
        <v>0</v>
      </c>
      <c r="Z55" s="2">
        <f t="shared" si="9"/>
        <v>700</v>
      </c>
      <c r="AA55" s="19">
        <v>5</v>
      </c>
      <c r="AB55" s="20">
        <v>140</v>
      </c>
      <c r="AC55" s="2">
        <f t="shared" si="10"/>
        <v>700</v>
      </c>
    </row>
    <row r="56" spans="1:29" ht="11.1" customHeight="1" outlineLevel="2" x14ac:dyDescent="0.2">
      <c r="A56" s="7" t="s">
        <v>8</v>
      </c>
      <c r="B56" s="7" t="s">
        <v>9</v>
      </c>
      <c r="C56" s="7"/>
      <c r="D56" s="8"/>
      <c r="E56" s="8">
        <v>54</v>
      </c>
      <c r="F56" s="33">
        <v>31</v>
      </c>
      <c r="G56" s="8"/>
      <c r="H56" s="19">
        <f>VLOOKUP(A56,[1]TDSheet!$A:$I,9,0)</f>
        <v>0</v>
      </c>
      <c r="O56" s="2">
        <f t="shared" si="5"/>
        <v>6.2</v>
      </c>
      <c r="P56" s="23"/>
      <c r="Q56" s="23">
        <f t="shared" si="11"/>
        <v>0</v>
      </c>
      <c r="R56" s="23"/>
      <c r="T56" s="2">
        <f t="shared" si="7"/>
        <v>0</v>
      </c>
      <c r="U56" s="2">
        <f t="shared" si="8"/>
        <v>0</v>
      </c>
      <c r="V56" s="2">
        <f>VLOOKUP(A56,[1]TDSheet!$A:$X,24,0)</f>
        <v>10.199999999999999</v>
      </c>
      <c r="W56" s="2">
        <f>VLOOKUP(A56,[1]TDSheet!$A:$Y,25,0)</f>
        <v>1.2</v>
      </c>
      <c r="X56" s="2">
        <f>VLOOKUP(A56,[1]TDSheet!$A:$P,16,0)</f>
        <v>5.2</v>
      </c>
      <c r="Z56" s="2">
        <f t="shared" si="9"/>
        <v>0</v>
      </c>
      <c r="AA56" s="19">
        <f>VLOOKUP(A56,[1]TDSheet!$A:$AB,28,0)</f>
        <v>0</v>
      </c>
      <c r="AB56" s="20">
        <v>0</v>
      </c>
      <c r="AC56" s="2">
        <f t="shared" si="10"/>
        <v>0</v>
      </c>
    </row>
    <row r="57" spans="1:29" ht="11.1" customHeight="1" outlineLevel="2" x14ac:dyDescent="0.2">
      <c r="A57" s="25" t="s">
        <v>10</v>
      </c>
      <c r="B57" s="7" t="s">
        <v>9</v>
      </c>
      <c r="C57" s="7"/>
      <c r="D57" s="8"/>
      <c r="E57" s="8">
        <v>66</v>
      </c>
      <c r="F57" s="33">
        <v>45</v>
      </c>
      <c r="G57" s="8"/>
      <c r="H57" s="19">
        <f>VLOOKUP(A57,[1]TDSheet!$A:$I,9,0)</f>
        <v>0</v>
      </c>
      <c r="O57" s="2">
        <f t="shared" si="5"/>
        <v>9</v>
      </c>
      <c r="P57" s="23"/>
      <c r="Q57" s="23">
        <f t="shared" si="11"/>
        <v>0</v>
      </c>
      <c r="R57" s="23"/>
      <c r="T57" s="2">
        <f t="shared" si="7"/>
        <v>0</v>
      </c>
      <c r="U57" s="2">
        <f t="shared" si="8"/>
        <v>0</v>
      </c>
      <c r="V57" s="2">
        <f>VLOOKUP(A57,[1]TDSheet!$A:$X,24,0)</f>
        <v>13.4</v>
      </c>
      <c r="W57" s="2">
        <f>VLOOKUP(A57,[1]TDSheet!$A:$Y,25,0)</f>
        <v>4.2</v>
      </c>
      <c r="X57" s="2">
        <f>VLOOKUP(A57,[1]TDSheet!$A:$P,16,0)</f>
        <v>5.8</v>
      </c>
      <c r="Z57" s="2">
        <f t="shared" si="9"/>
        <v>0</v>
      </c>
      <c r="AA57" s="19">
        <f>VLOOKUP(A57,[1]TDSheet!$A:$AB,28,0)</f>
        <v>0</v>
      </c>
      <c r="AB57" s="20">
        <v>0</v>
      </c>
      <c r="AC57" s="2">
        <f t="shared" si="10"/>
        <v>0</v>
      </c>
    </row>
  </sheetData>
  <autoFilter ref="A3:AC57" xr:uid="{00000000-0009-0000-0000-000000000000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"/>
  <sheetViews>
    <sheetView workbookViewId="0">
      <selection activeCell="A37" sqref="A37"/>
    </sheetView>
  </sheetViews>
  <sheetFormatPr defaultRowHeight="11.25" x14ac:dyDescent="0.2"/>
  <cols>
    <col min="1" max="1" width="100.83203125" bestFit="1" customWidth="1"/>
  </cols>
  <sheetData>
    <row r="1" spans="1:3" x14ac:dyDescent="0.2">
      <c r="A1" t="s">
        <v>22</v>
      </c>
      <c r="B1">
        <v>60</v>
      </c>
      <c r="C1" t="str">
        <f>VLOOKUP(A1,TDSheet!A:B,2,0)</f>
        <v>шт</v>
      </c>
    </row>
    <row r="2" spans="1:3" x14ac:dyDescent="0.2">
      <c r="A2" t="s">
        <v>25</v>
      </c>
      <c r="B2">
        <v>40</v>
      </c>
      <c r="C2" t="str">
        <f>VLOOKUP(A2,TDSheet!A:B,2,0)</f>
        <v>шт</v>
      </c>
    </row>
    <row r="3" spans="1:3" x14ac:dyDescent="0.2">
      <c r="A3" t="s">
        <v>48</v>
      </c>
      <c r="B3">
        <v>90</v>
      </c>
      <c r="C3" t="str">
        <f>VLOOKUP(A3,TDSheet!A:B,2,0)</f>
        <v>шт</v>
      </c>
    </row>
    <row r="4" spans="1:3" x14ac:dyDescent="0.2">
      <c r="A4" t="s">
        <v>49</v>
      </c>
      <c r="B4">
        <v>78</v>
      </c>
      <c r="C4" t="str">
        <f>VLOOKUP(A4,TDSheet!A:B,2,0)</f>
        <v>шт</v>
      </c>
    </row>
    <row r="5" spans="1:3" x14ac:dyDescent="0.2">
      <c r="A5" t="s">
        <v>28</v>
      </c>
      <c r="B5">
        <v>48</v>
      </c>
      <c r="C5" t="str">
        <f>VLOOKUP(A5,TDSheet!A:B,2,0)</f>
        <v>шт</v>
      </c>
    </row>
    <row r="6" spans="1:3" x14ac:dyDescent="0.2">
      <c r="A6" t="s">
        <v>27</v>
      </c>
      <c r="B6">
        <v>40</v>
      </c>
      <c r="C6" t="str">
        <f>VLOOKUP(A6,TDSheet!A:B,2,0)</f>
        <v>шт</v>
      </c>
    </row>
    <row r="7" spans="1:3" x14ac:dyDescent="0.2">
      <c r="A7" t="s">
        <v>26</v>
      </c>
      <c r="B7">
        <v>152</v>
      </c>
      <c r="C7" t="str">
        <f>VLOOKUP(A7,TDSheet!A:B,2,0)</f>
        <v>шт</v>
      </c>
    </row>
    <row r="8" spans="1:3" x14ac:dyDescent="0.2">
      <c r="A8" t="s">
        <v>32</v>
      </c>
      <c r="B8">
        <v>500</v>
      </c>
      <c r="C8" t="str">
        <f>VLOOKUP(A8,TDSheet!A:B,2,0)</f>
        <v>кг</v>
      </c>
    </row>
    <row r="9" spans="1:3" x14ac:dyDescent="0.2">
      <c r="A9" t="s">
        <v>45</v>
      </c>
      <c r="B9">
        <v>48</v>
      </c>
      <c r="C9" t="str">
        <f>VLOOKUP(A9,TDSheet!A:B,2,0)</f>
        <v>шт</v>
      </c>
    </row>
    <row r="10" spans="1:3" x14ac:dyDescent="0.2">
      <c r="A10" t="s">
        <v>46</v>
      </c>
      <c r="B10">
        <v>36</v>
      </c>
      <c r="C10" t="str">
        <f>VLOOKUP(A10,TDSheet!A:B,2,0)</f>
        <v>шт</v>
      </c>
    </row>
    <row r="11" spans="1:3" x14ac:dyDescent="0.2">
      <c r="A11" t="s">
        <v>11</v>
      </c>
      <c r="B11">
        <v>60</v>
      </c>
      <c r="C11" t="str">
        <f>VLOOKUP(A11,TDSheet!A:B,2,0)</f>
        <v>шт</v>
      </c>
    </row>
    <row r="12" spans="1:3" x14ac:dyDescent="0.2">
      <c r="A12" t="s">
        <v>12</v>
      </c>
      <c r="B12">
        <v>48</v>
      </c>
      <c r="C12" t="str">
        <f>VLOOKUP(A12,TDSheet!A:B,2,0)</f>
        <v>шт</v>
      </c>
    </row>
    <row r="13" spans="1:3" x14ac:dyDescent="0.2">
      <c r="A13" t="s">
        <v>13</v>
      </c>
      <c r="B13">
        <v>60</v>
      </c>
      <c r="C13" t="str">
        <f>VLOOKUP(A13,TDSheet!A:B,2,0)</f>
        <v>шт</v>
      </c>
    </row>
    <row r="14" spans="1:3" x14ac:dyDescent="0.2">
      <c r="A14" t="s">
        <v>14</v>
      </c>
      <c r="B14">
        <v>144</v>
      </c>
      <c r="C14" t="str">
        <f>VLOOKUP(A14,TDSheet!A:B,2,0)</f>
        <v>шт</v>
      </c>
    </row>
    <row r="15" spans="1:3" x14ac:dyDescent="0.2">
      <c r="A15" t="s">
        <v>52</v>
      </c>
      <c r="B15">
        <v>22</v>
      </c>
      <c r="C15" t="str">
        <f>VLOOKUP(A15,TDSheet!A:B,2,0)</f>
        <v>шт</v>
      </c>
    </row>
    <row r="16" spans="1:3" x14ac:dyDescent="0.2">
      <c r="A16" t="s">
        <v>31</v>
      </c>
      <c r="B16">
        <v>80</v>
      </c>
      <c r="C16" t="str">
        <f>VLOOKUP(A16,TDSheet!A:B,2,0)</f>
        <v>шт</v>
      </c>
    </row>
    <row r="17" spans="1:3" x14ac:dyDescent="0.2">
      <c r="A17" t="s">
        <v>30</v>
      </c>
      <c r="B17">
        <v>48</v>
      </c>
      <c r="C17" t="str">
        <f>VLOOKUP(A17,TDSheet!A:B,2,0)</f>
        <v>шт</v>
      </c>
    </row>
    <row r="18" spans="1:3" x14ac:dyDescent="0.2">
      <c r="A18" t="s">
        <v>34</v>
      </c>
      <c r="B18">
        <v>48</v>
      </c>
      <c r="C18" t="str">
        <f>VLOOKUP(A18,TDSheet!A:B,2,0)</f>
        <v>шт</v>
      </c>
    </row>
    <row r="19" spans="1:3" x14ac:dyDescent="0.2">
      <c r="A19" t="s">
        <v>33</v>
      </c>
      <c r="B19">
        <v>80</v>
      </c>
      <c r="C19" t="str">
        <f>VLOOKUP(A19,TDSheet!A:B,2,0)</f>
        <v>шт</v>
      </c>
    </row>
    <row r="20" spans="1:3" x14ac:dyDescent="0.2">
      <c r="A20" t="s">
        <v>50</v>
      </c>
      <c r="B20">
        <v>240</v>
      </c>
      <c r="C20" t="str">
        <f>VLOOKUP(A20,TDSheet!A:B,2,0)</f>
        <v>шт</v>
      </c>
    </row>
    <row r="21" spans="1:3" x14ac:dyDescent="0.2">
      <c r="A21" t="s">
        <v>51</v>
      </c>
      <c r="B21">
        <v>204</v>
      </c>
      <c r="C21" t="str">
        <f>VLOOKUP(A21,TDSheet!A:B,2,0)</f>
        <v>шт</v>
      </c>
    </row>
    <row r="22" spans="1:3" x14ac:dyDescent="0.2">
      <c r="A22" t="s">
        <v>44</v>
      </c>
      <c r="B22">
        <v>36</v>
      </c>
      <c r="C22" t="str">
        <f>VLOOKUP(A22,TDSheet!A:B,2,0)</f>
        <v>шт</v>
      </c>
    </row>
    <row r="23" spans="1:3" x14ac:dyDescent="0.2">
      <c r="A23" t="s">
        <v>19</v>
      </c>
      <c r="B23">
        <v>48</v>
      </c>
      <c r="C23" t="str">
        <f>VLOOKUP(A23,TDSheet!A:B,2,0)</f>
        <v>шт</v>
      </c>
    </row>
    <row r="24" spans="1:3" x14ac:dyDescent="0.2">
      <c r="A24" t="s">
        <v>20</v>
      </c>
      <c r="B24">
        <v>60</v>
      </c>
      <c r="C24" t="str">
        <f>VLOOKUP(A24,TDSheet!A:B,2,0)</f>
        <v>шт</v>
      </c>
    </row>
    <row r="25" spans="1:3" x14ac:dyDescent="0.2">
      <c r="A25" s="26" t="s">
        <v>80</v>
      </c>
      <c r="B25">
        <v>100.8</v>
      </c>
      <c r="C25" t="str">
        <f>VLOOKUP(A25,TDSheet!A:B,2,0)</f>
        <v>кг</v>
      </c>
    </row>
    <row r="26" spans="1:3" x14ac:dyDescent="0.2">
      <c r="A26" t="s">
        <v>75</v>
      </c>
      <c r="B26">
        <v>50.4</v>
      </c>
      <c r="C26" t="str">
        <f>VLOOKUP(A26,TDSheet!A:B,2,0)</f>
        <v>кг</v>
      </c>
    </row>
    <row r="27" spans="1:3" x14ac:dyDescent="0.2">
      <c r="A27" t="s">
        <v>40</v>
      </c>
      <c r="B27">
        <v>400</v>
      </c>
      <c r="C27" t="str">
        <f>VLOOKUP(A27,TDSheet!A:B,2,0)</f>
        <v>кг</v>
      </c>
    </row>
    <row r="28" spans="1:3" x14ac:dyDescent="0.2">
      <c r="A28" t="s">
        <v>23</v>
      </c>
      <c r="B28">
        <v>204</v>
      </c>
      <c r="C28" t="str">
        <f>VLOOKUP(A28,TDSheet!A:B,2,0)</f>
        <v>шт</v>
      </c>
    </row>
    <row r="29" spans="1:3" x14ac:dyDescent="0.2">
      <c r="A29" t="s">
        <v>35</v>
      </c>
      <c r="B29">
        <v>40</v>
      </c>
      <c r="C29" t="str">
        <f>VLOOKUP(A29,TDSheet!A:B,2,0)</f>
        <v>шт</v>
      </c>
    </row>
    <row r="30" spans="1:3" x14ac:dyDescent="0.2">
      <c r="A30" t="s">
        <v>38</v>
      </c>
      <c r="B30">
        <v>16</v>
      </c>
      <c r="C30" t="str">
        <f>VLOOKUP(A30,TDSheet!A:B,2,0)</f>
        <v>шт</v>
      </c>
    </row>
    <row r="31" spans="1:3" x14ac:dyDescent="0.2">
      <c r="A31" t="s">
        <v>39</v>
      </c>
      <c r="B31">
        <v>48</v>
      </c>
      <c r="C31" t="str">
        <f>VLOOKUP(A31,TDSheet!A:B,2,0)</f>
        <v>шт</v>
      </c>
    </row>
    <row r="32" spans="1:3" x14ac:dyDescent="0.2">
      <c r="A32" t="s">
        <v>36</v>
      </c>
      <c r="B32">
        <v>16</v>
      </c>
      <c r="C32" t="str">
        <f>VLOOKUP(A32,TDSheet!A:B,2,0)</f>
        <v>шт</v>
      </c>
    </row>
    <row r="33" spans="1:3" x14ac:dyDescent="0.2">
      <c r="A33" t="s">
        <v>37</v>
      </c>
      <c r="B33">
        <v>184</v>
      </c>
      <c r="C33" t="str">
        <f>VLOOKUP(A33,TDSheet!A:B,2,0)</f>
        <v>шт</v>
      </c>
    </row>
    <row r="34" spans="1:3" x14ac:dyDescent="0.2">
      <c r="A34" t="s">
        <v>42</v>
      </c>
      <c r="B34">
        <v>8</v>
      </c>
      <c r="C34" t="str">
        <f>VLOOKUP(A34,TDSheet!A:B,2,0)</f>
        <v>шт</v>
      </c>
    </row>
    <row r="35" spans="1:3" x14ac:dyDescent="0.2">
      <c r="A35" t="s">
        <v>81</v>
      </c>
      <c r="B35">
        <v>168</v>
      </c>
      <c r="C35" t="str">
        <f>VLOOKUP(A35,TDSheet!A:B,2,0)</f>
        <v>кг</v>
      </c>
    </row>
    <row r="36" spans="1:3" x14ac:dyDescent="0.2">
      <c r="A36" t="s">
        <v>82</v>
      </c>
      <c r="B36">
        <v>100</v>
      </c>
      <c r="C36" t="str">
        <f>VLOOKUP(A36,TDSheet!A:B,2,0)</f>
        <v>кг</v>
      </c>
    </row>
    <row r="37" spans="1:3" x14ac:dyDescent="0.2">
      <c r="A37" t="s">
        <v>83</v>
      </c>
      <c r="B37">
        <v>81.400000000000006</v>
      </c>
      <c r="C37" t="str">
        <f>VLOOKUP(A37,TDSheet!A:B,2,0)</f>
        <v>кг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Uaer4</cp:lastModifiedBy>
  <dcterms:created xsi:type="dcterms:W3CDTF">2023-11-02T11:18:42Z</dcterms:created>
  <dcterms:modified xsi:type="dcterms:W3CDTF">2023-11-03T08:51:33Z</dcterms:modified>
</cp:coreProperties>
</file>