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1,23 филиалы ЗПФ\"/>
    </mc:Choice>
  </mc:AlternateContent>
  <xr:revisionPtr revIDLastSave="0" documentId="13_ncr:1_{62E560E6-A8CB-4794-B20E-A0A5F085D4B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6" i="1"/>
  <c r="Y9" i="1"/>
  <c r="Y10" i="1"/>
  <c r="Y12" i="1"/>
  <c r="Y15" i="1"/>
  <c r="Y28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M15" i="1"/>
  <c r="R15" i="1" s="1"/>
  <c r="M16" i="1"/>
  <c r="N16" i="1" s="1"/>
  <c r="M17" i="1"/>
  <c r="R17" i="1" s="1"/>
  <c r="M18" i="1"/>
  <c r="N18" i="1" s="1"/>
  <c r="Q18" i="1" s="1"/>
  <c r="M19" i="1"/>
  <c r="R19" i="1" s="1"/>
  <c r="M20" i="1"/>
  <c r="N20" i="1" s="1"/>
  <c r="Q20" i="1" s="1"/>
  <c r="M22" i="1"/>
  <c r="N22" i="1" s="1"/>
  <c r="Q22" i="1" s="1"/>
  <c r="M23" i="1"/>
  <c r="R23" i="1" s="1"/>
  <c r="M24" i="1"/>
  <c r="R24" i="1" s="1"/>
  <c r="M25" i="1"/>
  <c r="R25" i="1" s="1"/>
  <c r="M26" i="1"/>
  <c r="N26" i="1" s="1"/>
  <c r="Q26" i="1" s="1"/>
  <c r="M27" i="1"/>
  <c r="R27" i="1" s="1"/>
  <c r="M28" i="1"/>
  <c r="R28" i="1" s="1"/>
  <c r="M29" i="1"/>
  <c r="R29" i="1" s="1"/>
  <c r="M30" i="1"/>
  <c r="M31" i="1"/>
  <c r="R31" i="1" s="1"/>
  <c r="M32" i="1"/>
  <c r="N32" i="1" s="1"/>
  <c r="Q32" i="1" s="1"/>
  <c r="M33" i="1"/>
  <c r="M34" i="1"/>
  <c r="R34" i="1" s="1"/>
  <c r="M35" i="1"/>
  <c r="R35" i="1" s="1"/>
  <c r="M36" i="1"/>
  <c r="R36" i="1" s="1"/>
  <c r="M37" i="1"/>
  <c r="R37" i="1" s="1"/>
  <c r="M6" i="1"/>
  <c r="N6" i="1" s="1"/>
  <c r="Q6" i="1" s="1"/>
  <c r="Q33" i="1" l="1"/>
  <c r="Q16" i="1"/>
  <c r="N13" i="1"/>
  <c r="Q30" i="1"/>
  <c r="Q14" i="1"/>
  <c r="N27" i="1"/>
  <c r="Q27" i="1" s="1"/>
  <c r="N19" i="1"/>
  <c r="Q19" i="1" s="1"/>
  <c r="N23" i="1"/>
  <c r="Q23" i="1" s="1"/>
  <c r="Q13" i="1"/>
  <c r="Q36" i="1"/>
  <c r="Q34" i="1"/>
  <c r="Q28" i="1"/>
  <c r="Q24" i="1"/>
  <c r="Q12" i="1"/>
  <c r="Q10" i="1"/>
  <c r="Q8" i="1"/>
  <c r="R6" i="1"/>
  <c r="R32" i="1"/>
  <c r="R30" i="1"/>
  <c r="R26" i="1"/>
  <c r="R22" i="1"/>
  <c r="R20" i="1"/>
  <c r="R18" i="1"/>
  <c r="R16" i="1"/>
  <c r="R14" i="1"/>
  <c r="Q37" i="1"/>
  <c r="Q35" i="1"/>
  <c r="Q31" i="1"/>
  <c r="Q29" i="1"/>
  <c r="Q25" i="1"/>
  <c r="Q17" i="1"/>
  <c r="Q15" i="1"/>
  <c r="Q11" i="1"/>
  <c r="Q9" i="1"/>
  <c r="R33" i="1"/>
  <c r="F21" i="1"/>
  <c r="M21" i="1" s="1"/>
  <c r="F7" i="1"/>
  <c r="M7" i="1" s="1"/>
  <c r="U7" i="1"/>
  <c r="U8" i="1"/>
  <c r="U10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6" i="1"/>
  <c r="U37" i="1"/>
  <c r="U6" i="1"/>
  <c r="T7" i="1"/>
  <c r="T8" i="1"/>
  <c r="T10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6" i="1"/>
  <c r="T37" i="1"/>
  <c r="T6" i="1"/>
  <c r="S7" i="1"/>
  <c r="S8" i="1"/>
  <c r="S10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6" i="1"/>
  <c r="S37" i="1"/>
  <c r="S6" i="1"/>
  <c r="X7" i="1"/>
  <c r="X8" i="1"/>
  <c r="X10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2" i="1"/>
  <c r="X33" i="1"/>
  <c r="X34" i="1"/>
  <c r="X36" i="1"/>
  <c r="X37" i="1"/>
  <c r="X6" i="1"/>
  <c r="G21" i="1"/>
  <c r="G7" i="1"/>
  <c r="R21" i="1" l="1"/>
  <c r="N21" i="1"/>
  <c r="Q21" i="1" s="1"/>
  <c r="R7" i="1"/>
  <c r="N7" i="1"/>
  <c r="Q7" i="1" s="1"/>
  <c r="F5" i="1"/>
  <c r="G5" i="1"/>
  <c r="H7" i="1"/>
  <c r="H8" i="1"/>
  <c r="H10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6" i="1"/>
  <c r="H37" i="1"/>
  <c r="H6" i="1"/>
  <c r="C7" i="1"/>
  <c r="C12" i="1"/>
  <c r="C17" i="1"/>
  <c r="C18" i="1"/>
  <c r="C21" i="1"/>
  <c r="C23" i="1"/>
  <c r="C24" i="1"/>
  <c r="C32" i="1"/>
  <c r="C33" i="1"/>
  <c r="C6" i="1"/>
  <c r="B7" i="1"/>
  <c r="B8" i="1"/>
  <c r="B10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6" i="1"/>
  <c r="B37" i="1"/>
  <c r="B6" i="1"/>
  <c r="Z5" i="1"/>
  <c r="Y5" i="1"/>
  <c r="W5" i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<sst xmlns="http://schemas.openxmlformats.org/spreadsheetml/2006/main" count="68" uniqueCount="61">
  <si>
    <t>Период: 26.10.2023 - 02.11.2023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</si>
  <si>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</si>
  <si>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</si>
  <si>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</si>
  <si>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</si>
  <si>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</si>
  <si>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</si>
  <si>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</si>
  <si>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</si>
  <si>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</si>
  <si>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</si>
  <si>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</si>
  <si>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</si>
  <si>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</si>
  <si>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</si>
  <si>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</si>
  <si>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</si>
  <si>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</si>
  <si>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</si>
  <si>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</si>
  <si>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</si>
  <si>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</si>
  <si>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</si>
  <si>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</si>
  <si>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</si>
  <si>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</si>
  <si>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</si>
  <si>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</si>
  <si>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</si>
  <si>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</si>
  <si>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</si>
  <si>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</si>
  <si>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</si>
  <si>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</si>
  <si>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</si>
  <si>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</si>
  <si>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</si>
  <si>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</si>
  <si>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</si>
  <si>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</si>
  <si>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</si>
  <si>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</si>
  <si>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</si>
  <si>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</si>
  <si>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</si>
  <si>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13,10</t>
  </si>
  <si>
    <t>ср 19,10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</si>
  <si>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</si>
  <si>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</si>
  <si>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</si>
  <si>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</si>
  <si>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</si>
  <si>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</si>
  <si>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</si>
  <si>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</si>
  <si>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</si>
  <si>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</si>
  <si>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ед.изм</t>
  </si>
  <si>
    <t>кг</t>
  </si>
  <si>
    <t>АКЦИИ</t>
  </si>
  <si>
    <t>ср 26,10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</si>
</sst>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7" fillId="8" borderId="1" xfId="0" applyNumberFormat="1" applyFont="1" applyFill="1" applyBorder="1" applyAlignment="1">
      <alignment horizontal="right" vertical="top"/>
    </xf>
    <xf numFmtId="164" fontId="0" fillId="0" borderId="4" xfId="0" applyNumberFormat="1" applyBorder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06,10</v>
          </cell>
          <cell r="U3" t="str">
            <v>ср 13,10</v>
          </cell>
          <cell r="V3" t="str">
            <v>ср 19,10</v>
          </cell>
          <cell r="W3" t="str">
            <v>коментарий</v>
          </cell>
          <cell r="X3" t="str">
            <v>вес 1</v>
          </cell>
          <cell r="Y3" t="str">
            <v>вес 2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G5">
            <v>14861.1</v>
          </cell>
          <cell r="H5">
            <v>23770</v>
          </cell>
          <cell r="J5">
            <v>0</v>
          </cell>
          <cell r="K5">
            <v>0</v>
          </cell>
          <cell r="L5">
            <v>2700</v>
          </cell>
          <cell r="M5">
            <v>0</v>
          </cell>
          <cell r="N5">
            <v>2972.22</v>
          </cell>
          <cell r="O5">
            <v>16170</v>
          </cell>
          <cell r="P5">
            <v>0</v>
          </cell>
          <cell r="T5">
            <v>3063.1720000000005</v>
          </cell>
          <cell r="U5">
            <v>3156.9799999999996</v>
          </cell>
          <cell r="V5">
            <v>3328.76</v>
          </cell>
          <cell r="X5">
            <v>10540.3</v>
          </cell>
          <cell r="Y5">
            <v>0</v>
          </cell>
          <cell r="Z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  <cell r="E6">
            <v>1</v>
          </cell>
          <cell r="F6">
            <v>2292</v>
          </cell>
          <cell r="G6">
            <v>1081</v>
          </cell>
          <cell r="H6">
            <v>1079</v>
          </cell>
          <cell r="I6">
            <v>0.3</v>
          </cell>
          <cell r="N6">
            <v>216.2</v>
          </cell>
          <cell r="O6">
            <v>1800</v>
          </cell>
          <cell r="R6">
            <v>13.316373728029603</v>
          </cell>
          <cell r="S6">
            <v>4.9907493061979649</v>
          </cell>
          <cell r="T6">
            <v>187.8</v>
          </cell>
          <cell r="U6">
            <v>269</v>
          </cell>
          <cell r="V6">
            <v>171.8</v>
          </cell>
          <cell r="X6">
            <v>540</v>
          </cell>
          <cell r="Z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96</v>
          </cell>
          <cell r="F7">
            <v>2652</v>
          </cell>
          <cell r="G7">
            <v>1180</v>
          </cell>
          <cell r="H7">
            <v>1317</v>
          </cell>
          <cell r="I7">
            <v>0.3</v>
          </cell>
          <cell r="N7">
            <v>236</v>
          </cell>
          <cell r="O7">
            <v>1800</v>
          </cell>
          <cell r="R7">
            <v>13.207627118644067</v>
          </cell>
          <cell r="S7">
            <v>5.5805084745762707</v>
          </cell>
          <cell r="T7">
            <v>219.4</v>
          </cell>
          <cell r="U7">
            <v>284.39999999999998</v>
          </cell>
          <cell r="V7">
            <v>206.4</v>
          </cell>
          <cell r="X7">
            <v>540</v>
          </cell>
          <cell r="Z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F8">
            <v>201.6</v>
          </cell>
          <cell r="G8">
            <v>201.6</v>
          </cell>
          <cell r="I8">
            <v>0</v>
          </cell>
          <cell r="N8">
            <v>40.32</v>
          </cell>
          <cell r="O8">
            <v>0</v>
          </cell>
          <cell r="R8">
            <v>0</v>
          </cell>
          <cell r="S8">
            <v>0</v>
          </cell>
          <cell r="T8">
            <v>39.872</v>
          </cell>
          <cell r="U8">
            <v>0</v>
          </cell>
          <cell r="V8">
            <v>0</v>
          </cell>
          <cell r="W8" t="str">
            <v>снят заводом</v>
          </cell>
          <cell r="X8">
            <v>0</v>
          </cell>
          <cell r="Z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I9">
            <v>1</v>
          </cell>
          <cell r="N9">
            <v>0</v>
          </cell>
          <cell r="O9">
            <v>50</v>
          </cell>
          <cell r="R9" t="e">
            <v>#DIV/0!</v>
          </cell>
          <cell r="S9" t="e">
            <v>#DIV/0!</v>
          </cell>
          <cell r="T9">
            <v>11.84</v>
          </cell>
          <cell r="U9">
            <v>7.4</v>
          </cell>
          <cell r="V9">
            <v>0</v>
          </cell>
          <cell r="X9">
            <v>50</v>
          </cell>
          <cell r="Z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E10">
            <v>248.4</v>
          </cell>
          <cell r="G10">
            <v>163.80000000000001</v>
          </cell>
          <cell r="I10">
            <v>1</v>
          </cell>
          <cell r="N10">
            <v>32.760000000000005</v>
          </cell>
          <cell r="O10">
            <v>350</v>
          </cell>
          <cell r="R10">
            <v>10.683760683760681</v>
          </cell>
          <cell r="S10">
            <v>0</v>
          </cell>
          <cell r="T10">
            <v>48.239999999999995</v>
          </cell>
          <cell r="U10">
            <v>1.08</v>
          </cell>
          <cell r="V10">
            <v>54.36</v>
          </cell>
          <cell r="X10">
            <v>350</v>
          </cell>
          <cell r="Z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I11">
            <v>1</v>
          </cell>
          <cell r="N11">
            <v>0</v>
          </cell>
          <cell r="O11">
            <v>50</v>
          </cell>
          <cell r="R11" t="e">
            <v>#DIV/0!</v>
          </cell>
          <cell r="S11" t="e">
            <v>#DIV/0!</v>
          </cell>
          <cell r="T11">
            <v>42.92</v>
          </cell>
          <cell r="U11">
            <v>165.02</v>
          </cell>
          <cell r="V11">
            <v>85.84</v>
          </cell>
          <cell r="X11">
            <v>50</v>
          </cell>
          <cell r="Z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Окт</v>
          </cell>
          <cell r="D12" t="str">
            <v>Нояб</v>
          </cell>
          <cell r="F12">
            <v>1740</v>
          </cell>
          <cell r="G12">
            <v>879</v>
          </cell>
          <cell r="H12">
            <v>723</v>
          </cell>
          <cell r="I12">
            <v>0.25</v>
          </cell>
          <cell r="N12">
            <v>175.8</v>
          </cell>
          <cell r="O12">
            <v>1800</v>
          </cell>
          <cell r="R12">
            <v>14.351535836177474</v>
          </cell>
          <cell r="S12">
            <v>4.112627986348123</v>
          </cell>
          <cell r="T12">
            <v>160.6</v>
          </cell>
          <cell r="U12">
            <v>206.6</v>
          </cell>
          <cell r="V12">
            <v>128.6</v>
          </cell>
          <cell r="X12">
            <v>450</v>
          </cell>
          <cell r="Z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E13">
            <v>522</v>
          </cell>
          <cell r="F13">
            <v>1560</v>
          </cell>
          <cell r="G13">
            <v>314</v>
          </cell>
          <cell r="H13">
            <v>1512</v>
          </cell>
          <cell r="I13">
            <v>0.25</v>
          </cell>
          <cell r="N13">
            <v>62.8</v>
          </cell>
          <cell r="R13">
            <v>24.076433121019111</v>
          </cell>
          <cell r="S13">
            <v>24.076433121019111</v>
          </cell>
          <cell r="T13">
            <v>160.4</v>
          </cell>
          <cell r="U13">
            <v>54.2</v>
          </cell>
          <cell r="V13">
            <v>161.4</v>
          </cell>
          <cell r="X13">
            <v>0</v>
          </cell>
          <cell r="Z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E14">
            <v>463</v>
          </cell>
          <cell r="F14">
            <v>258</v>
          </cell>
          <cell r="G14">
            <v>534</v>
          </cell>
          <cell r="H14">
            <v>138</v>
          </cell>
          <cell r="I14">
            <v>1</v>
          </cell>
          <cell r="N14">
            <v>106.8</v>
          </cell>
          <cell r="O14">
            <v>1000</v>
          </cell>
          <cell r="R14">
            <v>10.655430711610487</v>
          </cell>
          <cell r="S14">
            <v>1.2921348314606742</v>
          </cell>
          <cell r="T14">
            <v>141.6</v>
          </cell>
          <cell r="U14">
            <v>145.19999999999999</v>
          </cell>
          <cell r="V14">
            <v>166.6</v>
          </cell>
          <cell r="X14">
            <v>1000</v>
          </cell>
          <cell r="Z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E15">
            <v>226</v>
          </cell>
          <cell r="F15">
            <v>400</v>
          </cell>
          <cell r="G15">
            <v>192</v>
          </cell>
          <cell r="H15">
            <v>390</v>
          </cell>
          <cell r="I15">
            <v>0.75</v>
          </cell>
          <cell r="N15">
            <v>38.4</v>
          </cell>
          <cell r="O15">
            <v>110</v>
          </cell>
          <cell r="R15">
            <v>13.020833333333334</v>
          </cell>
          <cell r="S15">
            <v>10.15625</v>
          </cell>
          <cell r="T15">
            <v>67.599999999999994</v>
          </cell>
          <cell r="U15">
            <v>25.2</v>
          </cell>
          <cell r="V15">
            <v>39.799999999999997</v>
          </cell>
          <cell r="X15">
            <v>82.5</v>
          </cell>
          <cell r="Z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Окт</v>
          </cell>
          <cell r="D16" t="str">
            <v>Нояб</v>
          </cell>
          <cell r="F16">
            <v>680</v>
          </cell>
          <cell r="G16">
            <v>353</v>
          </cell>
          <cell r="H16">
            <v>251</v>
          </cell>
          <cell r="I16">
            <v>0.9</v>
          </cell>
          <cell r="N16">
            <v>70.599999999999994</v>
          </cell>
          <cell r="O16">
            <v>700</v>
          </cell>
          <cell r="R16">
            <v>13.470254957507084</v>
          </cell>
          <cell r="S16">
            <v>3.5552407932011336</v>
          </cell>
          <cell r="T16">
            <v>66.599999999999994</v>
          </cell>
          <cell r="U16">
            <v>83.6</v>
          </cell>
          <cell r="V16">
            <v>45</v>
          </cell>
          <cell r="X16">
            <v>630</v>
          </cell>
          <cell r="Z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10</v>
          </cell>
          <cell r="F17">
            <v>2808</v>
          </cell>
          <cell r="G17">
            <v>871</v>
          </cell>
          <cell r="H17">
            <v>1866</v>
          </cell>
          <cell r="I17">
            <v>0.9</v>
          </cell>
          <cell r="N17">
            <v>174.2</v>
          </cell>
          <cell r="O17">
            <v>900</v>
          </cell>
          <cell r="R17">
            <v>15.878300803673939</v>
          </cell>
          <cell r="S17">
            <v>10.711825487944891</v>
          </cell>
          <cell r="T17">
            <v>166.6</v>
          </cell>
          <cell r="U17">
            <v>205.2</v>
          </cell>
          <cell r="V17">
            <v>194.6</v>
          </cell>
          <cell r="X17">
            <v>810</v>
          </cell>
          <cell r="Z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E18">
            <v>78</v>
          </cell>
          <cell r="F18">
            <v>320</v>
          </cell>
          <cell r="G18">
            <v>177</v>
          </cell>
          <cell r="H18">
            <v>207</v>
          </cell>
          <cell r="I18">
            <v>0.43</v>
          </cell>
          <cell r="N18">
            <v>35.4</v>
          </cell>
          <cell r="O18">
            <v>300</v>
          </cell>
          <cell r="R18">
            <v>14.322033898305085</v>
          </cell>
          <cell r="S18">
            <v>5.8474576271186445</v>
          </cell>
          <cell r="T18">
            <v>31</v>
          </cell>
          <cell r="U18">
            <v>33.6</v>
          </cell>
          <cell r="V18">
            <v>27.6</v>
          </cell>
          <cell r="X18">
            <v>129</v>
          </cell>
          <cell r="Z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E19">
            <v>3220</v>
          </cell>
          <cell r="F19">
            <v>2050</v>
          </cell>
          <cell r="G19">
            <v>1920</v>
          </cell>
          <cell r="H19">
            <v>3155</v>
          </cell>
          <cell r="I19">
            <v>1</v>
          </cell>
          <cell r="L19">
            <v>1000</v>
          </cell>
          <cell r="N19">
            <v>384</v>
          </cell>
          <cell r="O19">
            <v>1700</v>
          </cell>
          <cell r="R19">
            <v>15.247395833333334</v>
          </cell>
          <cell r="S19">
            <v>10.8203125</v>
          </cell>
          <cell r="T19">
            <v>346</v>
          </cell>
          <cell r="U19">
            <v>409</v>
          </cell>
          <cell r="V19">
            <v>374</v>
          </cell>
          <cell r="X19">
            <v>1700</v>
          </cell>
          <cell r="Z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Окт</v>
          </cell>
          <cell r="D20" t="str">
            <v>Нояб</v>
          </cell>
          <cell r="E20">
            <v>486</v>
          </cell>
          <cell r="F20">
            <v>2712</v>
          </cell>
          <cell r="G20">
            <v>1129</v>
          </cell>
          <cell r="H20">
            <v>1614</v>
          </cell>
          <cell r="I20">
            <v>0.9</v>
          </cell>
          <cell r="N20">
            <v>225.8</v>
          </cell>
          <cell r="O20">
            <v>1900</v>
          </cell>
          <cell r="R20">
            <v>15.562444641275464</v>
          </cell>
          <cell r="S20">
            <v>7.1479185119574842</v>
          </cell>
          <cell r="T20">
            <v>200.8</v>
          </cell>
          <cell r="U20">
            <v>194.4</v>
          </cell>
          <cell r="V20">
            <v>209.2</v>
          </cell>
          <cell r="X20">
            <v>1710</v>
          </cell>
          <cell r="Z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E21">
            <v>41</v>
          </cell>
          <cell r="F21">
            <v>513</v>
          </cell>
          <cell r="G21">
            <v>215</v>
          </cell>
          <cell r="H21">
            <v>307</v>
          </cell>
          <cell r="I21">
            <v>0.43</v>
          </cell>
          <cell r="N21">
            <v>43</v>
          </cell>
          <cell r="O21">
            <v>260</v>
          </cell>
          <cell r="R21">
            <v>13.186046511627907</v>
          </cell>
          <cell r="S21">
            <v>7.1395348837209305</v>
          </cell>
          <cell r="T21">
            <v>33.4</v>
          </cell>
          <cell r="U21">
            <v>43</v>
          </cell>
          <cell r="V21">
            <v>35.6</v>
          </cell>
          <cell r="X21">
            <v>111.8</v>
          </cell>
          <cell r="Z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Окт</v>
          </cell>
          <cell r="D22" t="str">
            <v>Нояб</v>
          </cell>
          <cell r="E22">
            <v>152</v>
          </cell>
          <cell r="F22">
            <v>688</v>
          </cell>
          <cell r="G22">
            <v>252</v>
          </cell>
          <cell r="H22">
            <v>568</v>
          </cell>
          <cell r="I22">
            <v>0.7</v>
          </cell>
          <cell r="N22">
            <v>50.4</v>
          </cell>
          <cell r="O22">
            <v>90</v>
          </cell>
          <cell r="R22">
            <v>13.055555555555555</v>
          </cell>
          <cell r="S22">
            <v>11.269841269841271</v>
          </cell>
          <cell r="T22">
            <v>53</v>
          </cell>
          <cell r="U22">
            <v>42.4</v>
          </cell>
          <cell r="V22">
            <v>59.2</v>
          </cell>
          <cell r="X22">
            <v>62.999999999999993</v>
          </cell>
          <cell r="Z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D23" t="str">
            <v>Нояб</v>
          </cell>
          <cell r="F23">
            <v>248</v>
          </cell>
          <cell r="G23">
            <v>175</v>
          </cell>
          <cell r="H23">
            <v>13</v>
          </cell>
          <cell r="I23">
            <v>0.9</v>
          </cell>
          <cell r="N23">
            <v>35</v>
          </cell>
          <cell r="O23">
            <v>270</v>
          </cell>
          <cell r="R23">
            <v>8.0857142857142854</v>
          </cell>
          <cell r="S23">
            <v>0.37142857142857144</v>
          </cell>
          <cell r="T23">
            <v>5.2</v>
          </cell>
          <cell r="U23">
            <v>31.6</v>
          </cell>
          <cell r="V23">
            <v>12</v>
          </cell>
          <cell r="X23">
            <v>243</v>
          </cell>
          <cell r="Z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 t="str">
            <v>Окт</v>
          </cell>
          <cell r="F24">
            <v>200</v>
          </cell>
          <cell r="G24">
            <v>148</v>
          </cell>
          <cell r="H24">
            <v>52</v>
          </cell>
          <cell r="I24">
            <v>0.9</v>
          </cell>
          <cell r="N24">
            <v>29.6</v>
          </cell>
          <cell r="O24">
            <v>340</v>
          </cell>
          <cell r="R24">
            <v>13.243243243243242</v>
          </cell>
          <cell r="S24">
            <v>1.7567567567567566</v>
          </cell>
          <cell r="T24">
            <v>0</v>
          </cell>
          <cell r="U24">
            <v>0</v>
          </cell>
          <cell r="V24">
            <v>0</v>
          </cell>
          <cell r="X24">
            <v>306</v>
          </cell>
          <cell r="Z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E25">
            <v>2055</v>
          </cell>
          <cell r="F25">
            <v>3020</v>
          </cell>
          <cell r="G25">
            <v>1335</v>
          </cell>
          <cell r="H25">
            <v>3535</v>
          </cell>
          <cell r="I25">
            <v>1</v>
          </cell>
          <cell r="L25">
            <v>800</v>
          </cell>
          <cell r="N25">
            <v>267</v>
          </cell>
          <cell r="R25">
            <v>16.235955056179776</v>
          </cell>
          <cell r="S25">
            <v>16.235955056179776</v>
          </cell>
          <cell r="T25">
            <v>321</v>
          </cell>
          <cell r="U25">
            <v>333</v>
          </cell>
          <cell r="V25">
            <v>353</v>
          </cell>
          <cell r="X25">
            <v>0</v>
          </cell>
          <cell r="Z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E26">
            <v>1630</v>
          </cell>
          <cell r="F26">
            <v>2200</v>
          </cell>
          <cell r="G26">
            <v>896</v>
          </cell>
          <cell r="H26">
            <v>2720</v>
          </cell>
          <cell r="I26">
            <v>1</v>
          </cell>
          <cell r="L26">
            <v>900</v>
          </cell>
          <cell r="N26">
            <v>179.2</v>
          </cell>
          <cell r="R26">
            <v>20.200892857142858</v>
          </cell>
          <cell r="S26">
            <v>20.200892857142858</v>
          </cell>
          <cell r="T26">
            <v>228</v>
          </cell>
          <cell r="U26">
            <v>218.4</v>
          </cell>
          <cell r="V26">
            <v>267.8</v>
          </cell>
          <cell r="X26">
            <v>0</v>
          </cell>
          <cell r="Z26">
            <v>5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F27">
            <v>302.5</v>
          </cell>
          <cell r="G27">
            <v>302.5</v>
          </cell>
          <cell r="I27">
            <v>1</v>
          </cell>
          <cell r="N27">
            <v>60.5</v>
          </cell>
          <cell r="O27">
            <v>800</v>
          </cell>
          <cell r="R27">
            <v>13.223140495867769</v>
          </cell>
          <cell r="S27">
            <v>0</v>
          </cell>
          <cell r="T27">
            <v>3.3</v>
          </cell>
          <cell r="U27">
            <v>0</v>
          </cell>
          <cell r="V27">
            <v>0</v>
          </cell>
          <cell r="X27">
            <v>800</v>
          </cell>
          <cell r="Z27">
            <v>5.5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E28">
            <v>72</v>
          </cell>
          <cell r="H28">
            <v>66</v>
          </cell>
          <cell r="I28">
            <v>0.33</v>
          </cell>
          <cell r="N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1.2</v>
          </cell>
          <cell r="V28">
            <v>2.4</v>
          </cell>
          <cell r="X28">
            <v>0</v>
          </cell>
          <cell r="Z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I29">
            <v>1</v>
          </cell>
          <cell r="N29">
            <v>0</v>
          </cell>
          <cell r="O29">
            <v>50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0</v>
          </cell>
          <cell r="V29">
            <v>0</v>
          </cell>
          <cell r="X29">
            <v>50</v>
          </cell>
          <cell r="Z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E30">
            <v>218</v>
          </cell>
          <cell r="F30">
            <v>1692</v>
          </cell>
          <cell r="G30">
            <v>464</v>
          </cell>
          <cell r="H30">
            <v>1308</v>
          </cell>
          <cell r="I30">
            <v>0.25</v>
          </cell>
          <cell r="N30">
            <v>92.8</v>
          </cell>
          <cell r="R30">
            <v>14.094827586206897</v>
          </cell>
          <cell r="S30">
            <v>14.094827586206897</v>
          </cell>
          <cell r="T30">
            <v>147</v>
          </cell>
          <cell r="U30">
            <v>85.2</v>
          </cell>
          <cell r="V30">
            <v>182</v>
          </cell>
          <cell r="X30">
            <v>0</v>
          </cell>
          <cell r="Z30">
            <v>12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F31">
            <v>151.19999999999999</v>
          </cell>
          <cell r="G31">
            <v>151.19999999999999</v>
          </cell>
          <cell r="I31">
            <v>1</v>
          </cell>
          <cell r="N31">
            <v>30.24</v>
          </cell>
          <cell r="O31">
            <v>400</v>
          </cell>
          <cell r="R31">
            <v>13.227513227513228</v>
          </cell>
          <cell r="S31">
            <v>0</v>
          </cell>
          <cell r="T31">
            <v>46.8</v>
          </cell>
          <cell r="U31">
            <v>1.08</v>
          </cell>
          <cell r="V31">
            <v>0.36</v>
          </cell>
          <cell r="X31">
            <v>400</v>
          </cell>
          <cell r="Z31">
            <v>1.8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 t="str">
            <v>Окт</v>
          </cell>
          <cell r="D32" t="str">
            <v>Нояб</v>
          </cell>
          <cell r="E32">
            <v>10</v>
          </cell>
          <cell r="F32">
            <v>2508</v>
          </cell>
          <cell r="G32">
            <v>972</v>
          </cell>
          <cell r="H32">
            <v>1440</v>
          </cell>
          <cell r="I32">
            <v>0.25</v>
          </cell>
          <cell r="N32">
            <v>194.4</v>
          </cell>
          <cell r="O32">
            <v>1300</v>
          </cell>
          <cell r="R32">
            <v>14.094650205761317</v>
          </cell>
          <cell r="S32">
            <v>7.4074074074074074</v>
          </cell>
          <cell r="T32">
            <v>155.4</v>
          </cell>
          <cell r="U32">
            <v>111.6</v>
          </cell>
          <cell r="V32">
            <v>215.8</v>
          </cell>
          <cell r="X32">
            <v>325</v>
          </cell>
          <cell r="Z32">
            <v>12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Окт</v>
          </cell>
          <cell r="D33" t="str">
            <v>Нояб</v>
          </cell>
          <cell r="E33">
            <v>179</v>
          </cell>
          <cell r="F33">
            <v>2377</v>
          </cell>
          <cell r="G33">
            <v>489</v>
          </cell>
          <cell r="H33">
            <v>1905</v>
          </cell>
          <cell r="I33">
            <v>0.25</v>
          </cell>
          <cell r="N33">
            <v>97.8</v>
          </cell>
          <cell r="R33">
            <v>19.478527607361965</v>
          </cell>
          <cell r="S33">
            <v>19.478527607361965</v>
          </cell>
          <cell r="T33">
            <v>177</v>
          </cell>
          <cell r="U33">
            <v>101.2</v>
          </cell>
          <cell r="V33">
            <v>249.6</v>
          </cell>
          <cell r="X33">
            <v>0</v>
          </cell>
          <cell r="Z33">
            <v>12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I34">
            <v>1</v>
          </cell>
          <cell r="N34">
            <v>0</v>
          </cell>
          <cell r="O34">
            <v>100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X34">
            <v>100</v>
          </cell>
          <cell r="Z34">
            <v>2.7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I35">
            <v>1</v>
          </cell>
          <cell r="N35">
            <v>0</v>
          </cell>
          <cell r="O35">
            <v>100</v>
          </cell>
          <cell r="R35" t="e">
            <v>#DIV/0!</v>
          </cell>
          <cell r="S35" t="e">
            <v>#DIV/0!</v>
          </cell>
          <cell r="T35">
            <v>0</v>
          </cell>
          <cell r="U35">
            <v>0</v>
          </cell>
          <cell r="V35">
            <v>0</v>
          </cell>
          <cell r="X35">
            <v>100</v>
          </cell>
          <cell r="Z35">
            <v>5</v>
          </cell>
        </row>
        <row r="36">
          <cell r="A36" t="str">
            <v>БОНУС_Готовые чебупели сочные с мясом ТМ Горячая штучка  0,3кг зам  ПОКОМ</v>
          </cell>
          <cell r="B36" t="str">
            <v>шт</v>
          </cell>
          <cell r="E36">
            <v>-56</v>
          </cell>
          <cell r="F36">
            <v>91</v>
          </cell>
          <cell r="G36">
            <v>340</v>
          </cell>
          <cell r="H36">
            <v>-305</v>
          </cell>
          <cell r="I36">
            <v>0</v>
          </cell>
          <cell r="N36">
            <v>68</v>
          </cell>
          <cell r="R36">
            <v>-4.4852941176470589</v>
          </cell>
          <cell r="S36">
            <v>-4.4852941176470589</v>
          </cell>
          <cell r="T36">
            <v>0</v>
          </cell>
          <cell r="U36">
            <v>80</v>
          </cell>
          <cell r="V36">
            <v>61.2</v>
          </cell>
          <cell r="X36">
            <v>0</v>
          </cell>
          <cell r="Z36">
            <v>0</v>
          </cell>
        </row>
        <row r="37">
          <cell r="A37" t="str">
            <v>БОНУС_Пельмени Бульмени со сливочным маслом Горячая штучка 0,9 кг  ПОКОМ</v>
          </cell>
          <cell r="B37" t="str">
            <v>шт</v>
          </cell>
          <cell r="E37">
            <v>-54</v>
          </cell>
          <cell r="F37">
            <v>102</v>
          </cell>
          <cell r="G37">
            <v>126</v>
          </cell>
          <cell r="H37">
            <v>-91</v>
          </cell>
          <cell r="I37">
            <v>0</v>
          </cell>
          <cell r="N37">
            <v>25.2</v>
          </cell>
          <cell r="R37">
            <v>-3.6111111111111112</v>
          </cell>
          <cell r="S37">
            <v>-3.6111111111111112</v>
          </cell>
          <cell r="T37">
            <v>1.8</v>
          </cell>
          <cell r="U37">
            <v>24.4</v>
          </cell>
          <cell r="V37">
            <v>24.6</v>
          </cell>
          <cell r="X37">
            <v>0</v>
          </cell>
          <cell r="Z37">
            <v>0</v>
          </cell>
        </row>
        <row r="41">
          <cell r="P41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7"/>
  <sheetViews>
    <sheetView tabSelected="1" workbookViewId="0">
      <selection activeCell="AA11" sqref="AA11"/>
    </sheetView>
  </sheetViews>
  <sheetFormatPr defaultColWidth="10.5" defaultRowHeight="11.45" customHeight="1" outlineLevelRow="3" x14ac:dyDescent="0.2"/>
  <cols>
    <col min="1" max="1" width="64.83203125" style="1" customWidth="1"/>
    <col min="2" max="2" width="4.5" style="1" customWidth="1"/>
    <col min="3" max="3" width="9.1640625" style="1" customWidth="1"/>
    <col min="4" max="7" width="6.33203125" style="1" customWidth="1"/>
    <col min="8" max="8" width="5.33203125" style="27" customWidth="1"/>
    <col min="9" max="10" width="1.1640625" style="2" customWidth="1"/>
    <col min="11" max="12" width="1.33203125" style="2" customWidth="1"/>
    <col min="13" max="13" width="6.5" style="2" customWidth="1"/>
    <col min="14" max="15" width="9" style="2" customWidth="1"/>
    <col min="16" max="16" width="16.6640625" style="2" customWidth="1"/>
    <col min="17" max="18" width="5.83203125" style="2" customWidth="1"/>
    <col min="19" max="21" width="8.1640625" style="2" customWidth="1"/>
    <col min="22" max="23" width="10.5" style="2"/>
    <col min="24" max="24" width="8.5" style="27" customWidth="1"/>
    <col min="25" max="25" width="10.5" style="28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D2" s="3"/>
    </row>
    <row r="3" spans="1:26" ht="12.95" customHeight="1" x14ac:dyDescent="0.2">
      <c r="A3" s="4" t="s">
        <v>1</v>
      </c>
      <c r="B3" s="24" t="s">
        <v>57</v>
      </c>
      <c r="C3" s="24" t="s">
        <v>59</v>
      </c>
      <c r="D3" s="4" t="s">
        <v>2</v>
      </c>
      <c r="E3" s="4"/>
      <c r="F3" s="4"/>
      <c r="G3" s="4"/>
      <c r="H3" s="11" t="s">
        <v>37</v>
      </c>
      <c r="I3" s="12" t="s">
        <v>38</v>
      </c>
      <c r="J3" s="12" t="s">
        <v>39</v>
      </c>
      <c r="K3" s="12" t="s">
        <v>40</v>
      </c>
      <c r="L3" s="12" t="s">
        <v>40</v>
      </c>
      <c r="M3" s="12" t="s">
        <v>41</v>
      </c>
      <c r="N3" s="13" t="s">
        <v>40</v>
      </c>
      <c r="O3" s="14" t="s">
        <v>42</v>
      </c>
      <c r="P3" s="15"/>
      <c r="Q3" s="12" t="s">
        <v>43</v>
      </c>
      <c r="R3" s="12" t="s">
        <v>44</v>
      </c>
      <c r="S3" s="13" t="s">
        <v>45</v>
      </c>
      <c r="T3" s="13" t="s">
        <v>46</v>
      </c>
      <c r="U3" s="13" t="s">
        <v>60</v>
      </c>
      <c r="V3" s="16" t="s">
        <v>47</v>
      </c>
      <c r="W3" s="12" t="s">
        <v>48</v>
      </c>
      <c r="X3" s="11"/>
      <c r="Y3" s="17" t="s">
        <v>49</v>
      </c>
      <c r="Z3" s="12" t="s">
        <v>50</v>
      </c>
    </row>
    <row r="4" spans="1:26" ht="26.1" customHeight="1" x14ac:dyDescent="0.2">
      <c r="A4" s="4" t="s">
        <v>3</v>
      </c>
      <c r="B4" s="24"/>
      <c r="C4" s="24" t="s">
        <v>59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18"/>
      <c r="O4" s="14" t="s">
        <v>51</v>
      </c>
      <c r="P4" s="15" t="s">
        <v>52</v>
      </c>
      <c r="Q4" s="12"/>
      <c r="R4" s="12"/>
      <c r="S4" s="12"/>
      <c r="T4" s="12"/>
      <c r="U4" s="12"/>
      <c r="V4" s="12"/>
      <c r="W4" s="12"/>
      <c r="X4" s="11"/>
      <c r="Y4" s="17"/>
      <c r="Z4" s="12"/>
    </row>
    <row r="5" spans="1:26" ht="11.1" customHeight="1" x14ac:dyDescent="0.2">
      <c r="A5" s="5"/>
      <c r="B5" s="23"/>
      <c r="C5" s="23"/>
      <c r="D5" s="6"/>
      <c r="E5" s="7"/>
      <c r="F5" s="19">
        <f t="shared" ref="F5:G5" si="0">SUM(F6:F99)</f>
        <v>14537</v>
      </c>
      <c r="G5" s="19">
        <f t="shared" si="0"/>
        <v>25805.599999999999</v>
      </c>
      <c r="H5" s="11"/>
      <c r="I5" s="19">
        <f t="shared" ref="I5:N5" si="1">SUM(I6:I99)</f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2907.4</v>
      </c>
      <c r="N5" s="19">
        <f t="shared" si="1"/>
        <v>19975.8</v>
      </c>
      <c r="O5" s="19">
        <f t="shared" ref="O5" si="2">SUM(O6:O54)</f>
        <v>0</v>
      </c>
      <c r="P5" s="20"/>
      <c r="Q5" s="12"/>
      <c r="R5" s="12"/>
      <c r="S5" s="19">
        <f>SUM(S6:S99)</f>
        <v>2990.8799999999997</v>
      </c>
      <c r="T5" s="19">
        <f>SUM(T6:T99)</f>
        <v>3242.56</v>
      </c>
      <c r="U5" s="19">
        <f>SUM(U6:U99)</f>
        <v>2841.1600000000003</v>
      </c>
      <c r="V5" s="12"/>
      <c r="W5" s="19">
        <f>SUM(W6:W99)</f>
        <v>13422.016000000001</v>
      </c>
      <c r="X5" s="11" t="s">
        <v>53</v>
      </c>
      <c r="Y5" s="21">
        <f t="shared" ref="Y5:Z5" si="3">SUM(Y6:Y99)</f>
        <v>2822</v>
      </c>
      <c r="Z5" s="19">
        <f t="shared" si="3"/>
        <v>13442.359999999999</v>
      </c>
    </row>
    <row r="6" spans="1:26" ht="11.1" customHeight="1" outlineLevel="3" x14ac:dyDescent="0.2">
      <c r="A6" s="8" t="s">
        <v>10</v>
      </c>
      <c r="B6" s="8" t="str">
        <f>VLOOKUP(A6,[1]TDSheet!$A:$B,2,0)</f>
        <v>шт</v>
      </c>
      <c r="C6" s="26" t="str">
        <f>VLOOKUP(A6,[1]TDSheet!$A:$D,4,0)</f>
        <v>Нояб</v>
      </c>
      <c r="D6" s="9">
        <v>1579</v>
      </c>
      <c r="E6" s="9">
        <v>1812</v>
      </c>
      <c r="F6" s="9">
        <v>929</v>
      </c>
      <c r="G6" s="9">
        <v>1806</v>
      </c>
      <c r="H6" s="27">
        <f>VLOOKUP(A6,[1]TDSheet!$A:$I,9,0)</f>
        <v>0.3</v>
      </c>
      <c r="M6" s="2">
        <f>F6/5</f>
        <v>185.8</v>
      </c>
      <c r="N6" s="30">
        <f>13*M6-G6</f>
        <v>609.40000000000009</v>
      </c>
      <c r="O6" s="30"/>
      <c r="Q6" s="2">
        <f>(G6+N6)/M6</f>
        <v>13</v>
      </c>
      <c r="R6" s="2">
        <f>G6/M6</f>
        <v>9.7201291711517754</v>
      </c>
      <c r="S6" s="2">
        <f>VLOOKUP(A6,[1]TDSheet!$A:$U,21,0)</f>
        <v>269</v>
      </c>
      <c r="T6" s="2">
        <f>VLOOKUP(A6,[1]TDSheet!$A:$V,22,0)</f>
        <v>171.8</v>
      </c>
      <c r="U6" s="2">
        <f>VLOOKUP(A6,[1]TDSheet!$A:$N,14,0)</f>
        <v>216.2</v>
      </c>
      <c r="W6" s="2">
        <f>N6*H6</f>
        <v>182.82000000000002</v>
      </c>
      <c r="X6" s="27">
        <f>VLOOKUP(A6,[1]TDSheet!$A:$Z,26,0)</f>
        <v>12</v>
      </c>
      <c r="Y6" s="28">
        <v>51</v>
      </c>
      <c r="Z6" s="2">
        <f>Y6*X6*H6</f>
        <v>183.6</v>
      </c>
    </row>
    <row r="7" spans="1:26" ht="11.1" customHeight="1" outlineLevel="3" x14ac:dyDescent="0.2">
      <c r="A7" s="8" t="s">
        <v>11</v>
      </c>
      <c r="B7" s="8" t="str">
        <f>VLOOKUP(A7,[1]TDSheet!$A:$B,2,0)</f>
        <v>шт</v>
      </c>
      <c r="C7" s="26" t="str">
        <f>VLOOKUP(A7,[1]TDSheet!$A:$D,4,0)</f>
        <v>Нояб</v>
      </c>
      <c r="D7" s="9">
        <v>1846</v>
      </c>
      <c r="E7" s="9">
        <v>1827</v>
      </c>
      <c r="F7" s="29">
        <f>668+F36</f>
        <v>773</v>
      </c>
      <c r="G7" s="29">
        <f>1835+G36</f>
        <v>1799</v>
      </c>
      <c r="H7" s="27">
        <f>VLOOKUP(A7,[1]TDSheet!$A:$I,9,0)</f>
        <v>0.3</v>
      </c>
      <c r="M7" s="2">
        <f t="shared" ref="M7:M37" si="4">F7/5</f>
        <v>154.6</v>
      </c>
      <c r="N7" s="30">
        <f t="shared" ref="N7:N32" si="5">13*M7-G7</f>
        <v>210.79999999999995</v>
      </c>
      <c r="O7" s="30"/>
      <c r="Q7" s="2">
        <f t="shared" ref="Q7:Q37" si="6">(G7+N7)/M7</f>
        <v>13</v>
      </c>
      <c r="R7" s="2">
        <f t="shared" ref="R7:R37" si="7">G7/M7</f>
        <v>11.636481241914618</v>
      </c>
      <c r="S7" s="2">
        <f>VLOOKUP(A7,[1]TDSheet!$A:$U,21,0)</f>
        <v>284.39999999999998</v>
      </c>
      <c r="T7" s="2">
        <f>VLOOKUP(A7,[1]TDSheet!$A:$V,22,0)</f>
        <v>206.4</v>
      </c>
      <c r="U7" s="2">
        <f>VLOOKUP(A7,[1]TDSheet!$A:$N,14,0)</f>
        <v>236</v>
      </c>
      <c r="W7" s="2">
        <f t="shared" ref="W7:W37" si="8">N7*H7</f>
        <v>63.239999999999981</v>
      </c>
      <c r="X7" s="27">
        <f>VLOOKUP(A7,[1]TDSheet!$A:$Z,26,0)</f>
        <v>12</v>
      </c>
      <c r="Y7" s="28">
        <v>18</v>
      </c>
      <c r="Z7" s="2">
        <f t="shared" ref="Z7:Z37" si="9">Y7*X7*H7</f>
        <v>64.8</v>
      </c>
    </row>
    <row r="8" spans="1:26" ht="11.1" customHeight="1" outlineLevel="3" x14ac:dyDescent="0.2">
      <c r="A8" s="8" t="s">
        <v>54</v>
      </c>
      <c r="B8" s="8" t="str">
        <f>VLOOKUP(A8,[1]TDSheet!$A:$B,2,0)</f>
        <v>кг</v>
      </c>
      <c r="C8" s="8"/>
      <c r="D8" s="8"/>
      <c r="E8" s="9"/>
      <c r="F8" s="9"/>
      <c r="G8" s="9"/>
      <c r="H8" s="27">
        <f>VLOOKUP(A8,[1]TDSheet!$A:$I,9,0)</f>
        <v>1</v>
      </c>
      <c r="M8" s="2">
        <f t="shared" si="4"/>
        <v>0</v>
      </c>
      <c r="N8" s="31">
        <v>50</v>
      </c>
      <c r="O8" s="30"/>
      <c r="Q8" s="2" t="e">
        <f t="shared" si="6"/>
        <v>#DIV/0!</v>
      </c>
      <c r="R8" s="2" t="e">
        <f t="shared" si="7"/>
        <v>#DIV/0!</v>
      </c>
      <c r="S8" s="2">
        <f>VLOOKUP(A8,[1]TDSheet!$A:$U,21,0)</f>
        <v>7.4</v>
      </c>
      <c r="T8" s="2">
        <f>VLOOKUP(A8,[1]TDSheet!$A:$V,22,0)</f>
        <v>0</v>
      </c>
      <c r="U8" s="2">
        <f>VLOOKUP(A8,[1]TDSheet!$A:$N,14,0)</f>
        <v>0</v>
      </c>
      <c r="W8" s="2">
        <f t="shared" si="8"/>
        <v>50</v>
      </c>
      <c r="X8" s="27">
        <f>VLOOKUP(A8,[1]TDSheet!$A:$Z,26,0)</f>
        <v>3.7</v>
      </c>
      <c r="Y8" s="28">
        <v>14</v>
      </c>
      <c r="Z8" s="2">
        <f t="shared" si="9"/>
        <v>51.800000000000004</v>
      </c>
    </row>
    <row r="9" spans="1:26" ht="11.1" customHeight="1" outlineLevel="3" x14ac:dyDescent="0.2">
      <c r="A9" s="8" t="s">
        <v>12</v>
      </c>
      <c r="B9" s="25" t="s">
        <v>58</v>
      </c>
      <c r="C9" s="8"/>
      <c r="D9" s="10"/>
      <c r="E9" s="9">
        <v>803</v>
      </c>
      <c r="F9" s="9"/>
      <c r="G9" s="9">
        <v>803</v>
      </c>
      <c r="H9" s="27">
        <v>1</v>
      </c>
      <c r="M9" s="2">
        <f t="shared" si="4"/>
        <v>0</v>
      </c>
      <c r="N9" s="30"/>
      <c r="O9" s="30"/>
      <c r="Q9" s="2" t="e">
        <f t="shared" si="6"/>
        <v>#DIV/0!</v>
      </c>
      <c r="R9" s="2" t="e">
        <f t="shared" si="7"/>
        <v>#DIV/0!</v>
      </c>
      <c r="S9" s="2">
        <v>0</v>
      </c>
      <c r="T9" s="2">
        <v>0</v>
      </c>
      <c r="U9" s="2">
        <v>0</v>
      </c>
      <c r="W9" s="2">
        <f t="shared" si="8"/>
        <v>0</v>
      </c>
      <c r="X9" s="27">
        <v>5.5</v>
      </c>
      <c r="Y9" s="28">
        <f t="shared" ref="Y7:Y37" si="10">N9/X9</f>
        <v>0</v>
      </c>
      <c r="Z9" s="2">
        <f t="shared" si="9"/>
        <v>0</v>
      </c>
    </row>
    <row r="10" spans="1:26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10"/>
      <c r="E10" s="9">
        <v>349.2</v>
      </c>
      <c r="F10" s="9"/>
      <c r="G10" s="9">
        <v>349.2</v>
      </c>
      <c r="H10" s="27">
        <f>VLOOKUP(A10,[1]TDSheet!$A:$I,9,0)</f>
        <v>1</v>
      </c>
      <c r="M10" s="2">
        <f t="shared" si="4"/>
        <v>0</v>
      </c>
      <c r="N10" s="30"/>
      <c r="O10" s="30"/>
      <c r="Q10" s="2" t="e">
        <f t="shared" si="6"/>
        <v>#DIV/0!</v>
      </c>
      <c r="R10" s="2" t="e">
        <f t="shared" si="7"/>
        <v>#DIV/0!</v>
      </c>
      <c r="S10" s="2">
        <f>VLOOKUP(A10,[1]TDSheet!$A:$U,21,0)</f>
        <v>1.08</v>
      </c>
      <c r="T10" s="2">
        <f>VLOOKUP(A10,[1]TDSheet!$A:$V,22,0)</f>
        <v>54.36</v>
      </c>
      <c r="U10" s="2">
        <f>VLOOKUP(A10,[1]TDSheet!$A:$N,14,0)</f>
        <v>32.760000000000005</v>
      </c>
      <c r="W10" s="2">
        <f t="shared" si="8"/>
        <v>0</v>
      </c>
      <c r="X10" s="27">
        <f>VLOOKUP(A10,[1]TDSheet!$A:$Z,26,0)</f>
        <v>1.8</v>
      </c>
      <c r="Y10" s="28">
        <f t="shared" si="10"/>
        <v>0</v>
      </c>
      <c r="Z10" s="2">
        <f t="shared" si="9"/>
        <v>0</v>
      </c>
    </row>
    <row r="11" spans="1:26" ht="11.1" customHeight="1" outlineLevel="3" x14ac:dyDescent="0.2">
      <c r="A11" s="8" t="s">
        <v>14</v>
      </c>
      <c r="B11" s="25" t="s">
        <v>58</v>
      </c>
      <c r="C11" s="8"/>
      <c r="D11" s="10"/>
      <c r="E11" s="9">
        <v>51.8</v>
      </c>
      <c r="F11" s="9"/>
      <c r="G11" s="9">
        <v>51.8</v>
      </c>
      <c r="H11" s="27">
        <v>1</v>
      </c>
      <c r="M11" s="2">
        <f t="shared" si="4"/>
        <v>0</v>
      </c>
      <c r="N11" s="31">
        <v>500</v>
      </c>
      <c r="O11" s="30"/>
      <c r="Q11" s="2" t="e">
        <f t="shared" si="6"/>
        <v>#DIV/0!</v>
      </c>
      <c r="R11" s="2" t="e">
        <f t="shared" si="7"/>
        <v>#DIV/0!</v>
      </c>
      <c r="S11" s="2">
        <v>0</v>
      </c>
      <c r="T11" s="2">
        <v>0</v>
      </c>
      <c r="U11" s="2">
        <v>0</v>
      </c>
      <c r="W11" s="2">
        <f t="shared" si="8"/>
        <v>500</v>
      </c>
      <c r="X11" s="27">
        <v>3.7</v>
      </c>
      <c r="Y11" s="28">
        <v>135</v>
      </c>
      <c r="Z11" s="2">
        <f t="shared" si="9"/>
        <v>499.5</v>
      </c>
    </row>
    <row r="12" spans="1:26" ht="11.1" customHeight="1" outlineLevel="3" x14ac:dyDescent="0.2">
      <c r="A12" s="8" t="s">
        <v>15</v>
      </c>
      <c r="B12" s="8" t="str">
        <f>VLOOKUP(A12,[1]TDSheet!$A:$B,2,0)</f>
        <v>шт</v>
      </c>
      <c r="C12" s="26" t="str">
        <f>VLOOKUP(A12,[1]TDSheet!$A:$D,4,0)</f>
        <v>Нояб</v>
      </c>
      <c r="D12" s="9">
        <v>971</v>
      </c>
      <c r="E12" s="9">
        <v>1800</v>
      </c>
      <c r="F12" s="9">
        <v>471</v>
      </c>
      <c r="G12" s="9">
        <v>1800</v>
      </c>
      <c r="H12" s="27">
        <f>VLOOKUP(A12,[1]TDSheet!$A:$I,9,0)</f>
        <v>0.25</v>
      </c>
      <c r="M12" s="2">
        <f t="shared" si="4"/>
        <v>94.2</v>
      </c>
      <c r="N12" s="30"/>
      <c r="O12" s="30"/>
      <c r="Q12" s="2">
        <f t="shared" si="6"/>
        <v>19.108280254777071</v>
      </c>
      <c r="R12" s="2">
        <f t="shared" si="7"/>
        <v>19.108280254777071</v>
      </c>
      <c r="S12" s="2">
        <f>VLOOKUP(A12,[1]TDSheet!$A:$U,21,0)</f>
        <v>206.6</v>
      </c>
      <c r="T12" s="2">
        <f>VLOOKUP(A12,[1]TDSheet!$A:$V,22,0)</f>
        <v>128.6</v>
      </c>
      <c r="U12" s="2">
        <f>VLOOKUP(A12,[1]TDSheet!$A:$N,14,0)</f>
        <v>175.8</v>
      </c>
      <c r="W12" s="2">
        <f t="shared" si="8"/>
        <v>0</v>
      </c>
      <c r="X12" s="27">
        <f>VLOOKUP(A12,[1]TDSheet!$A:$Z,26,0)</f>
        <v>6</v>
      </c>
      <c r="Y12" s="28">
        <f t="shared" si="10"/>
        <v>0</v>
      </c>
      <c r="Z12" s="2">
        <f t="shared" si="9"/>
        <v>0</v>
      </c>
    </row>
    <row r="13" spans="1:26" ht="11.1" customHeight="1" outlineLevel="3" x14ac:dyDescent="0.2">
      <c r="A13" s="8" t="s">
        <v>16</v>
      </c>
      <c r="B13" s="8" t="str">
        <f>VLOOKUP(A13,[1]TDSheet!$A:$B,2,0)</f>
        <v>шт</v>
      </c>
      <c r="C13" s="8"/>
      <c r="D13" s="9">
        <v>1560</v>
      </c>
      <c r="E13" s="9">
        <v>6</v>
      </c>
      <c r="F13" s="9">
        <v>1004</v>
      </c>
      <c r="G13" s="9">
        <v>238</v>
      </c>
      <c r="H13" s="27">
        <f>VLOOKUP(A13,[1]TDSheet!$A:$I,9,0)</f>
        <v>0.25</v>
      </c>
      <c r="M13" s="2">
        <f t="shared" si="4"/>
        <v>200.8</v>
      </c>
      <c r="N13" s="30">
        <f>10*M13-G13</f>
        <v>1770</v>
      </c>
      <c r="O13" s="30"/>
      <c r="Q13" s="2">
        <f t="shared" si="6"/>
        <v>10</v>
      </c>
      <c r="R13" s="2">
        <f t="shared" si="7"/>
        <v>1.1852589641434261</v>
      </c>
      <c r="S13" s="2">
        <f>VLOOKUP(A13,[1]TDSheet!$A:$U,21,0)</f>
        <v>54.2</v>
      </c>
      <c r="T13" s="2">
        <f>VLOOKUP(A13,[1]TDSheet!$A:$V,22,0)</f>
        <v>161.4</v>
      </c>
      <c r="U13" s="2">
        <f>VLOOKUP(A13,[1]TDSheet!$A:$N,14,0)</f>
        <v>62.8</v>
      </c>
      <c r="W13" s="2">
        <f t="shared" si="8"/>
        <v>442.5</v>
      </c>
      <c r="X13" s="27">
        <f>VLOOKUP(A13,[1]TDSheet!$A:$Z,26,0)</f>
        <v>12</v>
      </c>
      <c r="Y13" s="28">
        <v>148</v>
      </c>
      <c r="Z13" s="2">
        <f t="shared" si="9"/>
        <v>444</v>
      </c>
    </row>
    <row r="14" spans="1:26" ht="11.1" customHeight="1" outlineLevel="3" x14ac:dyDescent="0.2">
      <c r="A14" s="8" t="s">
        <v>17</v>
      </c>
      <c r="B14" s="8" t="str">
        <f>VLOOKUP(A14,[1]TDSheet!$A:$B,2,0)</f>
        <v>кг</v>
      </c>
      <c r="C14" s="8"/>
      <c r="D14" s="9">
        <v>252</v>
      </c>
      <c r="E14" s="9"/>
      <c r="F14" s="9">
        <v>138</v>
      </c>
      <c r="G14" s="9"/>
      <c r="H14" s="27">
        <f>VLOOKUP(A14,[1]TDSheet!$A:$I,9,0)</f>
        <v>1</v>
      </c>
      <c r="M14" s="2">
        <f t="shared" si="4"/>
        <v>27.6</v>
      </c>
      <c r="N14" s="31">
        <v>1500</v>
      </c>
      <c r="O14" s="30"/>
      <c r="Q14" s="2">
        <f t="shared" si="6"/>
        <v>54.347826086956516</v>
      </c>
      <c r="R14" s="2">
        <f t="shared" si="7"/>
        <v>0</v>
      </c>
      <c r="S14" s="2">
        <f>VLOOKUP(A14,[1]TDSheet!$A:$U,21,0)</f>
        <v>145.19999999999999</v>
      </c>
      <c r="T14" s="2">
        <f>VLOOKUP(A14,[1]TDSheet!$A:$V,22,0)</f>
        <v>166.6</v>
      </c>
      <c r="U14" s="2">
        <f>VLOOKUP(A14,[1]TDSheet!$A:$N,14,0)</f>
        <v>106.8</v>
      </c>
      <c r="W14" s="2">
        <f t="shared" si="8"/>
        <v>1500</v>
      </c>
      <c r="X14" s="27">
        <f>VLOOKUP(A14,[1]TDSheet!$A:$Z,26,0)</f>
        <v>6</v>
      </c>
      <c r="Y14" s="28">
        <v>250</v>
      </c>
      <c r="Z14" s="2">
        <f t="shared" si="9"/>
        <v>1500</v>
      </c>
    </row>
    <row r="15" spans="1:26" ht="11.1" customHeight="1" outlineLevel="3" x14ac:dyDescent="0.2">
      <c r="A15" s="8" t="s">
        <v>18</v>
      </c>
      <c r="B15" s="25" t="s">
        <v>58</v>
      </c>
      <c r="C15" s="8"/>
      <c r="D15" s="10"/>
      <c r="E15" s="9">
        <v>1002</v>
      </c>
      <c r="F15" s="9"/>
      <c r="G15" s="9">
        <v>1002</v>
      </c>
      <c r="H15" s="27">
        <v>1</v>
      </c>
      <c r="M15" s="2">
        <f t="shared" si="4"/>
        <v>0</v>
      </c>
      <c r="N15" s="30"/>
      <c r="O15" s="30"/>
      <c r="Q15" s="2" t="e">
        <f t="shared" si="6"/>
        <v>#DIV/0!</v>
      </c>
      <c r="R15" s="2" t="e">
        <f t="shared" si="7"/>
        <v>#DIV/0!</v>
      </c>
      <c r="S15" s="2">
        <v>0</v>
      </c>
      <c r="T15" s="2">
        <v>0</v>
      </c>
      <c r="U15" s="2">
        <v>0</v>
      </c>
      <c r="W15" s="2">
        <f t="shared" si="8"/>
        <v>0</v>
      </c>
      <c r="X15" s="27">
        <v>6</v>
      </c>
      <c r="Y15" s="28">
        <f t="shared" si="10"/>
        <v>0</v>
      </c>
      <c r="Z15" s="2">
        <f t="shared" si="9"/>
        <v>0</v>
      </c>
    </row>
    <row r="16" spans="1:26" ht="11.1" customHeight="1" outlineLevel="3" x14ac:dyDescent="0.2">
      <c r="A16" s="8" t="s">
        <v>19</v>
      </c>
      <c r="B16" s="8" t="str">
        <f>VLOOKUP(A16,[1]TDSheet!$A:$B,2,0)</f>
        <v>шт</v>
      </c>
      <c r="C16" s="8"/>
      <c r="D16" s="9">
        <v>400</v>
      </c>
      <c r="E16" s="9">
        <v>112</v>
      </c>
      <c r="F16" s="9">
        <v>278</v>
      </c>
      <c r="G16" s="9">
        <v>112</v>
      </c>
      <c r="H16" s="27">
        <f>VLOOKUP(A16,[1]TDSheet!$A:$I,9,0)</f>
        <v>0.75</v>
      </c>
      <c r="M16" s="2">
        <f t="shared" si="4"/>
        <v>55.6</v>
      </c>
      <c r="N16" s="30">
        <f>11*M16-G16</f>
        <v>499.6</v>
      </c>
      <c r="O16" s="30"/>
      <c r="Q16" s="2">
        <f t="shared" si="6"/>
        <v>11</v>
      </c>
      <c r="R16" s="2">
        <f t="shared" si="7"/>
        <v>2.014388489208633</v>
      </c>
      <c r="S16" s="2">
        <f>VLOOKUP(A16,[1]TDSheet!$A:$U,21,0)</f>
        <v>25.2</v>
      </c>
      <c r="T16" s="2">
        <f>VLOOKUP(A16,[1]TDSheet!$A:$V,22,0)</f>
        <v>39.799999999999997</v>
      </c>
      <c r="U16" s="2">
        <f>VLOOKUP(A16,[1]TDSheet!$A:$N,14,0)</f>
        <v>38.4</v>
      </c>
      <c r="W16" s="2">
        <f t="shared" si="8"/>
        <v>374.70000000000005</v>
      </c>
      <c r="X16" s="27">
        <f>VLOOKUP(A16,[1]TDSheet!$A:$Z,26,0)</f>
        <v>8</v>
      </c>
      <c r="Y16" s="28">
        <v>63</v>
      </c>
      <c r="Z16" s="2">
        <f t="shared" si="9"/>
        <v>378</v>
      </c>
    </row>
    <row r="17" spans="1:26" ht="11.1" customHeight="1" outlineLevel="3" x14ac:dyDescent="0.2">
      <c r="A17" s="8" t="s">
        <v>20</v>
      </c>
      <c r="B17" s="8" t="str">
        <f>VLOOKUP(A17,[1]TDSheet!$A:$B,2,0)</f>
        <v>шт</v>
      </c>
      <c r="C17" s="26" t="str">
        <f>VLOOKUP(A17,[1]TDSheet!$A:$D,4,0)</f>
        <v>Нояб</v>
      </c>
      <c r="D17" s="9">
        <v>336</v>
      </c>
      <c r="E17" s="9">
        <v>704</v>
      </c>
      <c r="F17" s="9">
        <v>153</v>
      </c>
      <c r="G17" s="9">
        <v>704</v>
      </c>
      <c r="H17" s="27">
        <f>VLOOKUP(A17,[1]TDSheet!$A:$I,9,0)</f>
        <v>0.9</v>
      </c>
      <c r="M17" s="2">
        <f t="shared" si="4"/>
        <v>30.6</v>
      </c>
      <c r="N17" s="31">
        <v>300</v>
      </c>
      <c r="O17" s="30"/>
      <c r="Q17" s="2">
        <f t="shared" si="6"/>
        <v>32.810457516339866</v>
      </c>
      <c r="R17" s="2">
        <f t="shared" si="7"/>
        <v>23.006535947712418</v>
      </c>
      <c r="S17" s="2">
        <f>VLOOKUP(A17,[1]TDSheet!$A:$U,21,0)</f>
        <v>83.6</v>
      </c>
      <c r="T17" s="2">
        <f>VLOOKUP(A17,[1]TDSheet!$A:$V,22,0)</f>
        <v>45</v>
      </c>
      <c r="U17" s="2">
        <f>VLOOKUP(A17,[1]TDSheet!$A:$N,14,0)</f>
        <v>70.599999999999994</v>
      </c>
      <c r="W17" s="2">
        <f t="shared" si="8"/>
        <v>270</v>
      </c>
      <c r="X17" s="27">
        <f>VLOOKUP(A17,[1]TDSheet!$A:$Z,26,0)</f>
        <v>8</v>
      </c>
      <c r="Y17" s="28">
        <v>38</v>
      </c>
      <c r="Z17" s="2">
        <f t="shared" si="9"/>
        <v>273.60000000000002</v>
      </c>
    </row>
    <row r="18" spans="1:26" ht="11.1" customHeight="1" outlineLevel="3" x14ac:dyDescent="0.2">
      <c r="A18" s="8" t="s">
        <v>21</v>
      </c>
      <c r="B18" s="8" t="str">
        <f>VLOOKUP(A18,[1]TDSheet!$A:$B,2,0)</f>
        <v>шт</v>
      </c>
      <c r="C18" s="26" t="str">
        <f>VLOOKUP(A18,[1]TDSheet!$A:$D,4,0)</f>
        <v>Нояб</v>
      </c>
      <c r="D18" s="9">
        <v>2058</v>
      </c>
      <c r="E18" s="9">
        <v>904</v>
      </c>
      <c r="F18" s="9">
        <v>1125</v>
      </c>
      <c r="G18" s="9">
        <v>1483</v>
      </c>
      <c r="H18" s="27">
        <f>VLOOKUP(A18,[1]TDSheet!$A:$I,9,0)</f>
        <v>0.9</v>
      </c>
      <c r="M18" s="2">
        <f t="shared" si="4"/>
        <v>225</v>
      </c>
      <c r="N18" s="30">
        <f t="shared" si="5"/>
        <v>1442</v>
      </c>
      <c r="O18" s="30"/>
      <c r="Q18" s="2">
        <f t="shared" si="6"/>
        <v>13</v>
      </c>
      <c r="R18" s="2">
        <f t="shared" si="7"/>
        <v>6.5911111111111111</v>
      </c>
      <c r="S18" s="2">
        <f>VLOOKUP(A18,[1]TDSheet!$A:$U,21,0)</f>
        <v>205.2</v>
      </c>
      <c r="T18" s="2">
        <f>VLOOKUP(A18,[1]TDSheet!$A:$V,22,0)</f>
        <v>194.6</v>
      </c>
      <c r="U18" s="2">
        <f>VLOOKUP(A18,[1]TDSheet!$A:$N,14,0)</f>
        <v>174.2</v>
      </c>
      <c r="W18" s="2">
        <f t="shared" si="8"/>
        <v>1297.8</v>
      </c>
      <c r="X18" s="27">
        <f>VLOOKUP(A18,[1]TDSheet!$A:$Z,26,0)</f>
        <v>8</v>
      </c>
      <c r="Y18" s="28">
        <v>180</v>
      </c>
      <c r="Z18" s="2">
        <f t="shared" si="9"/>
        <v>1296</v>
      </c>
    </row>
    <row r="19" spans="1:26" ht="11.1" customHeight="1" outlineLevel="3" x14ac:dyDescent="0.2">
      <c r="A19" s="8" t="s">
        <v>22</v>
      </c>
      <c r="B19" s="8" t="str">
        <f>VLOOKUP(A19,[1]TDSheet!$A:$B,2,0)</f>
        <v>шт</v>
      </c>
      <c r="C19" s="8"/>
      <c r="D19" s="9">
        <v>235</v>
      </c>
      <c r="E19" s="9">
        <v>304</v>
      </c>
      <c r="F19" s="9">
        <v>169</v>
      </c>
      <c r="G19" s="9">
        <v>321</v>
      </c>
      <c r="H19" s="27">
        <f>VLOOKUP(A19,[1]TDSheet!$A:$I,9,0)</f>
        <v>0.43</v>
      </c>
      <c r="M19" s="2">
        <f t="shared" si="4"/>
        <v>33.799999999999997</v>
      </c>
      <c r="N19" s="30">
        <f t="shared" si="5"/>
        <v>118.39999999999998</v>
      </c>
      <c r="O19" s="30"/>
      <c r="Q19" s="2">
        <f t="shared" si="6"/>
        <v>13</v>
      </c>
      <c r="R19" s="2">
        <f t="shared" si="7"/>
        <v>9.4970414201183448</v>
      </c>
      <c r="S19" s="2">
        <f>VLOOKUP(A19,[1]TDSheet!$A:$U,21,0)</f>
        <v>33.6</v>
      </c>
      <c r="T19" s="2">
        <f>VLOOKUP(A19,[1]TDSheet!$A:$V,22,0)</f>
        <v>27.6</v>
      </c>
      <c r="U19" s="2">
        <f>VLOOKUP(A19,[1]TDSheet!$A:$N,14,0)</f>
        <v>35.4</v>
      </c>
      <c r="W19" s="2">
        <f t="shared" si="8"/>
        <v>50.911999999999992</v>
      </c>
      <c r="X19" s="27">
        <f>VLOOKUP(A19,[1]TDSheet!$A:$Z,26,0)</f>
        <v>16</v>
      </c>
      <c r="Y19" s="28">
        <v>7</v>
      </c>
      <c r="Z19" s="2">
        <f t="shared" si="9"/>
        <v>48.16</v>
      </c>
    </row>
    <row r="20" spans="1:26" ht="21.95" customHeight="1" outlineLevel="3" x14ac:dyDescent="0.2">
      <c r="A20" s="8" t="s">
        <v>23</v>
      </c>
      <c r="B20" s="8" t="str">
        <f>VLOOKUP(A20,[1]TDSheet!$A:$B,2,0)</f>
        <v>кг</v>
      </c>
      <c r="C20" s="8"/>
      <c r="D20" s="9">
        <v>3360</v>
      </c>
      <c r="E20" s="9">
        <v>2700</v>
      </c>
      <c r="F20" s="9">
        <v>1985</v>
      </c>
      <c r="G20" s="9">
        <v>3870</v>
      </c>
      <c r="H20" s="27">
        <f>VLOOKUP(A20,[1]TDSheet!$A:$I,9,0)</f>
        <v>1</v>
      </c>
      <c r="M20" s="2">
        <f t="shared" si="4"/>
        <v>397</v>
      </c>
      <c r="N20" s="30">
        <f t="shared" si="5"/>
        <v>1291</v>
      </c>
      <c r="O20" s="30"/>
      <c r="Q20" s="2">
        <f t="shared" si="6"/>
        <v>13</v>
      </c>
      <c r="R20" s="2">
        <f t="shared" si="7"/>
        <v>9.748110831234257</v>
      </c>
      <c r="S20" s="2">
        <f>VLOOKUP(A20,[1]TDSheet!$A:$U,21,0)</f>
        <v>409</v>
      </c>
      <c r="T20" s="2">
        <f>VLOOKUP(A20,[1]TDSheet!$A:$V,22,0)</f>
        <v>374</v>
      </c>
      <c r="U20" s="2">
        <f>VLOOKUP(A20,[1]TDSheet!$A:$N,14,0)</f>
        <v>384</v>
      </c>
      <c r="W20" s="2">
        <f t="shared" si="8"/>
        <v>1291</v>
      </c>
      <c r="X20" s="27">
        <f>VLOOKUP(A20,[1]TDSheet!$A:$Z,26,0)</f>
        <v>5</v>
      </c>
      <c r="Y20" s="28">
        <v>258</v>
      </c>
      <c r="Z20" s="2">
        <f t="shared" si="9"/>
        <v>1290</v>
      </c>
    </row>
    <row r="21" spans="1:26" ht="11.1" customHeight="1" outlineLevel="3" x14ac:dyDescent="0.2">
      <c r="A21" s="8" t="s">
        <v>24</v>
      </c>
      <c r="B21" s="8" t="str">
        <f>VLOOKUP(A21,[1]TDSheet!$A:$B,2,0)</f>
        <v>шт</v>
      </c>
      <c r="C21" s="26" t="str">
        <f>VLOOKUP(A21,[1]TDSheet!$A:$D,4,0)</f>
        <v>Нояб</v>
      </c>
      <c r="D21" s="9">
        <v>1852</v>
      </c>
      <c r="E21" s="9">
        <v>1904</v>
      </c>
      <c r="F21" s="29">
        <f>1050+F37</f>
        <v>1112</v>
      </c>
      <c r="G21" s="29">
        <f>2213+G37</f>
        <v>2187</v>
      </c>
      <c r="H21" s="27">
        <f>VLOOKUP(A21,[1]TDSheet!$A:$I,9,0)</f>
        <v>0.9</v>
      </c>
      <c r="M21" s="2">
        <f t="shared" si="4"/>
        <v>222.4</v>
      </c>
      <c r="N21" s="30">
        <f t="shared" si="5"/>
        <v>704.20000000000027</v>
      </c>
      <c r="O21" s="30"/>
      <c r="Q21" s="2">
        <f t="shared" si="6"/>
        <v>13.000000000000002</v>
      </c>
      <c r="R21" s="2">
        <f t="shared" si="7"/>
        <v>9.8336330935251794</v>
      </c>
      <c r="S21" s="2">
        <f>VLOOKUP(A21,[1]TDSheet!$A:$U,21,0)</f>
        <v>194.4</v>
      </c>
      <c r="T21" s="2">
        <f>VLOOKUP(A21,[1]TDSheet!$A:$V,22,0)</f>
        <v>209.2</v>
      </c>
      <c r="U21" s="2">
        <f>VLOOKUP(A21,[1]TDSheet!$A:$N,14,0)</f>
        <v>225.8</v>
      </c>
      <c r="W21" s="2">
        <f t="shared" si="8"/>
        <v>633.78000000000031</v>
      </c>
      <c r="X21" s="27">
        <f>VLOOKUP(A21,[1]TDSheet!$A:$Z,26,0)</f>
        <v>8</v>
      </c>
      <c r="Y21" s="28">
        <v>88</v>
      </c>
      <c r="Z21" s="2">
        <f t="shared" si="9"/>
        <v>633.6</v>
      </c>
    </row>
    <row r="22" spans="1:26" ht="11.1" customHeight="1" outlineLevel="3" x14ac:dyDescent="0.2">
      <c r="A22" s="8" t="s">
        <v>25</v>
      </c>
      <c r="B22" s="8" t="str">
        <f>VLOOKUP(A22,[1]TDSheet!$A:$B,2,0)</f>
        <v>шт</v>
      </c>
      <c r="C22" s="8"/>
      <c r="D22" s="9">
        <v>319</v>
      </c>
      <c r="E22" s="9">
        <v>259</v>
      </c>
      <c r="F22" s="9">
        <v>218</v>
      </c>
      <c r="G22" s="9">
        <v>332</v>
      </c>
      <c r="H22" s="27">
        <f>VLOOKUP(A22,[1]TDSheet!$A:$I,9,0)</f>
        <v>0.43</v>
      </c>
      <c r="M22" s="2">
        <f t="shared" si="4"/>
        <v>43.6</v>
      </c>
      <c r="N22" s="30">
        <f t="shared" si="5"/>
        <v>234.80000000000007</v>
      </c>
      <c r="O22" s="30"/>
      <c r="Q22" s="2">
        <f t="shared" si="6"/>
        <v>13.000000000000002</v>
      </c>
      <c r="R22" s="2">
        <f t="shared" si="7"/>
        <v>7.6146788990825689</v>
      </c>
      <c r="S22" s="2">
        <f>VLOOKUP(A22,[1]TDSheet!$A:$U,21,0)</f>
        <v>43</v>
      </c>
      <c r="T22" s="2">
        <f>VLOOKUP(A22,[1]TDSheet!$A:$V,22,0)</f>
        <v>35.6</v>
      </c>
      <c r="U22" s="2">
        <f>VLOOKUP(A22,[1]TDSheet!$A:$N,14,0)</f>
        <v>43</v>
      </c>
      <c r="W22" s="2">
        <f t="shared" si="8"/>
        <v>100.96400000000003</v>
      </c>
      <c r="X22" s="27">
        <f>VLOOKUP(A22,[1]TDSheet!$A:$Z,26,0)</f>
        <v>16</v>
      </c>
      <c r="Y22" s="28">
        <v>15</v>
      </c>
      <c r="Z22" s="2">
        <f t="shared" si="9"/>
        <v>103.2</v>
      </c>
    </row>
    <row r="23" spans="1:26" ht="11.1" customHeight="1" outlineLevel="3" x14ac:dyDescent="0.2">
      <c r="A23" s="8" t="s">
        <v>26</v>
      </c>
      <c r="B23" s="8" t="str">
        <f>VLOOKUP(A23,[1]TDSheet!$A:$B,2,0)</f>
        <v>шт</v>
      </c>
      <c r="C23" s="26" t="str">
        <f>VLOOKUP(A23,[1]TDSheet!$A:$D,4,0)</f>
        <v>Нояб</v>
      </c>
      <c r="D23" s="9">
        <v>616</v>
      </c>
      <c r="E23" s="9">
        <v>88</v>
      </c>
      <c r="F23" s="9">
        <v>275</v>
      </c>
      <c r="G23" s="9">
        <v>381</v>
      </c>
      <c r="H23" s="27">
        <f>VLOOKUP(A23,[1]TDSheet!$A:$I,9,0)</f>
        <v>0.7</v>
      </c>
      <c r="M23" s="2">
        <f t="shared" si="4"/>
        <v>55</v>
      </c>
      <c r="N23" s="30">
        <f t="shared" si="5"/>
        <v>334</v>
      </c>
      <c r="O23" s="30"/>
      <c r="Q23" s="2">
        <f t="shared" si="6"/>
        <v>13</v>
      </c>
      <c r="R23" s="2">
        <f t="shared" si="7"/>
        <v>6.9272727272727277</v>
      </c>
      <c r="S23" s="2">
        <f>VLOOKUP(A23,[1]TDSheet!$A:$U,21,0)</f>
        <v>42.4</v>
      </c>
      <c r="T23" s="2">
        <f>VLOOKUP(A23,[1]TDSheet!$A:$V,22,0)</f>
        <v>59.2</v>
      </c>
      <c r="U23" s="2">
        <f>VLOOKUP(A23,[1]TDSheet!$A:$N,14,0)</f>
        <v>50.4</v>
      </c>
      <c r="W23" s="2">
        <f t="shared" si="8"/>
        <v>233.79999999999998</v>
      </c>
      <c r="X23" s="27">
        <f>VLOOKUP(A23,[1]TDSheet!$A:$Z,26,0)</f>
        <v>8</v>
      </c>
      <c r="Y23" s="28">
        <v>42</v>
      </c>
      <c r="Z23" s="2">
        <f t="shared" si="9"/>
        <v>235.2</v>
      </c>
    </row>
    <row r="24" spans="1:26" ht="21.95" customHeight="1" outlineLevel="3" x14ac:dyDescent="0.2">
      <c r="A24" s="8" t="s">
        <v>27</v>
      </c>
      <c r="B24" s="8" t="str">
        <f>VLOOKUP(A24,[1]TDSheet!$A:$B,2,0)</f>
        <v>шт</v>
      </c>
      <c r="C24" s="26" t="str">
        <f>VLOOKUP(A24,[1]TDSheet!$A:$D,4,0)</f>
        <v>Нояб</v>
      </c>
      <c r="D24" s="9">
        <v>99</v>
      </c>
      <c r="E24" s="9">
        <v>272</v>
      </c>
      <c r="F24" s="9"/>
      <c r="G24" s="9">
        <v>272</v>
      </c>
      <c r="H24" s="27">
        <f>VLOOKUP(A24,[1]TDSheet!$A:$I,9,0)</f>
        <v>0.9</v>
      </c>
      <c r="M24" s="2">
        <f t="shared" si="4"/>
        <v>0</v>
      </c>
      <c r="N24" s="31">
        <v>100</v>
      </c>
      <c r="O24" s="30"/>
      <c r="Q24" s="2" t="e">
        <f t="shared" si="6"/>
        <v>#DIV/0!</v>
      </c>
      <c r="R24" s="2" t="e">
        <f t="shared" si="7"/>
        <v>#DIV/0!</v>
      </c>
      <c r="S24" s="2">
        <f>VLOOKUP(A24,[1]TDSheet!$A:$U,21,0)</f>
        <v>31.6</v>
      </c>
      <c r="T24" s="2">
        <f>VLOOKUP(A24,[1]TDSheet!$A:$V,22,0)</f>
        <v>12</v>
      </c>
      <c r="U24" s="2">
        <f>VLOOKUP(A24,[1]TDSheet!$A:$N,14,0)</f>
        <v>35</v>
      </c>
      <c r="W24" s="2">
        <f t="shared" si="8"/>
        <v>90</v>
      </c>
      <c r="X24" s="27">
        <f>VLOOKUP(A24,[1]TDSheet!$A:$Z,26,0)</f>
        <v>8</v>
      </c>
      <c r="Y24" s="28">
        <v>13</v>
      </c>
      <c r="Z24" s="2">
        <f t="shared" si="9"/>
        <v>93.600000000000009</v>
      </c>
    </row>
    <row r="25" spans="1:26" ht="21.95" customHeight="1" outlineLevel="3" x14ac:dyDescent="0.2">
      <c r="A25" s="8" t="s">
        <v>28</v>
      </c>
      <c r="B25" s="8" t="str">
        <f>VLOOKUP(A25,[1]TDSheet!$A:$B,2,0)</f>
        <v>шт</v>
      </c>
      <c r="C25" s="8"/>
      <c r="D25" s="9">
        <v>67</v>
      </c>
      <c r="E25" s="9">
        <v>344</v>
      </c>
      <c r="F25" s="9">
        <v>26</v>
      </c>
      <c r="G25" s="9">
        <v>344</v>
      </c>
      <c r="H25" s="27">
        <f>VLOOKUP(A25,[1]TDSheet!$A:$I,9,0)</f>
        <v>0.9</v>
      </c>
      <c r="M25" s="2">
        <f t="shared" si="4"/>
        <v>5.2</v>
      </c>
      <c r="N25" s="31">
        <v>60</v>
      </c>
      <c r="O25" s="30"/>
      <c r="Q25" s="2">
        <f t="shared" si="6"/>
        <v>77.692307692307693</v>
      </c>
      <c r="R25" s="2">
        <f t="shared" si="7"/>
        <v>66.153846153846146</v>
      </c>
      <c r="S25" s="2">
        <f>VLOOKUP(A25,[1]TDSheet!$A:$U,21,0)</f>
        <v>0</v>
      </c>
      <c r="T25" s="2">
        <f>VLOOKUP(A25,[1]TDSheet!$A:$V,22,0)</f>
        <v>0</v>
      </c>
      <c r="U25" s="2">
        <f>VLOOKUP(A25,[1]TDSheet!$A:$N,14,0)</f>
        <v>29.6</v>
      </c>
      <c r="W25" s="2">
        <f t="shared" si="8"/>
        <v>54</v>
      </c>
      <c r="X25" s="27">
        <f>VLOOKUP(A25,[1]TDSheet!$A:$Z,26,0)</f>
        <v>8</v>
      </c>
      <c r="Y25" s="28">
        <v>8</v>
      </c>
      <c r="Z25" s="2">
        <f t="shared" si="9"/>
        <v>57.6</v>
      </c>
    </row>
    <row r="26" spans="1:26" ht="11.1" customHeight="1" outlineLevel="3" x14ac:dyDescent="0.2">
      <c r="A26" s="8" t="s">
        <v>29</v>
      </c>
      <c r="B26" s="8" t="str">
        <f>VLOOKUP(A26,[1]TDSheet!$A:$B,2,0)</f>
        <v>кг</v>
      </c>
      <c r="C26" s="8"/>
      <c r="D26" s="9">
        <v>3740</v>
      </c>
      <c r="E26" s="9">
        <v>800</v>
      </c>
      <c r="F26" s="9">
        <v>1470</v>
      </c>
      <c r="G26" s="9">
        <v>2855</v>
      </c>
      <c r="H26" s="27">
        <f>VLOOKUP(A26,[1]TDSheet!$A:$I,9,0)</f>
        <v>1</v>
      </c>
      <c r="M26" s="2">
        <f t="shared" si="4"/>
        <v>294</v>
      </c>
      <c r="N26" s="30">
        <f t="shared" si="5"/>
        <v>967</v>
      </c>
      <c r="O26" s="30"/>
      <c r="Q26" s="2">
        <f t="shared" si="6"/>
        <v>13</v>
      </c>
      <c r="R26" s="2">
        <f t="shared" si="7"/>
        <v>9.7108843537414966</v>
      </c>
      <c r="S26" s="2">
        <f>VLOOKUP(A26,[1]TDSheet!$A:$U,21,0)</f>
        <v>333</v>
      </c>
      <c r="T26" s="2">
        <f>VLOOKUP(A26,[1]TDSheet!$A:$V,22,0)</f>
        <v>353</v>
      </c>
      <c r="U26" s="2">
        <f>VLOOKUP(A26,[1]TDSheet!$A:$N,14,0)</f>
        <v>267</v>
      </c>
      <c r="W26" s="2">
        <f t="shared" si="8"/>
        <v>967</v>
      </c>
      <c r="X26" s="27">
        <f>VLOOKUP(A26,[1]TDSheet!$A:$Z,26,0)</f>
        <v>5</v>
      </c>
      <c r="Y26" s="28">
        <v>193</v>
      </c>
      <c r="Z26" s="2">
        <f t="shared" si="9"/>
        <v>965</v>
      </c>
    </row>
    <row r="27" spans="1:26" ht="11.1" customHeight="1" outlineLevel="3" x14ac:dyDescent="0.2">
      <c r="A27" s="8" t="s">
        <v>30</v>
      </c>
      <c r="B27" s="8" t="str">
        <f>VLOOKUP(A27,[1]TDSheet!$A:$B,2,0)</f>
        <v>шт</v>
      </c>
      <c r="C27" s="8"/>
      <c r="D27" s="9">
        <v>2885</v>
      </c>
      <c r="E27" s="9">
        <v>900</v>
      </c>
      <c r="F27" s="9">
        <v>1173</v>
      </c>
      <c r="G27" s="9">
        <v>2302</v>
      </c>
      <c r="H27" s="27">
        <f>VLOOKUP(A27,[1]TDSheet!$A:$I,9,0)</f>
        <v>1</v>
      </c>
      <c r="M27" s="2">
        <f t="shared" si="4"/>
        <v>234.6</v>
      </c>
      <c r="N27" s="30">
        <f t="shared" si="5"/>
        <v>747.79999999999973</v>
      </c>
      <c r="O27" s="30"/>
      <c r="Q27" s="2">
        <f t="shared" si="6"/>
        <v>13</v>
      </c>
      <c r="R27" s="2">
        <f t="shared" si="7"/>
        <v>9.8124467178175614</v>
      </c>
      <c r="S27" s="2">
        <f>VLOOKUP(A27,[1]TDSheet!$A:$U,21,0)</f>
        <v>218.4</v>
      </c>
      <c r="T27" s="2">
        <f>VLOOKUP(A27,[1]TDSheet!$A:$V,22,0)</f>
        <v>267.8</v>
      </c>
      <c r="U27" s="2">
        <f>VLOOKUP(A27,[1]TDSheet!$A:$N,14,0)</f>
        <v>179.2</v>
      </c>
      <c r="W27" s="2">
        <f t="shared" si="8"/>
        <v>747.79999999999973</v>
      </c>
      <c r="X27" s="27">
        <f>VLOOKUP(A27,[1]TDSheet!$A:$Z,26,0)</f>
        <v>5</v>
      </c>
      <c r="Y27" s="28">
        <v>150</v>
      </c>
      <c r="Z27" s="2">
        <f t="shared" si="9"/>
        <v>750</v>
      </c>
    </row>
    <row r="28" spans="1:26" ht="11.1" customHeight="1" outlineLevel="3" x14ac:dyDescent="0.2">
      <c r="A28" s="8" t="s">
        <v>31</v>
      </c>
      <c r="B28" s="8" t="str">
        <f>VLOOKUP(A28,[1]TDSheet!$A:$B,2,0)</f>
        <v>шт</v>
      </c>
      <c r="C28" s="8"/>
      <c r="D28" s="9">
        <v>66</v>
      </c>
      <c r="E28" s="9"/>
      <c r="F28" s="9">
        <v>6</v>
      </c>
      <c r="G28" s="9">
        <v>60</v>
      </c>
      <c r="H28" s="27">
        <f>VLOOKUP(A28,[1]TDSheet!$A:$I,9,0)</f>
        <v>0.33</v>
      </c>
      <c r="M28" s="2">
        <f t="shared" si="4"/>
        <v>1.2</v>
      </c>
      <c r="N28" s="30"/>
      <c r="O28" s="30"/>
      <c r="Q28" s="2">
        <f t="shared" si="6"/>
        <v>50</v>
      </c>
      <c r="R28" s="2">
        <f t="shared" si="7"/>
        <v>50</v>
      </c>
      <c r="S28" s="2">
        <f>VLOOKUP(A28,[1]TDSheet!$A:$U,21,0)</f>
        <v>1.2</v>
      </c>
      <c r="T28" s="2">
        <f>VLOOKUP(A28,[1]TDSheet!$A:$V,22,0)</f>
        <v>2.4</v>
      </c>
      <c r="U28" s="2">
        <f>VLOOKUP(A28,[1]TDSheet!$A:$N,14,0)</f>
        <v>0</v>
      </c>
      <c r="W28" s="2">
        <f t="shared" si="8"/>
        <v>0</v>
      </c>
      <c r="X28" s="27">
        <f>VLOOKUP(A28,[1]TDSheet!$A:$Z,26,0)</f>
        <v>6</v>
      </c>
      <c r="Y28" s="28">
        <f t="shared" si="10"/>
        <v>0</v>
      </c>
      <c r="Z28" s="2">
        <f t="shared" si="9"/>
        <v>0</v>
      </c>
    </row>
    <row r="29" spans="1:26" ht="11.1" customHeight="1" outlineLevel="3" x14ac:dyDescent="0.2">
      <c r="A29" s="22" t="s">
        <v>55</v>
      </c>
      <c r="B29" s="8" t="str">
        <f>VLOOKUP(A29,[1]TDSheet!$A:$B,2,0)</f>
        <v>кг</v>
      </c>
      <c r="C29" s="8"/>
      <c r="D29" s="9"/>
      <c r="E29" s="9"/>
      <c r="F29" s="9"/>
      <c r="G29" s="9"/>
      <c r="H29" s="27">
        <f>VLOOKUP(A29,[1]TDSheet!$A:$I,9,0)</f>
        <v>1</v>
      </c>
      <c r="M29" s="2">
        <f t="shared" si="4"/>
        <v>0</v>
      </c>
      <c r="N29" s="31">
        <v>50</v>
      </c>
      <c r="O29" s="30"/>
      <c r="Q29" s="2" t="e">
        <f t="shared" si="6"/>
        <v>#DIV/0!</v>
      </c>
      <c r="R29" s="2" t="e">
        <f t="shared" si="7"/>
        <v>#DIV/0!</v>
      </c>
      <c r="S29" s="2">
        <f>VLOOKUP(A29,[1]TDSheet!$A:$U,21,0)</f>
        <v>0</v>
      </c>
      <c r="T29" s="2">
        <f>VLOOKUP(A29,[1]TDSheet!$A:$V,22,0)</f>
        <v>0</v>
      </c>
      <c r="U29" s="2">
        <f>VLOOKUP(A29,[1]TDSheet!$A:$N,14,0)</f>
        <v>0</v>
      </c>
      <c r="W29" s="2">
        <f t="shared" si="8"/>
        <v>50</v>
      </c>
      <c r="X29" s="27">
        <f>VLOOKUP(A29,[1]TDSheet!$A:$Z,26,0)</f>
        <v>3</v>
      </c>
      <c r="Y29" s="28">
        <v>17</v>
      </c>
      <c r="Z29" s="2">
        <f t="shared" si="9"/>
        <v>51</v>
      </c>
    </row>
    <row r="30" spans="1:26" ht="11.1" customHeight="1" outlineLevel="3" x14ac:dyDescent="0.2">
      <c r="A30" s="8" t="s">
        <v>32</v>
      </c>
      <c r="B30" s="8" t="str">
        <f>VLOOKUP(A30,[1]TDSheet!$A:$B,2,0)</f>
        <v>шт</v>
      </c>
      <c r="C30" s="8"/>
      <c r="D30" s="9">
        <v>1500</v>
      </c>
      <c r="E30" s="9"/>
      <c r="F30" s="9">
        <v>883</v>
      </c>
      <c r="G30" s="9">
        <v>233</v>
      </c>
      <c r="H30" s="27">
        <f>VLOOKUP(A30,[1]TDSheet!$A:$I,9,0)</f>
        <v>0.25</v>
      </c>
      <c r="M30" s="2">
        <f t="shared" si="4"/>
        <v>176.6</v>
      </c>
      <c r="N30" s="31">
        <v>2000</v>
      </c>
      <c r="O30" s="30"/>
      <c r="Q30" s="2">
        <f t="shared" si="6"/>
        <v>12.644394110985278</v>
      </c>
      <c r="R30" s="2">
        <f t="shared" si="7"/>
        <v>1.319365798414496</v>
      </c>
      <c r="S30" s="2">
        <f>VLOOKUP(A30,[1]TDSheet!$A:$U,21,0)</f>
        <v>85.2</v>
      </c>
      <c r="T30" s="2">
        <f>VLOOKUP(A30,[1]TDSheet!$A:$V,22,0)</f>
        <v>182</v>
      </c>
      <c r="U30" s="2">
        <f>VLOOKUP(A30,[1]TDSheet!$A:$N,14,0)</f>
        <v>92.8</v>
      </c>
      <c r="W30" s="2">
        <f t="shared" si="8"/>
        <v>500</v>
      </c>
      <c r="X30" s="27">
        <f>VLOOKUP(A30,[1]TDSheet!$A:$Z,26,0)</f>
        <v>12</v>
      </c>
      <c r="Y30" s="28">
        <v>167</v>
      </c>
      <c r="Z30" s="2">
        <f t="shared" si="9"/>
        <v>501</v>
      </c>
    </row>
    <row r="31" spans="1:26" ht="11.1" customHeight="1" outlineLevel="3" x14ac:dyDescent="0.2">
      <c r="A31" s="8" t="s">
        <v>33</v>
      </c>
      <c r="B31" s="25" t="s">
        <v>58</v>
      </c>
      <c r="C31" s="8"/>
      <c r="D31" s="10"/>
      <c r="E31" s="9">
        <v>399.6</v>
      </c>
      <c r="F31" s="9"/>
      <c r="G31" s="9">
        <v>399.6</v>
      </c>
      <c r="H31" s="27">
        <v>1</v>
      </c>
      <c r="M31" s="2">
        <f t="shared" si="4"/>
        <v>0</v>
      </c>
      <c r="N31" s="31">
        <v>100</v>
      </c>
      <c r="O31" s="30"/>
      <c r="Q31" s="2" t="e">
        <f t="shared" si="6"/>
        <v>#DIV/0!</v>
      </c>
      <c r="R31" s="2" t="e">
        <f t="shared" si="7"/>
        <v>#DIV/0!</v>
      </c>
      <c r="S31" s="2">
        <v>0</v>
      </c>
      <c r="T31" s="2">
        <v>0</v>
      </c>
      <c r="U31" s="2">
        <v>0</v>
      </c>
      <c r="W31" s="2">
        <f t="shared" si="8"/>
        <v>100</v>
      </c>
      <c r="X31" s="27">
        <v>1.8</v>
      </c>
      <c r="Y31" s="28">
        <v>56</v>
      </c>
      <c r="Z31" s="2">
        <f t="shared" si="9"/>
        <v>100.8</v>
      </c>
    </row>
    <row r="32" spans="1:26" ht="11.1" customHeight="1" outlineLevel="3" x14ac:dyDescent="0.2">
      <c r="A32" s="8" t="s">
        <v>34</v>
      </c>
      <c r="B32" s="8" t="str">
        <f>VLOOKUP(A32,[1]TDSheet!$A:$B,2,0)</f>
        <v>шт</v>
      </c>
      <c r="C32" s="26" t="str">
        <f>VLOOKUP(A32,[1]TDSheet!$A:$D,4,0)</f>
        <v>Нояб</v>
      </c>
      <c r="D32" s="9">
        <v>1999</v>
      </c>
      <c r="E32" s="9">
        <v>1301</v>
      </c>
      <c r="F32" s="9">
        <v>1033</v>
      </c>
      <c r="G32" s="9">
        <v>1499</v>
      </c>
      <c r="H32" s="27">
        <f>VLOOKUP(A32,[1]TDSheet!$A:$I,9,0)</f>
        <v>0.25</v>
      </c>
      <c r="M32" s="2">
        <f t="shared" si="4"/>
        <v>206.6</v>
      </c>
      <c r="N32" s="30">
        <f t="shared" si="5"/>
        <v>1186.7999999999997</v>
      </c>
      <c r="O32" s="30"/>
      <c r="Q32" s="2">
        <f t="shared" si="6"/>
        <v>12.999999999999998</v>
      </c>
      <c r="R32" s="2">
        <f t="shared" si="7"/>
        <v>7.2555663117134559</v>
      </c>
      <c r="S32" s="2">
        <f>VLOOKUP(A32,[1]TDSheet!$A:$U,21,0)</f>
        <v>111.6</v>
      </c>
      <c r="T32" s="2">
        <f>VLOOKUP(A32,[1]TDSheet!$A:$V,22,0)</f>
        <v>215.8</v>
      </c>
      <c r="U32" s="2">
        <f>VLOOKUP(A32,[1]TDSheet!$A:$N,14,0)</f>
        <v>194.4</v>
      </c>
      <c r="W32" s="2">
        <f t="shared" si="8"/>
        <v>296.69999999999993</v>
      </c>
      <c r="X32" s="27">
        <f>VLOOKUP(A32,[1]TDSheet!$A:$Z,26,0)</f>
        <v>12</v>
      </c>
      <c r="Y32" s="28">
        <v>99</v>
      </c>
      <c r="Z32" s="2">
        <f t="shared" si="9"/>
        <v>297</v>
      </c>
    </row>
    <row r="33" spans="1:26" ht="11.1" customHeight="1" outlineLevel="3" x14ac:dyDescent="0.2">
      <c r="A33" s="8" t="s">
        <v>35</v>
      </c>
      <c r="B33" s="8" t="str">
        <f>VLOOKUP(A33,[1]TDSheet!$A:$B,2,0)</f>
        <v>шт</v>
      </c>
      <c r="C33" s="26" t="str">
        <f>VLOOKUP(A33,[1]TDSheet!$A:$D,4,0)</f>
        <v>Нояб</v>
      </c>
      <c r="D33" s="9">
        <v>2100</v>
      </c>
      <c r="E33" s="9">
        <v>15</v>
      </c>
      <c r="F33" s="9">
        <v>1149</v>
      </c>
      <c r="G33" s="9">
        <v>564</v>
      </c>
      <c r="H33" s="27">
        <f>VLOOKUP(A33,[1]TDSheet!$A:$I,9,0)</f>
        <v>0.25</v>
      </c>
      <c r="M33" s="2">
        <f t="shared" si="4"/>
        <v>229.8</v>
      </c>
      <c r="N33" s="30">
        <v>2100</v>
      </c>
      <c r="O33" s="30"/>
      <c r="Q33" s="2">
        <f t="shared" si="6"/>
        <v>11.592689295039165</v>
      </c>
      <c r="R33" s="2">
        <f t="shared" si="7"/>
        <v>2.4543080939947779</v>
      </c>
      <c r="S33" s="2">
        <f>VLOOKUP(A33,[1]TDSheet!$A:$U,21,0)</f>
        <v>101.2</v>
      </c>
      <c r="T33" s="2">
        <f>VLOOKUP(A33,[1]TDSheet!$A:$V,22,0)</f>
        <v>249.6</v>
      </c>
      <c r="U33" s="2">
        <f>VLOOKUP(A33,[1]TDSheet!$A:$N,14,0)</f>
        <v>97.8</v>
      </c>
      <c r="W33" s="2">
        <f t="shared" si="8"/>
        <v>525</v>
      </c>
      <c r="X33" s="27">
        <f>VLOOKUP(A33,[1]TDSheet!$A:$Z,26,0)</f>
        <v>12</v>
      </c>
      <c r="Y33" s="28">
        <v>175</v>
      </c>
      <c r="Z33" s="2">
        <f t="shared" si="9"/>
        <v>525</v>
      </c>
    </row>
    <row r="34" spans="1:26" ht="11.1" customHeight="1" outlineLevel="3" x14ac:dyDescent="0.2">
      <c r="A34" s="22" t="s">
        <v>56</v>
      </c>
      <c r="B34" s="8" t="str">
        <f>VLOOKUP(A34,[1]TDSheet!$A:$B,2,0)</f>
        <v>кг</v>
      </c>
      <c r="C34" s="8"/>
      <c r="D34" s="10"/>
      <c r="E34" s="9"/>
      <c r="F34" s="9"/>
      <c r="G34" s="9"/>
      <c r="H34" s="27">
        <f>VLOOKUP(A34,[1]TDSheet!$A:$I,9,0)</f>
        <v>1</v>
      </c>
      <c r="M34" s="2">
        <f t="shared" si="4"/>
        <v>0</v>
      </c>
      <c r="N34" s="31">
        <v>100</v>
      </c>
      <c r="O34" s="30"/>
      <c r="Q34" s="2" t="e">
        <f t="shared" si="6"/>
        <v>#DIV/0!</v>
      </c>
      <c r="R34" s="2" t="e">
        <f t="shared" si="7"/>
        <v>#DIV/0!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VLOOKUP(A34,[1]TDSheet!$A:$N,14,0)</f>
        <v>0</v>
      </c>
      <c r="W34" s="2">
        <f t="shared" si="8"/>
        <v>100</v>
      </c>
      <c r="X34" s="27">
        <f>VLOOKUP(A34,[1]TDSheet!$A:$Z,26,0)</f>
        <v>2.7</v>
      </c>
      <c r="Y34" s="28">
        <v>37</v>
      </c>
      <c r="Z34" s="2">
        <f t="shared" si="9"/>
        <v>99.9</v>
      </c>
    </row>
    <row r="35" spans="1:26" ht="11.1" customHeight="1" outlineLevel="3" x14ac:dyDescent="0.2">
      <c r="A35" s="8" t="s">
        <v>36</v>
      </c>
      <c r="B35" s="25" t="s">
        <v>58</v>
      </c>
      <c r="C35" s="8"/>
      <c r="D35" s="10"/>
      <c r="E35" s="9">
        <v>100</v>
      </c>
      <c r="F35" s="9"/>
      <c r="G35" s="9">
        <v>100</v>
      </c>
      <c r="H35" s="27">
        <v>1</v>
      </c>
      <c r="M35" s="2">
        <f t="shared" si="4"/>
        <v>0</v>
      </c>
      <c r="N35" s="31">
        <v>3000</v>
      </c>
      <c r="O35" s="30"/>
      <c r="Q35" s="2" t="e">
        <f t="shared" si="6"/>
        <v>#DIV/0!</v>
      </c>
      <c r="R35" s="2" t="e">
        <f t="shared" si="7"/>
        <v>#DIV/0!</v>
      </c>
      <c r="S35" s="2">
        <v>0</v>
      </c>
      <c r="T35" s="2">
        <v>0</v>
      </c>
      <c r="U35" s="2">
        <v>0</v>
      </c>
      <c r="W35" s="2">
        <f t="shared" si="8"/>
        <v>3000</v>
      </c>
      <c r="X35" s="27">
        <v>5</v>
      </c>
      <c r="Y35" s="28">
        <v>600</v>
      </c>
      <c r="Z35" s="2">
        <f t="shared" si="9"/>
        <v>3000</v>
      </c>
    </row>
    <row r="36" spans="1:26" ht="11.1" customHeight="1" outlineLevel="3" x14ac:dyDescent="0.2">
      <c r="A36" s="25" t="s">
        <v>8</v>
      </c>
      <c r="B36" s="8" t="str">
        <f>VLOOKUP(A36,[1]TDSheet!$A:$B,2,0)</f>
        <v>шт</v>
      </c>
      <c r="C36" s="8"/>
      <c r="D36" s="9">
        <v>-80</v>
      </c>
      <c r="E36" s="9">
        <v>387</v>
      </c>
      <c r="F36" s="29">
        <v>105</v>
      </c>
      <c r="G36" s="29">
        <v>-36</v>
      </c>
      <c r="H36" s="27">
        <f>VLOOKUP(A36,[1]TDSheet!$A:$I,9,0)</f>
        <v>0</v>
      </c>
      <c r="M36" s="2">
        <f t="shared" si="4"/>
        <v>21</v>
      </c>
      <c r="N36" s="30"/>
      <c r="O36" s="30"/>
      <c r="Q36" s="2">
        <f t="shared" si="6"/>
        <v>-1.7142857142857142</v>
      </c>
      <c r="R36" s="2">
        <f t="shared" si="7"/>
        <v>-1.7142857142857142</v>
      </c>
      <c r="S36" s="2">
        <f>VLOOKUP(A36,[1]TDSheet!$A:$U,21,0)</f>
        <v>80</v>
      </c>
      <c r="T36" s="2">
        <f>VLOOKUP(A36,[1]TDSheet!$A:$V,22,0)</f>
        <v>61.2</v>
      </c>
      <c r="U36" s="2">
        <f>VLOOKUP(A36,[1]TDSheet!$A:$N,14,0)</f>
        <v>68</v>
      </c>
      <c r="W36" s="2">
        <f t="shared" si="8"/>
        <v>0</v>
      </c>
      <c r="X36" s="27">
        <f>VLOOKUP(A36,[1]TDSheet!$A:$Z,26,0)</f>
        <v>0</v>
      </c>
      <c r="Y36" s="28">
        <v>0</v>
      </c>
      <c r="Z36" s="2">
        <f t="shared" si="9"/>
        <v>0</v>
      </c>
    </row>
    <row r="37" spans="1:26" ht="11.1" customHeight="1" outlineLevel="3" x14ac:dyDescent="0.2">
      <c r="A37" s="25" t="s">
        <v>9</v>
      </c>
      <c r="B37" s="8" t="str">
        <f>VLOOKUP(A37,[1]TDSheet!$A:$B,2,0)</f>
        <v>шт</v>
      </c>
      <c r="C37" s="8"/>
      <c r="D37" s="9">
        <v>-71</v>
      </c>
      <c r="E37" s="9">
        <v>127</v>
      </c>
      <c r="F37" s="29">
        <v>62</v>
      </c>
      <c r="G37" s="29">
        <v>-26</v>
      </c>
      <c r="H37" s="27">
        <f>VLOOKUP(A37,[1]TDSheet!$A:$I,9,0)</f>
        <v>0</v>
      </c>
      <c r="M37" s="2">
        <f t="shared" si="4"/>
        <v>12.4</v>
      </c>
      <c r="N37" s="30"/>
      <c r="O37" s="30"/>
      <c r="Q37" s="2">
        <f t="shared" si="6"/>
        <v>-2.096774193548387</v>
      </c>
      <c r="R37" s="2">
        <f t="shared" si="7"/>
        <v>-2.096774193548387</v>
      </c>
      <c r="S37" s="2">
        <f>VLOOKUP(A37,[1]TDSheet!$A:$U,21,0)</f>
        <v>24.4</v>
      </c>
      <c r="T37" s="2">
        <f>VLOOKUP(A37,[1]TDSheet!$A:$V,22,0)</f>
        <v>24.6</v>
      </c>
      <c r="U37" s="2">
        <f>VLOOKUP(A37,[1]TDSheet!$A:$N,14,0)</f>
        <v>25.2</v>
      </c>
      <c r="W37" s="2">
        <f t="shared" si="8"/>
        <v>0</v>
      </c>
      <c r="X37" s="27">
        <f>VLOOKUP(A37,[1]TDSheet!$A:$Z,26,0)</f>
        <v>0</v>
      </c>
      <c r="Y37" s="28">
        <v>0</v>
      </c>
      <c r="Z37" s="2">
        <f t="shared" si="9"/>
        <v>0</v>
      </c>
    </row>
  </sheetData>
  <autoFilter ref="A3:Z37" xr:uid="{F2880646-627C-45EA-A17A-0D402E28584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2023-11-03T08:49:50Z</dcterms:modified>
</cp:coreProperties>
</file>