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11,23 филиалы ЗПФ\"/>
    </mc:Choice>
  </mc:AlternateContent>
  <xr:revisionPtr revIDLastSave="0" documentId="13_ncr:1_{A05CAEC6-B1FC-4368-9F06-52F75961E59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" i="1" l="1"/>
  <c r="Y8" i="1"/>
  <c r="Y12" i="1"/>
  <c r="Y16" i="1"/>
  <c r="Y17" i="1"/>
  <c r="Y18" i="1"/>
  <c r="Y19" i="1"/>
  <c r="Y20" i="1"/>
  <c r="Y23" i="1"/>
  <c r="Y25" i="1"/>
  <c r="Y26" i="1"/>
  <c r="Y29" i="1"/>
  <c r="Y30" i="1"/>
  <c r="Y31" i="1"/>
  <c r="Y33" i="1"/>
  <c r="Y39" i="1"/>
  <c r="W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6" i="1"/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C7" i="1"/>
  <c r="C14" i="1"/>
  <c r="C18" i="1"/>
  <c r="C19" i="1"/>
  <c r="C22" i="1"/>
  <c r="C24" i="1"/>
  <c r="C25" i="1"/>
  <c r="C36" i="1"/>
  <c r="C37" i="1"/>
  <c r="C6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6" i="1"/>
  <c r="G5" i="1"/>
  <c r="F5" i="1"/>
  <c r="Q6" i="1" l="1"/>
  <c r="R6" i="1"/>
  <c r="R41" i="1"/>
  <c r="Q41" i="1"/>
  <c r="R39" i="1"/>
  <c r="Q39" i="1"/>
  <c r="R37" i="1"/>
  <c r="Q37" i="1"/>
  <c r="R35" i="1"/>
  <c r="Q35" i="1"/>
  <c r="R33" i="1"/>
  <c r="Q33" i="1"/>
  <c r="R31" i="1"/>
  <c r="Q31" i="1"/>
  <c r="R29" i="1"/>
  <c r="Q29" i="1"/>
  <c r="R27" i="1"/>
  <c r="N27" i="1"/>
  <c r="Q27" i="1" s="1"/>
  <c r="R25" i="1"/>
  <c r="Q25" i="1"/>
  <c r="R23" i="1"/>
  <c r="Q23" i="1"/>
  <c r="R21" i="1"/>
  <c r="Q21" i="1"/>
  <c r="R19" i="1"/>
  <c r="Q19" i="1"/>
  <c r="R17" i="1"/>
  <c r="Q17" i="1"/>
  <c r="R15" i="1"/>
  <c r="Q15" i="1"/>
  <c r="R13" i="1"/>
  <c r="Q13" i="1"/>
  <c r="R11" i="1"/>
  <c r="Q11" i="1"/>
  <c r="R9" i="1"/>
  <c r="Q9" i="1"/>
  <c r="Q7" i="1"/>
  <c r="R7" i="1"/>
  <c r="R42" i="1"/>
  <c r="Q42" i="1"/>
  <c r="R40" i="1"/>
  <c r="Q40" i="1"/>
  <c r="R38" i="1"/>
  <c r="Q38" i="1"/>
  <c r="Q36" i="1"/>
  <c r="R36" i="1"/>
  <c r="Q34" i="1"/>
  <c r="R34" i="1"/>
  <c r="R32" i="1"/>
  <c r="N32" i="1"/>
  <c r="Q32" i="1" s="1"/>
  <c r="R30" i="1"/>
  <c r="Q30" i="1"/>
  <c r="N28" i="1"/>
  <c r="Q28" i="1" s="1"/>
  <c r="R28" i="1"/>
  <c r="R26" i="1"/>
  <c r="Q26" i="1"/>
  <c r="Q24" i="1"/>
  <c r="R24" i="1"/>
  <c r="R22" i="1"/>
  <c r="Q22" i="1"/>
  <c r="R20" i="1"/>
  <c r="Q20" i="1"/>
  <c r="R18" i="1"/>
  <c r="Q18" i="1"/>
  <c r="Q16" i="1"/>
  <c r="R16" i="1"/>
  <c r="Q14" i="1"/>
  <c r="R14" i="1"/>
  <c r="R12" i="1"/>
  <c r="Q12" i="1"/>
  <c r="R10" i="1"/>
  <c r="Q10" i="1"/>
  <c r="R8" i="1"/>
  <c r="Q8" i="1"/>
  <c r="X7" i="1"/>
  <c r="X8" i="1"/>
  <c r="X10" i="1"/>
  <c r="X11" i="1"/>
  <c r="X12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1" i="1"/>
  <c r="X42" i="1"/>
  <c r="X6" i="1"/>
  <c r="U7" i="1"/>
  <c r="U8" i="1"/>
  <c r="U10" i="1"/>
  <c r="U11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6" i="1"/>
  <c r="T7" i="1"/>
  <c r="T8" i="1"/>
  <c r="T10" i="1"/>
  <c r="T11" i="1"/>
  <c r="T12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1" i="1"/>
  <c r="T42" i="1"/>
  <c r="T6" i="1"/>
  <c r="S7" i="1"/>
  <c r="S8" i="1"/>
  <c r="S10" i="1"/>
  <c r="S11" i="1"/>
  <c r="S1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1" i="1"/>
  <c r="S42" i="1"/>
  <c r="S6" i="1"/>
  <c r="H7" i="1"/>
  <c r="H8" i="1"/>
  <c r="H10" i="1"/>
  <c r="H11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41" i="1"/>
  <c r="H42" i="1"/>
  <c r="H6" i="1"/>
  <c r="Z5" i="1"/>
  <c r="Y5" i="1"/>
  <c r="W5" i="1"/>
  <c r="O5" i="1"/>
  <c r="M5" i="1"/>
  <c r="L5" i="1"/>
  <c r="K5" i="1"/>
  <c r="J5" i="1"/>
  <c r="I5" i="1"/>
  <c r="S5" i="1" l="1"/>
  <c r="T5" i="1"/>
  <c r="U5" i="1"/>
  <c r="N5" i="1"/>
</calcChain>
</file>

<file path=xl/sharedStrings.xml><?xml version="1.0" encoding="utf-8"?>
<sst xmlns="http://schemas.openxmlformats.org/spreadsheetml/2006/main" count="106" uniqueCount="66">
  <si>
    <t>Период: 26.10.2023 - 02.11.2023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</si>
  <si>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</si>
  <si>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</si>
  <si>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</si>
  <si>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</si>
  <si>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</si>
  <si>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</si>
  <si>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</si>
  <si>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</si>
  <si>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</si>
  <si>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</si>
  <si>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</si>
  <si>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</si>
  <si>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</si>
  <si>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</si>
  <si>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</si>
  <si>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</si>
  <si>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</si>
  <si>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</si>
  <si>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</si>
  <si>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</si>
  <si>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</si>
  <si>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</si>
  <si>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</si>
  <si>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</si>
  <si>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</si>
  <si>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</si>
  <si>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</si>
  <si>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</si>
  <si>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</si>
  <si>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</si>
  <si>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</si>
  <si>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</si>
  <si>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</si>
  <si>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</si>
  <si>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</si>
  <si>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</si>
  <si>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</si>
  <si>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</si>
  <si>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</si>
  <si>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</si>
  <si>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</si>
  <si>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</si>
  <si>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</si>
  <si>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</si>
  <si>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</si>
  <si>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</si>
  <si>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</si>
  <si>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</si>
  <si>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</si>
  <si>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</si>
  <si>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</si>
  <si>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коментарий</t>
  </si>
  <si>
    <t>вес</t>
  </si>
  <si>
    <t>от филиала</t>
  </si>
  <si>
    <t>комментарий филиала</t>
  </si>
  <si>
    <t>ср 13,10</t>
  </si>
  <si>
    <t>ср 19,10</t>
  </si>
  <si>
    <t>заказ кор.</t>
  </si>
  <si>
    <t>ВЕС</t>
  </si>
  <si>
    <t>крат кор</t>
  </si>
  <si>
    <t>ср 26,10</t>
  </si>
  <si>
    <t>Снеки  ЖАР-мени ВЕС. рубленые в тесте замор.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</si>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</sst>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/>
    <xf numFmtId="164" fontId="0" fillId="0" borderId="0" xfId="0" applyNumberFormat="1" applyAlignment="1">
      <alignment wrapText="1"/>
    </xf>
    <xf numFmtId="165" fontId="5" fillId="6" borderId="2" xfId="0" applyNumberFormat="1" applyFont="1" applyFill="1" applyBorder="1" applyAlignment="1">
      <alignment horizontal="right" vertical="top"/>
    </xf>
    <xf numFmtId="165" fontId="0" fillId="0" borderId="0" xfId="0" applyNumberFormat="1" applyAlignment="1"/>
    <xf numFmtId="164" fontId="0" fillId="0" borderId="1" xfId="0" applyNumberForma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right" vertical="top"/>
    </xf>
    <xf numFmtId="164" fontId="0" fillId="7" borderId="1" xfId="0" applyNumberFormat="1" applyFill="1" applyBorder="1" applyAlignment="1">
      <alignment horizontal="left" vertical="top" wrapText="1"/>
    </xf>
    <xf numFmtId="164" fontId="4" fillId="7" borderId="1" xfId="0" applyNumberFormat="1" applyFont="1" applyFill="1" applyBorder="1" applyAlignment="1">
      <alignment horizontal="left" vertical="top"/>
    </xf>
    <xf numFmtId="164" fontId="0" fillId="0" borderId="3" xfId="0" applyNumberFormat="1" applyBorder="1" applyAlignment="1"/>
    <xf numFmtId="164" fontId="0" fillId="4" borderId="3" xfId="0" applyNumberFormat="1" applyFill="1" applyBorder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2,11,23%20&#1073;&#1088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26,10,23%20&#1047;&#1055;&#1060;/&#1076;&#1074;%2026,10,23%20&#1084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26.10.2023 - 02.11.2023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Нояб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Нояб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</row>
        <row r="13">
          <cell r="A13" t="str">
            <v>Мини-сосиски в тесте "Фрайпики" 3,7кг ВЕС, ТМ Зареченские  ПОКОМ</v>
          </cell>
          <cell r="B13" t="str">
            <v>кг</v>
          </cell>
        </row>
        <row r="14">
          <cell r="A14" t="str">
            <v>Наггетсы из печи 0,25кг ТМ Вязанка ТС Няняггетсы Сливушки замор.  ПОКОМ</v>
          </cell>
          <cell r="B14" t="str">
            <v>шт</v>
          </cell>
        </row>
        <row r="15">
          <cell r="A15" t="str">
            <v>Наггетсы Нагетосы Сочная курочка ТМ Горячая штучка 0,25 кг зам  ПОКОМ</v>
          </cell>
          <cell r="B15" t="str">
            <v>шт</v>
          </cell>
          <cell r="C15" t="str">
            <v>Нояб</v>
          </cell>
        </row>
        <row r="16">
          <cell r="A16" t="str">
            <v>Наггетсы с индейкой 0,25кг ТМ Вязанка ТС Няняггетсы Сливушки НД2 замор.  ПОКОМ</v>
          </cell>
          <cell r="B16" t="str">
            <v>шт</v>
          </cell>
        </row>
        <row r="17">
          <cell r="A17" t="str">
            <v>Наггетсы хрустящие п/ф ВЕС ПОКОМ</v>
          </cell>
          <cell r="B17" t="str">
            <v>кг</v>
          </cell>
        </row>
        <row r="18">
          <cell r="A18" t="str">
            <v>Наггетсы Хрустящие ТМ Зареченские ТС Зареченские продукты. Поком</v>
          </cell>
          <cell r="B18" t="str">
            <v>кг</v>
          </cell>
        </row>
        <row r="19">
          <cell r="A19" t="str">
            <v>Пельмени Grandmeni со сливочным маслом Горячая штучка 0,75 кг ПОКОМ</v>
          </cell>
          <cell r="B19" t="str">
            <v>шт</v>
          </cell>
        </row>
        <row r="20">
          <cell r="A20" t="str">
            <v>Пельмени Бигбули с мясом, Горячая штучка 0,9кг  ПОКОМ</v>
          </cell>
          <cell r="B20" t="str">
            <v>шт</v>
          </cell>
          <cell r="C20" t="str">
            <v>Нояб</v>
          </cell>
        </row>
        <row r="21">
          <cell r="A21" t="str">
            <v>Пельмени Бульмени с говядиной и свининой Горячая шт. 0,9 кг  ПОКОМ</v>
          </cell>
          <cell r="B21" t="str">
            <v>шт</v>
          </cell>
          <cell r="C21" t="str">
            <v>Нояб</v>
          </cell>
        </row>
        <row r="22">
          <cell r="A22" t="str">
            <v>Пельмени Бульмени с говядиной и свининой Горячая штучка 0,43  ПОКОМ</v>
          </cell>
          <cell r="B22" t="str">
            <v>шт</v>
          </cell>
        </row>
        <row r="23">
          <cell r="A23" t="str">
            <v>Пельмени Бульмени с говядиной и свининой Наваристые Горячая штучка ВЕС  ПОКОМ</v>
          </cell>
          <cell r="B23" t="str">
            <v>кг</v>
          </cell>
        </row>
        <row r="24">
          <cell r="A24" t="str">
            <v>Пельмени Бульмени со сливочным маслом Горячая штучка 0,9 кг  ПОКОМ</v>
          </cell>
          <cell r="B24" t="str">
            <v>шт</v>
          </cell>
          <cell r="C24" t="str">
            <v>Нояб</v>
          </cell>
        </row>
        <row r="25">
          <cell r="A25" t="str">
            <v>Пельмени Бульмени со сливочным маслом ТМ Горячая шт. 0,43 кг  ПОКОМ</v>
          </cell>
          <cell r="B25" t="str">
            <v>шт</v>
          </cell>
        </row>
        <row r="26">
          <cell r="A26" t="str">
            <v>Пельмени Мясорубские ТМ Стародворье фоу-пак равиоли 0,7 кг.  Поком</v>
          </cell>
          <cell r="B26" t="str">
            <v>шт</v>
          </cell>
          <cell r="C26" t="str">
            <v>Нояб</v>
          </cell>
        </row>
        <row r="27">
          <cell r="A27" t="str">
            <v>Пельмени Отборные из свинины и говядины 0,9 кг ТМ Стародворье ТС Медвежье ушко  ПОКОМ</v>
          </cell>
          <cell r="B27" t="str">
            <v>шт</v>
          </cell>
          <cell r="C27" t="str">
            <v>Нояб</v>
          </cell>
        </row>
        <row r="28">
          <cell r="A28" t="str">
            <v>Пельмени Отборные с говядиной 0,9 кг НОВА ТМ Стародворье ТС Медвежье ушко  ПОКОМ</v>
          </cell>
          <cell r="B28" t="str">
            <v>шт</v>
          </cell>
        </row>
        <row r="29">
          <cell r="A29" t="str">
            <v>Пельмени С говядиной и свининой, ВЕС, ТМ Славница сфера пуговки  ПОКОМ</v>
          </cell>
          <cell r="B29" t="str">
            <v>кг</v>
          </cell>
        </row>
        <row r="30">
          <cell r="A30" t="str">
            <v>Пельмени Со свининой и говядиной ТМ Особый рецепт Любимая ложка 1,0 кг  ПОКОМ</v>
          </cell>
          <cell r="B30" t="str">
            <v>шт</v>
          </cell>
        </row>
        <row r="31">
          <cell r="A31" t="str">
            <v>Снеки  ЖАР-мени ВЕС. рубленые в тесте замор.  ПОКОМ</v>
          </cell>
          <cell r="B31" t="str">
            <v>кг</v>
          </cell>
        </row>
        <row r="32">
          <cell r="A32" t="str">
            <v>Сосиски Оригинальные заморож. ТМ Стародворье в вак 0,33 кг  Поком</v>
          </cell>
          <cell r="B32" t="str">
            <v>шт</v>
          </cell>
        </row>
        <row r="33">
          <cell r="A33" t="str">
            <v>Фрай-пицца с ветчиной и грибами 3,0 кг. ВЕС.  ПОКОМ</v>
          </cell>
          <cell r="B33" t="str">
            <v>кг</v>
          </cell>
        </row>
        <row r="34">
          <cell r="A34" t="str">
            <v>Хотстеры ТМ Горячая штучка ТС Хотстеры 0,25 кг зам  ПОКОМ</v>
          </cell>
          <cell r="B34" t="str">
            <v>шт</v>
          </cell>
        </row>
        <row r="35">
          <cell r="A35" t="str">
            <v>Хрустящие крылышки. В панировке куриные жареные.ВЕС  ПОКОМ</v>
          </cell>
          <cell r="B35" t="str">
            <v>кг</v>
          </cell>
        </row>
        <row r="36">
          <cell r="A36" t="str">
            <v>Чебупицца курочка по-итальянски Горячая штучка 0,25 кг зам  ПОКОМ</v>
          </cell>
          <cell r="B36" t="str">
            <v>шт</v>
          </cell>
          <cell r="C36" t="str">
            <v>Нояб</v>
          </cell>
        </row>
        <row r="37">
          <cell r="A37" t="str">
            <v>Чебупицца Пепперони ТМ Горячая штучка ТС Чебупицца 0.25кг зам  ПОКОМ</v>
          </cell>
          <cell r="B37" t="str">
            <v>шт</v>
          </cell>
          <cell r="C37" t="str">
            <v>Нояб</v>
          </cell>
        </row>
        <row r="38">
          <cell r="A38" t="str">
            <v>Чебуреки сочные ТМ Зареченские ТС Зареченские продукты.  Поком</v>
          </cell>
          <cell r="B38" t="str">
            <v>кг</v>
          </cell>
        </row>
        <row r="39">
          <cell r="A39" t="str">
            <v>Чебуреки сочные, ВЕС, куриные жарен. зам  ПОКОМ</v>
          </cell>
          <cell r="B39" t="str">
            <v>кг</v>
          </cell>
        </row>
        <row r="40">
          <cell r="A40" t="str">
            <v>БОНУС_Готовые чебупели сочные с мясом ТМ Горячая штучка  0,3кг зам  ПОКОМ</v>
          </cell>
          <cell r="B40" t="str">
            <v>шт</v>
          </cell>
        </row>
        <row r="41">
          <cell r="A41" t="str">
            <v>БОНУС_Пельмени Бульмени со сливочным маслом Горячая штучка 0,9 кг  ПОКОМ</v>
          </cell>
          <cell r="B41" t="str">
            <v>шт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19.10.2023 - 26.10.2023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АКЦИИ</v>
          </cell>
          <cell r="E3" t="str">
            <v>Количество</v>
          </cell>
          <cell r="I3" t="str">
            <v>крат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06,10</v>
          </cell>
          <cell r="U3" t="str">
            <v>ср 13,10</v>
          </cell>
          <cell r="V3" t="str">
            <v>ср 19,10</v>
          </cell>
          <cell r="W3" t="str">
            <v>коментарий</v>
          </cell>
          <cell r="X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АКЦИИ</v>
          </cell>
          <cell r="E4" t="str">
            <v>Начальный остаток</v>
          </cell>
          <cell r="F4" t="str">
            <v>Приход</v>
          </cell>
          <cell r="G4" t="str">
            <v>Расход</v>
          </cell>
          <cell r="H4" t="str">
            <v>Конечный остаток</v>
          </cell>
          <cell r="P4" t="str">
            <v>от филиала</v>
          </cell>
          <cell r="Q4" t="str">
            <v>комментарий филиала</v>
          </cell>
        </row>
        <row r="5">
          <cell r="G5">
            <v>3755.2</v>
          </cell>
          <cell r="H5">
            <v>2378.3000000000002</v>
          </cell>
          <cell r="J5">
            <v>0</v>
          </cell>
          <cell r="K5">
            <v>0</v>
          </cell>
          <cell r="L5">
            <v>4813</v>
          </cell>
          <cell r="M5">
            <v>1000</v>
          </cell>
          <cell r="N5">
            <v>751.04000000000008</v>
          </cell>
          <cell r="O5">
            <v>2284.36</v>
          </cell>
          <cell r="P5">
            <v>0</v>
          </cell>
          <cell r="T5">
            <v>627.47519999999997</v>
          </cell>
          <cell r="U5">
            <v>722.09600000000023</v>
          </cell>
          <cell r="V5">
            <v>885.06400000000019</v>
          </cell>
          <cell r="X5">
            <v>1561.8420000000003</v>
          </cell>
          <cell r="Y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Окт</v>
          </cell>
          <cell r="D6" t="str">
            <v>Нояб</v>
          </cell>
          <cell r="E6">
            <v>148</v>
          </cell>
          <cell r="F6">
            <v>264</v>
          </cell>
          <cell r="G6">
            <v>160</v>
          </cell>
          <cell r="H6">
            <v>176</v>
          </cell>
          <cell r="I6">
            <v>0.3</v>
          </cell>
          <cell r="L6">
            <v>192</v>
          </cell>
          <cell r="N6">
            <v>32</v>
          </cell>
          <cell r="O6">
            <v>48</v>
          </cell>
          <cell r="R6">
            <v>13</v>
          </cell>
          <cell r="S6">
            <v>11.5</v>
          </cell>
          <cell r="T6">
            <v>33.200000000000003</v>
          </cell>
          <cell r="U6">
            <v>38.799999999999997</v>
          </cell>
          <cell r="V6">
            <v>40.799999999999997</v>
          </cell>
          <cell r="X6">
            <v>14.399999999999999</v>
          </cell>
          <cell r="Y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Окт</v>
          </cell>
          <cell r="D7" t="str">
            <v>Нояб</v>
          </cell>
          <cell r="E7">
            <v>318</v>
          </cell>
          <cell r="F7">
            <v>132</v>
          </cell>
          <cell r="G7">
            <v>177</v>
          </cell>
          <cell r="H7">
            <v>204</v>
          </cell>
          <cell r="I7">
            <v>0.3</v>
          </cell>
          <cell r="L7">
            <v>108</v>
          </cell>
          <cell r="N7">
            <v>35.4</v>
          </cell>
          <cell r="O7">
            <v>148.19999999999999</v>
          </cell>
          <cell r="R7">
            <v>13</v>
          </cell>
          <cell r="S7">
            <v>8.8135593220338979</v>
          </cell>
          <cell r="T7">
            <v>46.4</v>
          </cell>
          <cell r="U7">
            <v>40.799999999999997</v>
          </cell>
          <cell r="V7">
            <v>38</v>
          </cell>
          <cell r="X7">
            <v>44.459999999999994</v>
          </cell>
          <cell r="Y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I8">
            <v>0</v>
          </cell>
          <cell r="N8">
            <v>0</v>
          </cell>
          <cell r="R8" t="e">
            <v>#DIV/0!</v>
          </cell>
          <cell r="S8" t="e">
            <v>#DIV/0!</v>
          </cell>
          <cell r="T8">
            <v>11.2</v>
          </cell>
          <cell r="U8">
            <v>1.7920000000000003</v>
          </cell>
          <cell r="V8">
            <v>0</v>
          </cell>
          <cell r="W8" t="str">
            <v>снят заводом</v>
          </cell>
          <cell r="X8">
            <v>0</v>
          </cell>
          <cell r="Y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E9">
            <v>51.8</v>
          </cell>
          <cell r="H9">
            <v>51.8</v>
          </cell>
          <cell r="I9">
            <v>1</v>
          </cell>
          <cell r="N9">
            <v>0</v>
          </cell>
          <cell r="R9" t="e">
            <v>#DIV/0!</v>
          </cell>
          <cell r="S9" t="e">
            <v>#DIV/0!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3.7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E10">
            <v>69</v>
          </cell>
          <cell r="F10">
            <v>36</v>
          </cell>
          <cell r="G10">
            <v>36</v>
          </cell>
          <cell r="H10">
            <v>6</v>
          </cell>
          <cell r="I10">
            <v>0.25</v>
          </cell>
          <cell r="L10">
            <v>216</v>
          </cell>
          <cell r="N10">
            <v>7.2</v>
          </cell>
          <cell r="R10">
            <v>30.833333333333332</v>
          </cell>
          <cell r="S10">
            <v>30.833333333333332</v>
          </cell>
          <cell r="T10">
            <v>18</v>
          </cell>
          <cell r="U10">
            <v>9.1999999999999993</v>
          </cell>
          <cell r="V10">
            <v>25.6</v>
          </cell>
          <cell r="X10">
            <v>0</v>
          </cell>
          <cell r="Y10">
            <v>12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E11">
            <v>41.4</v>
          </cell>
          <cell r="G11">
            <v>21.6</v>
          </cell>
          <cell r="H11">
            <v>3.6</v>
          </cell>
          <cell r="I11">
            <v>1</v>
          </cell>
          <cell r="N11">
            <v>4.32</v>
          </cell>
          <cell r="O11">
            <v>52.56</v>
          </cell>
          <cell r="R11">
            <v>13</v>
          </cell>
          <cell r="S11">
            <v>0.83333333333333326</v>
          </cell>
          <cell r="T11">
            <v>0</v>
          </cell>
          <cell r="U11">
            <v>1.08</v>
          </cell>
          <cell r="V11">
            <v>4.32</v>
          </cell>
          <cell r="X11">
            <v>52.56</v>
          </cell>
          <cell r="Y11">
            <v>1.8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E12">
            <v>11.1</v>
          </cell>
          <cell r="G12">
            <v>11</v>
          </cell>
          <cell r="H12">
            <v>0.1</v>
          </cell>
          <cell r="I12">
            <v>1</v>
          </cell>
          <cell r="N12">
            <v>2.2000000000000002</v>
          </cell>
          <cell r="O12">
            <v>28.5</v>
          </cell>
          <cell r="R12">
            <v>13</v>
          </cell>
          <cell r="S12">
            <v>4.5454545454545456E-2</v>
          </cell>
          <cell r="T12">
            <v>11.1</v>
          </cell>
          <cell r="U12">
            <v>8.879999999999999</v>
          </cell>
          <cell r="V12">
            <v>12.58</v>
          </cell>
          <cell r="X12">
            <v>28.5</v>
          </cell>
          <cell r="Y12">
            <v>3.7</v>
          </cell>
        </row>
        <row r="13">
          <cell r="A13" t="str">
            <v>Наггетсы Нагетосы Сочная курочка ТМ Горячая штучка 0,25 кг зам  ПОКОМ</v>
          </cell>
          <cell r="B13" t="str">
            <v>шт</v>
          </cell>
          <cell r="C13" t="str">
            <v>Окт</v>
          </cell>
          <cell r="D13" t="str">
            <v>Нояб</v>
          </cell>
          <cell r="E13">
            <v>248</v>
          </cell>
          <cell r="F13">
            <v>396</v>
          </cell>
          <cell r="G13">
            <v>196</v>
          </cell>
          <cell r="H13">
            <v>366</v>
          </cell>
          <cell r="I13">
            <v>0.25</v>
          </cell>
          <cell r="L13">
            <v>36</v>
          </cell>
          <cell r="N13">
            <v>39.200000000000003</v>
          </cell>
          <cell r="O13">
            <v>107.60000000000002</v>
          </cell>
          <cell r="R13">
            <v>13</v>
          </cell>
          <cell r="S13">
            <v>10.255102040816325</v>
          </cell>
          <cell r="T13">
            <v>49</v>
          </cell>
          <cell r="U13">
            <v>57.6</v>
          </cell>
          <cell r="V13">
            <v>46</v>
          </cell>
          <cell r="X13">
            <v>26.900000000000006</v>
          </cell>
          <cell r="Y13">
            <v>6</v>
          </cell>
        </row>
        <row r="14">
          <cell r="A14" t="str">
            <v>Наггетсы с индейкой 0,25кг ТМ Вязанка ТС Няняггетсы Сливушки НД2 замор.  ПОКОМ</v>
          </cell>
          <cell r="B14" t="str">
            <v>шт</v>
          </cell>
          <cell r="E14">
            <v>185</v>
          </cell>
          <cell r="F14">
            <v>396</v>
          </cell>
          <cell r="G14">
            <v>179</v>
          </cell>
          <cell r="H14">
            <v>294</v>
          </cell>
          <cell r="I14">
            <v>0.25</v>
          </cell>
          <cell r="L14">
            <v>336</v>
          </cell>
          <cell r="N14">
            <v>35.799999999999997</v>
          </cell>
          <cell r="R14">
            <v>17.597765363128492</v>
          </cell>
          <cell r="S14">
            <v>17.597765363128492</v>
          </cell>
          <cell r="T14">
            <v>44.2</v>
          </cell>
          <cell r="U14">
            <v>54.4</v>
          </cell>
          <cell r="V14">
            <v>61.8</v>
          </cell>
          <cell r="X14">
            <v>0</v>
          </cell>
          <cell r="Y14">
            <v>12</v>
          </cell>
        </row>
        <row r="15">
          <cell r="A15" t="str">
            <v>Наггетсы хрустящие п/ф ВЕС ПОКОМ</v>
          </cell>
          <cell r="B15" t="str">
            <v>кг</v>
          </cell>
          <cell r="E15">
            <v>73</v>
          </cell>
          <cell r="G15">
            <v>12</v>
          </cell>
          <cell r="H15">
            <v>55</v>
          </cell>
          <cell r="I15">
            <v>1</v>
          </cell>
          <cell r="N15">
            <v>2.4</v>
          </cell>
          <cell r="R15">
            <v>22.916666666666668</v>
          </cell>
          <cell r="S15">
            <v>22.916666666666668</v>
          </cell>
          <cell r="T15">
            <v>9.6</v>
          </cell>
          <cell r="U15">
            <v>3.4</v>
          </cell>
          <cell r="V15">
            <v>9.6</v>
          </cell>
          <cell r="X15">
            <v>0</v>
          </cell>
          <cell r="Y15">
            <v>6</v>
          </cell>
        </row>
        <row r="16">
          <cell r="A16" t="str">
            <v>Пельмени Grandmeni со сливочным маслом Горячая штучка 0,75 кг ПОКОМ</v>
          </cell>
          <cell r="B16" t="str">
            <v>шт</v>
          </cell>
          <cell r="E16">
            <v>10</v>
          </cell>
          <cell r="G16">
            <v>2</v>
          </cell>
          <cell r="H16">
            <v>8</v>
          </cell>
          <cell r="I16">
            <v>0.75</v>
          </cell>
          <cell r="L16">
            <v>16</v>
          </cell>
          <cell r="N16">
            <v>0.4</v>
          </cell>
          <cell r="R16">
            <v>60</v>
          </cell>
          <cell r="S16">
            <v>60</v>
          </cell>
          <cell r="T16">
            <v>0</v>
          </cell>
          <cell r="U16">
            <v>1.2</v>
          </cell>
          <cell r="V16">
            <v>2</v>
          </cell>
          <cell r="X16">
            <v>0</v>
          </cell>
          <cell r="Y16">
            <v>8</v>
          </cell>
        </row>
        <row r="17">
          <cell r="A17" t="str">
            <v>Пельмени Бигбули с мясом, Горячая штучка 0,9кг  ПОКОМ</v>
          </cell>
          <cell r="B17" t="str">
            <v>шт</v>
          </cell>
          <cell r="C17" t="str">
            <v>Окт</v>
          </cell>
          <cell r="D17" t="str">
            <v>Нояб</v>
          </cell>
          <cell r="E17">
            <v>15</v>
          </cell>
          <cell r="F17">
            <v>152</v>
          </cell>
          <cell r="G17">
            <v>139</v>
          </cell>
          <cell r="H17">
            <v>28</v>
          </cell>
          <cell r="I17">
            <v>0.9</v>
          </cell>
          <cell r="L17">
            <v>88</v>
          </cell>
          <cell r="N17">
            <v>27.8</v>
          </cell>
          <cell r="O17">
            <v>245.40000000000003</v>
          </cell>
          <cell r="R17">
            <v>13.000000000000002</v>
          </cell>
          <cell r="S17">
            <v>4.1726618705035969</v>
          </cell>
          <cell r="T17">
            <v>11</v>
          </cell>
          <cell r="U17">
            <v>18.600000000000001</v>
          </cell>
          <cell r="V17">
            <v>19.600000000000001</v>
          </cell>
          <cell r="X17">
            <v>220.86000000000004</v>
          </cell>
          <cell r="Y17">
            <v>8</v>
          </cell>
        </row>
        <row r="18">
          <cell r="A18" t="str">
            <v>Пельмени Бульмени с говядиной и свининой Горячая шт. 0,9 кг  ПОКОМ</v>
          </cell>
          <cell r="B18" t="str">
            <v>шт</v>
          </cell>
          <cell r="C18" t="str">
            <v>Окт</v>
          </cell>
          <cell r="D18" t="str">
            <v>Нояб</v>
          </cell>
          <cell r="E18">
            <v>89</v>
          </cell>
          <cell r="F18">
            <v>352</v>
          </cell>
          <cell r="G18">
            <v>290</v>
          </cell>
          <cell r="H18">
            <v>113</v>
          </cell>
          <cell r="I18">
            <v>0.9</v>
          </cell>
          <cell r="L18">
            <v>456</v>
          </cell>
          <cell r="N18">
            <v>58</v>
          </cell>
          <cell r="O18">
            <v>185</v>
          </cell>
          <cell r="R18">
            <v>13</v>
          </cell>
          <cell r="S18">
            <v>9.8103448275862064</v>
          </cell>
          <cell r="T18">
            <v>37.6</v>
          </cell>
          <cell r="U18">
            <v>50</v>
          </cell>
          <cell r="V18">
            <v>65.2</v>
          </cell>
          <cell r="X18">
            <v>166.5</v>
          </cell>
          <cell r="Y18">
            <v>8</v>
          </cell>
        </row>
        <row r="19">
          <cell r="A19" t="str">
            <v>Пельмени Бульмени с говядиной и свининой Горячая штучка 0,43  ПОКОМ</v>
          </cell>
          <cell r="B19" t="str">
            <v>шт</v>
          </cell>
          <cell r="E19">
            <v>189</v>
          </cell>
          <cell r="G19">
            <v>101</v>
          </cell>
          <cell r="H19">
            <v>77</v>
          </cell>
          <cell r="I19">
            <v>0.43</v>
          </cell>
          <cell r="L19">
            <v>32</v>
          </cell>
          <cell r="N19">
            <v>20.2</v>
          </cell>
          <cell r="O19">
            <v>153.59999999999997</v>
          </cell>
          <cell r="R19">
            <v>12.999999999999998</v>
          </cell>
          <cell r="S19">
            <v>5.3960396039603964</v>
          </cell>
          <cell r="T19">
            <v>15</v>
          </cell>
          <cell r="U19">
            <v>14.6</v>
          </cell>
          <cell r="V19">
            <v>15.6</v>
          </cell>
          <cell r="X19">
            <v>66.047999999999988</v>
          </cell>
          <cell r="Y19">
            <v>16</v>
          </cell>
        </row>
        <row r="20">
          <cell r="A20" t="str">
            <v>Пельмени Бульмени с говядиной и свининой Наваристые Горячая штучка ВЕС  ПОКОМ</v>
          </cell>
          <cell r="B20" t="str">
            <v>кг</v>
          </cell>
          <cell r="E20">
            <v>695</v>
          </cell>
          <cell r="F20">
            <v>700</v>
          </cell>
          <cell r="G20">
            <v>1128.0999999999999</v>
          </cell>
          <cell r="H20">
            <v>240</v>
          </cell>
          <cell r="I20">
            <v>1</v>
          </cell>
          <cell r="L20">
            <v>2255</v>
          </cell>
          <cell r="M20">
            <v>1000</v>
          </cell>
          <cell r="N20">
            <v>225.61999999999998</v>
          </cell>
          <cell r="R20">
            <v>15.490647992199275</v>
          </cell>
          <cell r="S20">
            <v>15.490647992199275</v>
          </cell>
          <cell r="T20">
            <v>121.7752</v>
          </cell>
          <cell r="U20">
            <v>182.744</v>
          </cell>
          <cell r="V20">
            <v>290.74400000000003</v>
          </cell>
          <cell r="X20">
            <v>0</v>
          </cell>
          <cell r="Y20">
            <v>5</v>
          </cell>
        </row>
        <row r="21">
          <cell r="A21" t="str">
            <v>Пельмени Бульмени со сливочным маслом Горячая штучка 0,9 кг  ПОКОМ</v>
          </cell>
          <cell r="B21" t="str">
            <v>шт</v>
          </cell>
          <cell r="C21" t="str">
            <v>Окт</v>
          </cell>
          <cell r="D21" t="str">
            <v>Нояб</v>
          </cell>
          <cell r="E21">
            <v>365</v>
          </cell>
          <cell r="F21">
            <v>152</v>
          </cell>
          <cell r="G21">
            <v>256</v>
          </cell>
          <cell r="H21">
            <v>221</v>
          </cell>
          <cell r="I21">
            <v>0.9</v>
          </cell>
          <cell r="L21">
            <v>152</v>
          </cell>
          <cell r="N21">
            <v>51.2</v>
          </cell>
          <cell r="O21">
            <v>292.60000000000002</v>
          </cell>
          <cell r="R21">
            <v>13</v>
          </cell>
          <cell r="S21">
            <v>7.28515625</v>
          </cell>
          <cell r="T21">
            <v>55.8</v>
          </cell>
          <cell r="U21">
            <v>44.2</v>
          </cell>
          <cell r="V21">
            <v>48.4</v>
          </cell>
          <cell r="X21">
            <v>263.34000000000003</v>
          </cell>
          <cell r="Y21">
            <v>8</v>
          </cell>
        </row>
        <row r="22">
          <cell r="A22" t="str">
            <v>Пельмени Бульмени со сливочным маслом ТМ Горячая шт. 0,43 кг  ПОКОМ</v>
          </cell>
          <cell r="B22" t="str">
            <v>шт</v>
          </cell>
          <cell r="E22">
            <v>123</v>
          </cell>
          <cell r="F22">
            <v>144</v>
          </cell>
          <cell r="G22">
            <v>118</v>
          </cell>
          <cell r="H22">
            <v>140</v>
          </cell>
          <cell r="I22">
            <v>0.43</v>
          </cell>
          <cell r="N22">
            <v>23.6</v>
          </cell>
          <cell r="O22">
            <v>166.8</v>
          </cell>
          <cell r="R22">
            <v>13</v>
          </cell>
          <cell r="S22">
            <v>5.9322033898305078</v>
          </cell>
          <cell r="T22">
            <v>19.600000000000001</v>
          </cell>
          <cell r="U22">
            <v>23.6</v>
          </cell>
          <cell r="V22">
            <v>20.2</v>
          </cell>
          <cell r="X22">
            <v>71.724000000000004</v>
          </cell>
          <cell r="Y22">
            <v>16</v>
          </cell>
        </row>
        <row r="23">
          <cell r="A23" t="str">
            <v>Пельмени Мясорубские ТМ Стародворье фоу-пак равиоли 0,7 кг.  Поком</v>
          </cell>
          <cell r="B23" t="str">
            <v>шт</v>
          </cell>
          <cell r="C23" t="str">
            <v>Окт</v>
          </cell>
          <cell r="D23" t="str">
            <v>Нояб</v>
          </cell>
          <cell r="E23">
            <v>24</v>
          </cell>
          <cell r="G23">
            <v>12</v>
          </cell>
          <cell r="I23">
            <v>0.7</v>
          </cell>
          <cell r="L23">
            <v>56</v>
          </cell>
          <cell r="N23">
            <v>2.4</v>
          </cell>
          <cell r="R23">
            <v>23.333333333333336</v>
          </cell>
          <cell r="S23">
            <v>23.333333333333336</v>
          </cell>
          <cell r="T23">
            <v>6</v>
          </cell>
          <cell r="U23">
            <v>3.4</v>
          </cell>
          <cell r="V23">
            <v>6.4</v>
          </cell>
          <cell r="X23">
            <v>0</v>
          </cell>
          <cell r="Y23">
            <v>8</v>
          </cell>
        </row>
        <row r="24">
          <cell r="A24" t="str">
            <v>Пельмени Отборные из свинины и говядины 0,9 кг ТМ Стародворье ТС Медвежье ушко  ПОКОМ</v>
          </cell>
          <cell r="B24" t="str">
            <v>шт</v>
          </cell>
          <cell r="D24" t="str">
            <v>Нояб</v>
          </cell>
          <cell r="E24">
            <v>25</v>
          </cell>
          <cell r="H24">
            <v>25</v>
          </cell>
          <cell r="I24">
            <v>0.9</v>
          </cell>
          <cell r="N24">
            <v>0</v>
          </cell>
          <cell r="R24" t="e">
            <v>#DIV/0!</v>
          </cell>
          <cell r="S24" t="e">
            <v>#DIV/0!</v>
          </cell>
          <cell r="T24">
            <v>0.4</v>
          </cell>
          <cell r="U24">
            <v>0</v>
          </cell>
          <cell r="V24">
            <v>1.4</v>
          </cell>
          <cell r="X24">
            <v>0</v>
          </cell>
          <cell r="Y24">
            <v>8</v>
          </cell>
        </row>
        <row r="25">
          <cell r="A25" t="str">
            <v>Пельмени Отборные с говядиной 0,9 кг НОВА ТМ Стародворье ТС Медвежье ушко  ПОКОМ</v>
          </cell>
          <cell r="B25" t="str">
            <v>шт</v>
          </cell>
          <cell r="C25" t="str">
            <v>Окт</v>
          </cell>
          <cell r="I25">
            <v>0.9</v>
          </cell>
          <cell r="N25">
            <v>0</v>
          </cell>
          <cell r="O25">
            <v>100</v>
          </cell>
          <cell r="R25" t="e">
            <v>#DIV/0!</v>
          </cell>
          <cell r="S25" t="e">
            <v>#DIV/0!</v>
          </cell>
          <cell r="T25">
            <v>0</v>
          </cell>
          <cell r="U25">
            <v>0.2</v>
          </cell>
          <cell r="V25">
            <v>0.2</v>
          </cell>
          <cell r="X25">
            <v>90</v>
          </cell>
          <cell r="Y25">
            <v>8</v>
          </cell>
        </row>
        <row r="26">
          <cell r="A26" t="str">
            <v>Пельмени С говядиной и свининой, ВЕС, ТМ Славница сфера пуговки  ПОКОМ</v>
          </cell>
          <cell r="B26" t="str">
            <v>кг</v>
          </cell>
          <cell r="E26">
            <v>20</v>
          </cell>
          <cell r="F26">
            <v>160</v>
          </cell>
          <cell r="G26">
            <v>80</v>
          </cell>
          <cell r="H26">
            <v>100</v>
          </cell>
          <cell r="I26">
            <v>1</v>
          </cell>
          <cell r="N26">
            <v>16</v>
          </cell>
          <cell r="O26">
            <v>108</v>
          </cell>
          <cell r="R26">
            <v>13</v>
          </cell>
          <cell r="S26">
            <v>6.25</v>
          </cell>
          <cell r="T26">
            <v>13</v>
          </cell>
          <cell r="U26">
            <v>19</v>
          </cell>
          <cell r="V26">
            <v>13</v>
          </cell>
          <cell r="X26">
            <v>108</v>
          </cell>
          <cell r="Y26">
            <v>5</v>
          </cell>
        </row>
        <row r="27">
          <cell r="A27" t="str">
            <v>Пельмени Со свининой и говядиной ТМ Особый рецепт Любимая ложка 1,0 кг  ПОКОМ</v>
          </cell>
          <cell r="B27" t="str">
            <v>шт</v>
          </cell>
          <cell r="E27">
            <v>9</v>
          </cell>
          <cell r="F27">
            <v>25</v>
          </cell>
          <cell r="H27">
            <v>34</v>
          </cell>
          <cell r="I27">
            <v>1</v>
          </cell>
          <cell r="N27">
            <v>0</v>
          </cell>
          <cell r="R27" t="e">
            <v>#DIV/0!</v>
          </cell>
          <cell r="S27" t="e">
            <v>#DIV/0!</v>
          </cell>
          <cell r="T27">
            <v>0</v>
          </cell>
          <cell r="U27">
            <v>1</v>
          </cell>
          <cell r="V27">
            <v>0</v>
          </cell>
          <cell r="X27">
            <v>0</v>
          </cell>
          <cell r="Y27">
            <v>5</v>
          </cell>
        </row>
        <row r="28">
          <cell r="A28" t="str">
            <v>Снеки  ЖАР-мени ВЕС. рубленые в тесте замор.  ПОКОМ</v>
          </cell>
          <cell r="B28" t="str">
            <v>кг</v>
          </cell>
          <cell r="F28">
            <v>49.5</v>
          </cell>
          <cell r="G28">
            <v>49.5</v>
          </cell>
          <cell r="I28">
            <v>1</v>
          </cell>
          <cell r="N28">
            <v>9.9</v>
          </cell>
          <cell r="O28">
            <v>128.70000000000002</v>
          </cell>
          <cell r="R28">
            <v>13.000000000000002</v>
          </cell>
          <cell r="S28">
            <v>0</v>
          </cell>
          <cell r="T28">
            <v>0</v>
          </cell>
          <cell r="U28">
            <v>0</v>
          </cell>
          <cell r="V28">
            <v>1.1000000000000001</v>
          </cell>
          <cell r="X28">
            <v>128.70000000000002</v>
          </cell>
          <cell r="Y28">
            <v>5.5</v>
          </cell>
        </row>
        <row r="29">
          <cell r="A29" t="str">
            <v>Сосиски Оригинальные заморож. ТМ Стародворье в вак 0,33 кг  Поком</v>
          </cell>
          <cell r="B29" t="str">
            <v>шт</v>
          </cell>
          <cell r="E29">
            <v>48</v>
          </cell>
          <cell r="H29">
            <v>47</v>
          </cell>
          <cell r="I29">
            <v>0.33</v>
          </cell>
          <cell r="N29">
            <v>0</v>
          </cell>
          <cell r="R29" t="e">
            <v>#DIV/0!</v>
          </cell>
          <cell r="S29" t="e">
            <v>#DIV/0!</v>
          </cell>
          <cell r="T29">
            <v>0</v>
          </cell>
          <cell r="U29">
            <v>0</v>
          </cell>
          <cell r="V29">
            <v>0.2</v>
          </cell>
          <cell r="X29">
            <v>0</v>
          </cell>
          <cell r="Y29">
            <v>6</v>
          </cell>
        </row>
        <row r="30">
          <cell r="A30" t="str">
            <v>Фрай-пицца с ветчиной и грибами 3,0 кг. ВЕС.  ПОКОМ</v>
          </cell>
          <cell r="B30" t="str">
            <v>кг</v>
          </cell>
          <cell r="E30">
            <v>24</v>
          </cell>
          <cell r="H30">
            <v>24</v>
          </cell>
          <cell r="I30">
            <v>1</v>
          </cell>
          <cell r="N30">
            <v>0</v>
          </cell>
          <cell r="R30" t="e">
            <v>#DIV/0!</v>
          </cell>
          <cell r="S30" t="e">
            <v>#DIV/0!</v>
          </cell>
          <cell r="T30">
            <v>1.8</v>
          </cell>
          <cell r="U30">
            <v>0</v>
          </cell>
          <cell r="V30">
            <v>0.6</v>
          </cell>
          <cell r="X30">
            <v>0</v>
          </cell>
          <cell r="Y30">
            <v>3</v>
          </cell>
        </row>
        <row r="31">
          <cell r="A31" t="str">
            <v>Хотстеры ТМ Горячая штучка ТС Хотстеры 0,25 кг зам  ПОКОМ</v>
          </cell>
          <cell r="B31" t="str">
            <v>шт</v>
          </cell>
          <cell r="E31">
            <v>89</v>
          </cell>
          <cell r="F31">
            <v>276</v>
          </cell>
          <cell r="G31">
            <v>195</v>
          </cell>
          <cell r="H31">
            <v>99</v>
          </cell>
          <cell r="I31">
            <v>0.25</v>
          </cell>
          <cell r="L31">
            <v>276</v>
          </cell>
          <cell r="N31">
            <v>39</v>
          </cell>
          <cell r="O31">
            <v>132</v>
          </cell>
          <cell r="R31">
            <v>13</v>
          </cell>
          <cell r="S31">
            <v>9.615384615384615</v>
          </cell>
          <cell r="T31">
            <v>38.200000000000003</v>
          </cell>
          <cell r="U31">
            <v>39.6</v>
          </cell>
          <cell r="V31">
            <v>43.6</v>
          </cell>
          <cell r="X31">
            <v>33</v>
          </cell>
          <cell r="Y31">
            <v>12</v>
          </cell>
        </row>
        <row r="32">
          <cell r="A32" t="str">
            <v>Хрустящие крылышки. В панировке куриные жареные.ВЕС  ПОКОМ</v>
          </cell>
          <cell r="B32" t="str">
            <v>кг</v>
          </cell>
          <cell r="E32">
            <v>19.8</v>
          </cell>
          <cell r="H32">
            <v>19.8</v>
          </cell>
          <cell r="I32">
            <v>1</v>
          </cell>
          <cell r="N32">
            <v>0</v>
          </cell>
          <cell r="R32" t="e">
            <v>#DIV/0!</v>
          </cell>
          <cell r="S32" t="e">
            <v>#DIV/0!</v>
          </cell>
          <cell r="T32">
            <v>0</v>
          </cell>
          <cell r="U32">
            <v>0</v>
          </cell>
          <cell r="V32">
            <v>0.72</v>
          </cell>
          <cell r="X32">
            <v>0</v>
          </cell>
          <cell r="Y32">
            <v>1.8</v>
          </cell>
        </row>
        <row r="33">
          <cell r="A33" t="str">
            <v>Чебупай сочное яблоко ТМ Горячая штучка ТС Чебупай 0,2 кг УВС.  зам  ПОКОМ</v>
          </cell>
          <cell r="B33" t="str">
            <v>шт</v>
          </cell>
          <cell r="E33">
            <v>5</v>
          </cell>
          <cell r="F33">
            <v>48</v>
          </cell>
          <cell r="G33">
            <v>17</v>
          </cell>
          <cell r="H33">
            <v>31</v>
          </cell>
          <cell r="I33">
            <v>0.2</v>
          </cell>
          <cell r="L33">
            <v>24</v>
          </cell>
          <cell r="N33">
            <v>3.4</v>
          </cell>
          <cell r="R33">
            <v>16.176470588235293</v>
          </cell>
          <cell r="S33">
            <v>16.176470588235293</v>
          </cell>
          <cell r="T33">
            <v>4.2</v>
          </cell>
          <cell r="U33">
            <v>6</v>
          </cell>
          <cell r="V33">
            <v>5.4</v>
          </cell>
          <cell r="X33">
            <v>0</v>
          </cell>
          <cell r="Y33">
            <v>6</v>
          </cell>
        </row>
        <row r="34">
          <cell r="A34" t="str">
            <v>Чебупай спелая вишня ТМ Горячая штучка ТС Чебупай 0,2 кг УВС. зам  ПОКОМ</v>
          </cell>
          <cell r="B34" t="str">
            <v>шт</v>
          </cell>
          <cell r="E34">
            <v>16</v>
          </cell>
          <cell r="F34">
            <v>42</v>
          </cell>
          <cell r="G34">
            <v>20</v>
          </cell>
          <cell r="H34">
            <v>33</v>
          </cell>
          <cell r="I34">
            <v>0.2</v>
          </cell>
          <cell r="L34">
            <v>18</v>
          </cell>
          <cell r="N34">
            <v>4</v>
          </cell>
          <cell r="R34">
            <v>12.75</v>
          </cell>
          <cell r="S34">
            <v>12.75</v>
          </cell>
          <cell r="T34">
            <v>4.2</v>
          </cell>
          <cell r="U34">
            <v>5.6</v>
          </cell>
          <cell r="V34">
            <v>5.4</v>
          </cell>
          <cell r="X34">
            <v>0</v>
          </cell>
          <cell r="Y34">
            <v>6</v>
          </cell>
        </row>
        <row r="35">
          <cell r="A35" t="str">
            <v>Чебупицца курочка по-итальянски Горячая штучка 0,25 кг зам  ПОКОМ</v>
          </cell>
          <cell r="B35" t="str">
            <v>шт</v>
          </cell>
          <cell r="C35" t="str">
            <v>Окт</v>
          </cell>
          <cell r="D35" t="str">
            <v>Нояб</v>
          </cell>
          <cell r="E35">
            <v>149</v>
          </cell>
          <cell r="F35">
            <v>276</v>
          </cell>
          <cell r="G35">
            <v>173</v>
          </cell>
          <cell r="H35">
            <v>169</v>
          </cell>
          <cell r="I35">
            <v>0.25</v>
          </cell>
          <cell r="L35">
            <v>240</v>
          </cell>
          <cell r="N35">
            <v>34.6</v>
          </cell>
          <cell r="O35">
            <v>40.800000000000011</v>
          </cell>
          <cell r="R35">
            <v>13</v>
          </cell>
          <cell r="S35">
            <v>11.820809248554912</v>
          </cell>
          <cell r="T35">
            <v>40.799999999999997</v>
          </cell>
          <cell r="U35">
            <v>40.799999999999997</v>
          </cell>
          <cell r="V35">
            <v>43.2</v>
          </cell>
          <cell r="X35">
            <v>10.200000000000003</v>
          </cell>
          <cell r="Y35">
            <v>12</v>
          </cell>
        </row>
        <row r="36">
          <cell r="A36" t="str">
            <v>Чебупицца Пепперони ТМ Горячая штучка ТС Чебупицца 0.25кг зам  ПОКОМ</v>
          </cell>
          <cell r="B36" t="str">
            <v>шт</v>
          </cell>
          <cell r="C36" t="str">
            <v>Окт</v>
          </cell>
          <cell r="D36" t="str">
            <v>Нояб</v>
          </cell>
          <cell r="E36">
            <v>40</v>
          </cell>
          <cell r="F36">
            <v>300</v>
          </cell>
          <cell r="G36">
            <v>201</v>
          </cell>
          <cell r="H36">
            <v>64</v>
          </cell>
          <cell r="I36">
            <v>0.25</v>
          </cell>
          <cell r="L36">
            <v>312</v>
          </cell>
          <cell r="N36">
            <v>40.200000000000003</v>
          </cell>
          <cell r="O36">
            <v>146.60000000000002</v>
          </cell>
          <cell r="R36">
            <v>13</v>
          </cell>
          <cell r="S36">
            <v>9.3532338308457703</v>
          </cell>
          <cell r="T36">
            <v>30</v>
          </cell>
          <cell r="U36">
            <v>38.200000000000003</v>
          </cell>
          <cell r="V36">
            <v>43</v>
          </cell>
          <cell r="X36">
            <v>36.650000000000006</v>
          </cell>
          <cell r="Y36">
            <v>12</v>
          </cell>
        </row>
        <row r="37">
          <cell r="A37" t="str">
            <v>Чебуреки Мясные вес 2,7 кг Кулинарные изделия мясосодержащие рубленые в тесте жарен  ПОКОМ</v>
          </cell>
          <cell r="B37" t="str">
            <v>кг</v>
          </cell>
          <cell r="I37">
            <v>1</v>
          </cell>
          <cell r="N37">
            <v>0</v>
          </cell>
          <cell r="O37">
            <v>100</v>
          </cell>
          <cell r="R37" t="e">
            <v>#DIV/0!</v>
          </cell>
          <cell r="S37" t="e">
            <v>#DIV/0!</v>
          </cell>
          <cell r="T37">
            <v>0</v>
          </cell>
          <cell r="U37">
            <v>0</v>
          </cell>
          <cell r="V37">
            <v>0</v>
          </cell>
          <cell r="X37">
            <v>100</v>
          </cell>
          <cell r="Y37">
            <v>2.7</v>
          </cell>
        </row>
        <row r="38">
          <cell r="A38" t="str">
            <v>Чебуреки сочные, ВЕС, куриные жарен. зам  ПОКОМ</v>
          </cell>
          <cell r="B38" t="str">
            <v>кг</v>
          </cell>
          <cell r="I38">
            <v>1</v>
          </cell>
          <cell r="N38">
            <v>0</v>
          </cell>
          <cell r="O38">
            <v>100</v>
          </cell>
          <cell r="R38" t="e">
            <v>#DIV/0!</v>
          </cell>
          <cell r="S38" t="e">
            <v>#DIV/0!</v>
          </cell>
          <cell r="T38">
            <v>0</v>
          </cell>
          <cell r="U38">
            <v>0</v>
          </cell>
          <cell r="V38">
            <v>0</v>
          </cell>
          <cell r="X38">
            <v>100</v>
          </cell>
          <cell r="Y38">
            <v>5</v>
          </cell>
        </row>
        <row r="39">
          <cell r="A39" t="str">
            <v>БОНУС_Готовые чебупели сочные с мясом ТМ Горячая штучка  0,3кг зам  ПОКОМ</v>
          </cell>
          <cell r="B39" t="str">
            <v>шт</v>
          </cell>
          <cell r="E39">
            <v>-25</v>
          </cell>
          <cell r="G39">
            <v>93</v>
          </cell>
          <cell r="H39">
            <v>-131</v>
          </cell>
          <cell r="I39">
            <v>0</v>
          </cell>
          <cell r="N39">
            <v>18.600000000000001</v>
          </cell>
          <cell r="R39">
            <v>-7.0430107526881711</v>
          </cell>
          <cell r="S39">
            <v>-7.0430107526881711</v>
          </cell>
          <cell r="T39">
            <v>2</v>
          </cell>
          <cell r="U39">
            <v>9.1999999999999993</v>
          </cell>
          <cell r="V39">
            <v>11.4</v>
          </cell>
          <cell r="X39">
            <v>0</v>
          </cell>
          <cell r="Y39">
            <v>0</v>
          </cell>
        </row>
        <row r="40">
          <cell r="A40" t="str">
            <v>БОНУС_Пельмени Бульмени со сливочным маслом Горячая штучка 0,9 кг  ПОКОМ</v>
          </cell>
          <cell r="B40" t="str">
            <v>шт</v>
          </cell>
          <cell r="E40">
            <v>-30</v>
          </cell>
          <cell r="G40">
            <v>88</v>
          </cell>
          <cell r="H40">
            <v>-120</v>
          </cell>
          <cell r="I40">
            <v>0</v>
          </cell>
          <cell r="N40">
            <v>17.600000000000001</v>
          </cell>
          <cell r="R40">
            <v>-6.8181818181818175</v>
          </cell>
          <cell r="S40">
            <v>-6.8181818181818175</v>
          </cell>
          <cell r="T40">
            <v>3.4</v>
          </cell>
          <cell r="U40">
            <v>8.1999999999999993</v>
          </cell>
          <cell r="V40">
            <v>9</v>
          </cell>
          <cell r="X40">
            <v>0</v>
          </cell>
          <cell r="Y40">
            <v>0</v>
          </cell>
        </row>
        <row r="43">
          <cell r="P43" t="str">
            <v>скорей всего завод не отгрузит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42"/>
  <sheetViews>
    <sheetView tabSelected="1" workbookViewId="0">
      <selection activeCell="AB14" sqref="AB14"/>
    </sheetView>
  </sheetViews>
  <sheetFormatPr defaultColWidth="10.5" defaultRowHeight="11.45" customHeight="1" outlineLevelRow="2" x14ac:dyDescent="0.2"/>
  <cols>
    <col min="1" max="1" width="59.5" style="1" customWidth="1"/>
    <col min="2" max="2" width="4" style="1" customWidth="1"/>
    <col min="3" max="3" width="8.5" style="1" customWidth="1"/>
    <col min="4" max="7" width="6.83203125" style="1" customWidth="1"/>
    <col min="8" max="8" width="4.83203125" style="16" customWidth="1"/>
    <col min="9" max="10" width="1.1640625" style="2" customWidth="1"/>
    <col min="11" max="12" width="1" style="2" customWidth="1"/>
    <col min="13" max="15" width="10.5" style="2"/>
    <col min="16" max="16" width="17" style="2" customWidth="1"/>
    <col min="17" max="18" width="6.1640625" style="2" customWidth="1"/>
    <col min="19" max="21" width="8.6640625" style="2" customWidth="1"/>
    <col min="22" max="22" width="19" style="2" customWidth="1"/>
    <col min="23" max="23" width="10.5" style="2"/>
    <col min="24" max="24" width="9.6640625" style="16" customWidth="1"/>
    <col min="25" max="25" width="10.5" style="20"/>
    <col min="26" max="16384" width="10.5" style="2"/>
  </cols>
  <sheetData>
    <row r="1" spans="1:26" ht="12.95" customHeight="1" outlineLevel="1" x14ac:dyDescent="0.2">
      <c r="A1" s="3" t="s">
        <v>0</v>
      </c>
    </row>
    <row r="2" spans="1:26" ht="12.95" customHeight="1" outlineLevel="1" x14ac:dyDescent="0.2">
      <c r="A2" s="3"/>
    </row>
    <row r="3" spans="1:26" ht="26.1" customHeight="1" x14ac:dyDescent="0.2">
      <c r="A3" s="4" t="s">
        <v>1</v>
      </c>
      <c r="B3" s="4" t="s">
        <v>2</v>
      </c>
      <c r="C3" s="29" t="s">
        <v>65</v>
      </c>
      <c r="D3" s="4" t="s">
        <v>3</v>
      </c>
      <c r="E3" s="4"/>
      <c r="F3" s="4"/>
      <c r="G3" s="4"/>
      <c r="H3" s="9" t="s">
        <v>44</v>
      </c>
      <c r="I3" s="10" t="s">
        <v>45</v>
      </c>
      <c r="J3" s="10" t="s">
        <v>46</v>
      </c>
      <c r="K3" s="10" t="s">
        <v>47</v>
      </c>
      <c r="L3" s="10" t="s">
        <v>47</v>
      </c>
      <c r="M3" s="10" t="s">
        <v>48</v>
      </c>
      <c r="N3" s="10" t="s">
        <v>47</v>
      </c>
      <c r="O3" s="11" t="s">
        <v>49</v>
      </c>
      <c r="P3" s="12"/>
      <c r="Q3" s="10" t="s">
        <v>50</v>
      </c>
      <c r="R3" s="10" t="s">
        <v>51</v>
      </c>
      <c r="S3" s="13" t="s">
        <v>56</v>
      </c>
      <c r="T3" s="13" t="s">
        <v>57</v>
      </c>
      <c r="U3" s="13" t="s">
        <v>61</v>
      </c>
      <c r="V3" s="10" t="s">
        <v>52</v>
      </c>
      <c r="W3" s="10" t="s">
        <v>53</v>
      </c>
      <c r="X3" s="9"/>
      <c r="Y3" s="17" t="s">
        <v>58</v>
      </c>
      <c r="Z3" s="10" t="s">
        <v>59</v>
      </c>
    </row>
    <row r="4" spans="1:26" ht="26.1" customHeight="1" x14ac:dyDescent="0.2">
      <c r="A4" s="4" t="s">
        <v>1</v>
      </c>
      <c r="B4" s="4" t="s">
        <v>2</v>
      </c>
      <c r="C4" s="29" t="s">
        <v>65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8"/>
      <c r="O4" s="11" t="s">
        <v>54</v>
      </c>
      <c r="P4" s="12" t="s">
        <v>55</v>
      </c>
      <c r="Q4" s="10"/>
      <c r="R4" s="10"/>
      <c r="S4" s="10"/>
      <c r="T4" s="10"/>
      <c r="U4" s="10"/>
      <c r="V4" s="10"/>
      <c r="W4" s="10"/>
      <c r="X4" s="9"/>
      <c r="Y4" s="17"/>
      <c r="Z4" s="10"/>
    </row>
    <row r="5" spans="1:26" ht="11.1" customHeight="1" x14ac:dyDescent="0.2">
      <c r="A5" s="5"/>
      <c r="B5" s="5"/>
      <c r="C5" s="5"/>
      <c r="D5" s="6"/>
      <c r="E5" s="6"/>
      <c r="F5" s="14">
        <f>SUM(F6:F86)</f>
        <v>3057</v>
      </c>
      <c r="G5" s="14">
        <f>SUM(G6:G86)</f>
        <v>6309.6</v>
      </c>
      <c r="H5" s="9"/>
      <c r="I5" s="14">
        <f t="shared" ref="I5:N5" si="0">SUM(I6:I86)</f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611.4</v>
      </c>
      <c r="N5" s="14">
        <f t="shared" si="0"/>
        <v>3831.6</v>
      </c>
      <c r="O5" s="14">
        <f t="shared" ref="O5" si="1">SUM(O6:O58)</f>
        <v>0</v>
      </c>
      <c r="P5" s="15"/>
      <c r="Q5" s="10"/>
      <c r="R5" s="10"/>
      <c r="S5" s="14">
        <f>SUM(S6:S86)</f>
        <v>720.3040000000002</v>
      </c>
      <c r="T5" s="14">
        <f>SUM(T6:T86)</f>
        <v>885.06400000000019</v>
      </c>
      <c r="U5" s="14">
        <f>SUM(U6:U86)</f>
        <v>751.04000000000008</v>
      </c>
      <c r="V5" s="10"/>
      <c r="W5" s="14">
        <f>SUM(W6:W86)</f>
        <v>2169.1</v>
      </c>
      <c r="X5" s="9" t="s">
        <v>60</v>
      </c>
      <c r="Y5" s="19">
        <f>SUM(Y6:Y86)</f>
        <v>577</v>
      </c>
      <c r="Z5" s="14">
        <f>SUM(Z6:Z86)</f>
        <v>2166.1999999999998</v>
      </c>
    </row>
    <row r="6" spans="1:26" ht="11.1" customHeight="1" outlineLevel="2" x14ac:dyDescent="0.2">
      <c r="A6" s="7" t="s">
        <v>11</v>
      </c>
      <c r="B6" s="7" t="s">
        <v>9</v>
      </c>
      <c r="C6" s="30" t="str">
        <f>VLOOKUP(A6,[1]TDSheet!$A:$C,3,0)</f>
        <v>Нояб</v>
      </c>
      <c r="D6" s="8">
        <v>220</v>
      </c>
      <c r="E6" s="8">
        <v>240</v>
      </c>
      <c r="F6" s="8">
        <v>201</v>
      </c>
      <c r="G6" s="8">
        <v>209</v>
      </c>
      <c r="H6" s="16">
        <f>VLOOKUP(A6,[2]TDSheet!$A:$I,9,0)</f>
        <v>0.3</v>
      </c>
      <c r="M6" s="2">
        <f>F6/5</f>
        <v>40.200000000000003</v>
      </c>
      <c r="N6" s="27">
        <v>350</v>
      </c>
      <c r="O6" s="27"/>
      <c r="Q6" s="2">
        <f>(G6+N6)/M6</f>
        <v>13.905472636815919</v>
      </c>
      <c r="R6" s="2">
        <f>G6/M6</f>
        <v>5.1990049751243781</v>
      </c>
      <c r="S6" s="2">
        <f>VLOOKUP(A6,[2]TDSheet!$A:$U,21,0)</f>
        <v>38.799999999999997</v>
      </c>
      <c r="T6" s="2">
        <f>VLOOKUP(A6,[2]TDSheet!$A:$V,22,0)</f>
        <v>40.799999999999997</v>
      </c>
      <c r="U6" s="2">
        <f>VLOOKUP(A6,[2]TDSheet!$A:$N,14,0)</f>
        <v>32</v>
      </c>
      <c r="W6" s="2">
        <f>N6*H6</f>
        <v>105</v>
      </c>
      <c r="X6" s="16">
        <f>VLOOKUP(A6,[2]TDSheet!$A:$Y,25,0)</f>
        <v>12</v>
      </c>
      <c r="Y6" s="20">
        <v>29</v>
      </c>
      <c r="Z6" s="2">
        <f>Y6*X6*H6</f>
        <v>104.39999999999999</v>
      </c>
    </row>
    <row r="7" spans="1:26" ht="11.1" customHeight="1" outlineLevel="2" x14ac:dyDescent="0.2">
      <c r="A7" s="7" t="s">
        <v>12</v>
      </c>
      <c r="B7" s="7" t="s">
        <v>9</v>
      </c>
      <c r="C7" s="30" t="str">
        <f>VLOOKUP(A7,[1]TDSheet!$A:$C,3,0)</f>
        <v>Нояб</v>
      </c>
      <c r="D7" s="8">
        <v>252</v>
      </c>
      <c r="E7" s="8">
        <v>252</v>
      </c>
      <c r="F7" s="8">
        <v>115</v>
      </c>
      <c r="G7" s="8">
        <v>151</v>
      </c>
      <c r="H7" s="16">
        <f>VLOOKUP(A7,[2]TDSheet!$A:$I,9,0)</f>
        <v>0.3</v>
      </c>
      <c r="M7" s="2">
        <f t="shared" ref="M7:M42" si="2">F7/5</f>
        <v>23</v>
      </c>
      <c r="N7" s="27">
        <v>180</v>
      </c>
      <c r="O7" s="27"/>
      <c r="Q7" s="2">
        <f t="shared" ref="Q7:Q42" si="3">(G7+N7)/M7</f>
        <v>14.391304347826088</v>
      </c>
      <c r="R7" s="2">
        <f t="shared" ref="R7:R42" si="4">G7/M7</f>
        <v>6.5652173913043477</v>
      </c>
      <c r="S7" s="2">
        <f>VLOOKUP(A7,[2]TDSheet!$A:$U,21,0)</f>
        <v>40.799999999999997</v>
      </c>
      <c r="T7" s="2">
        <f>VLOOKUP(A7,[2]TDSheet!$A:$V,22,0)</f>
        <v>38</v>
      </c>
      <c r="U7" s="2">
        <f>VLOOKUP(A7,[2]TDSheet!$A:$N,14,0)</f>
        <v>35.4</v>
      </c>
      <c r="W7" s="2">
        <f t="shared" ref="W7:W42" si="5">N7*H7</f>
        <v>54</v>
      </c>
      <c r="X7" s="16">
        <f>VLOOKUP(A7,[2]TDSheet!$A:$Y,25,0)</f>
        <v>12</v>
      </c>
      <c r="Y7" s="20">
        <f t="shared" ref="Y7:Y39" si="6">N7/X7</f>
        <v>15</v>
      </c>
      <c r="Z7" s="2">
        <f t="shared" ref="Z7:Z42" si="7">Y7*X7*H7</f>
        <v>54</v>
      </c>
    </row>
    <row r="8" spans="1:26" ht="11.1" customHeight="1" outlineLevel="2" x14ac:dyDescent="0.2">
      <c r="A8" s="7" t="s">
        <v>13</v>
      </c>
      <c r="B8" s="7" t="s">
        <v>14</v>
      </c>
      <c r="C8" s="7"/>
      <c r="D8" s="8">
        <v>51.8</v>
      </c>
      <c r="E8" s="8"/>
      <c r="F8" s="8"/>
      <c r="G8" s="8">
        <v>51.8</v>
      </c>
      <c r="H8" s="16">
        <f>VLOOKUP(A8,[2]TDSheet!$A:$I,9,0)</f>
        <v>1</v>
      </c>
      <c r="M8" s="2">
        <f t="shared" si="2"/>
        <v>0</v>
      </c>
      <c r="N8" s="27"/>
      <c r="O8" s="27"/>
      <c r="Q8" s="2" t="e">
        <f t="shared" si="3"/>
        <v>#DIV/0!</v>
      </c>
      <c r="R8" s="2" t="e">
        <f t="shared" si="4"/>
        <v>#DIV/0!</v>
      </c>
      <c r="S8" s="2">
        <f>VLOOKUP(A8,[2]TDSheet!$A:$U,21,0)</f>
        <v>0</v>
      </c>
      <c r="T8" s="2">
        <f>VLOOKUP(A8,[2]TDSheet!$A:$V,22,0)</f>
        <v>0</v>
      </c>
      <c r="U8" s="2">
        <f>VLOOKUP(A8,[2]TDSheet!$A:$N,14,0)</f>
        <v>0</v>
      </c>
      <c r="W8" s="2">
        <f t="shared" si="5"/>
        <v>0</v>
      </c>
      <c r="X8" s="16">
        <f>VLOOKUP(A8,[2]TDSheet!$A:$Y,25,0)</f>
        <v>3.7</v>
      </c>
      <c r="Y8" s="20">
        <f t="shared" si="6"/>
        <v>0</v>
      </c>
      <c r="Z8" s="2">
        <f t="shared" si="7"/>
        <v>0</v>
      </c>
    </row>
    <row r="9" spans="1:26" ht="11.1" customHeight="1" outlineLevel="2" x14ac:dyDescent="0.2">
      <c r="A9" s="7" t="s">
        <v>15</v>
      </c>
      <c r="B9" s="7" t="s">
        <v>14</v>
      </c>
      <c r="C9" s="7"/>
      <c r="D9" s="8"/>
      <c r="E9" s="8">
        <v>126.5</v>
      </c>
      <c r="F9" s="8"/>
      <c r="G9" s="8">
        <v>126.5</v>
      </c>
      <c r="H9" s="16">
        <v>1</v>
      </c>
      <c r="M9" s="2">
        <f t="shared" si="2"/>
        <v>0</v>
      </c>
      <c r="N9" s="28">
        <v>50</v>
      </c>
      <c r="O9" s="27"/>
      <c r="Q9" s="2" t="e">
        <f t="shared" si="3"/>
        <v>#DIV/0!</v>
      </c>
      <c r="R9" s="2" t="e">
        <f t="shared" si="4"/>
        <v>#DIV/0!</v>
      </c>
      <c r="S9" s="2">
        <v>0</v>
      </c>
      <c r="T9" s="2">
        <v>0</v>
      </c>
      <c r="U9" s="2">
        <v>0</v>
      </c>
      <c r="W9" s="2">
        <f t="shared" si="5"/>
        <v>50</v>
      </c>
      <c r="X9" s="16">
        <v>5.5</v>
      </c>
      <c r="Y9" s="20">
        <v>8</v>
      </c>
      <c r="Z9" s="2">
        <f t="shared" si="7"/>
        <v>44</v>
      </c>
    </row>
    <row r="10" spans="1:26" ht="11.1" customHeight="1" outlineLevel="2" x14ac:dyDescent="0.2">
      <c r="A10" s="7" t="s">
        <v>16</v>
      </c>
      <c r="B10" s="7" t="s">
        <v>9</v>
      </c>
      <c r="C10" s="7"/>
      <c r="D10" s="8">
        <v>6</v>
      </c>
      <c r="E10" s="8">
        <v>216</v>
      </c>
      <c r="F10" s="8">
        <v>77</v>
      </c>
      <c r="G10" s="8">
        <v>145</v>
      </c>
      <c r="H10" s="16">
        <f>VLOOKUP(A10,[2]TDSheet!$A:$I,9,0)</f>
        <v>0.25</v>
      </c>
      <c r="M10" s="2">
        <f t="shared" si="2"/>
        <v>15.4</v>
      </c>
      <c r="N10" s="27">
        <v>70</v>
      </c>
      <c r="O10" s="27"/>
      <c r="Q10" s="2">
        <f t="shared" si="3"/>
        <v>13.961038961038961</v>
      </c>
      <c r="R10" s="2">
        <f t="shared" si="4"/>
        <v>9.4155844155844157</v>
      </c>
      <c r="S10" s="2">
        <f>VLOOKUP(A10,[2]TDSheet!$A:$U,21,0)</f>
        <v>9.1999999999999993</v>
      </c>
      <c r="T10" s="2">
        <f>VLOOKUP(A10,[2]TDSheet!$A:$V,22,0)</f>
        <v>25.6</v>
      </c>
      <c r="U10" s="2">
        <f>VLOOKUP(A10,[2]TDSheet!$A:$N,14,0)</f>
        <v>7.2</v>
      </c>
      <c r="W10" s="2">
        <f t="shared" si="5"/>
        <v>17.5</v>
      </c>
      <c r="X10" s="16">
        <f>VLOOKUP(A10,[2]TDSheet!$A:$Y,25,0)</f>
        <v>12</v>
      </c>
      <c r="Y10" s="20">
        <v>6</v>
      </c>
      <c r="Z10" s="2">
        <f t="shared" si="7"/>
        <v>18</v>
      </c>
    </row>
    <row r="11" spans="1:26" ht="11.1" customHeight="1" outlineLevel="2" x14ac:dyDescent="0.2">
      <c r="A11" s="7" t="s">
        <v>17</v>
      </c>
      <c r="B11" s="7" t="s">
        <v>14</v>
      </c>
      <c r="C11" s="7"/>
      <c r="D11" s="8">
        <v>3.6</v>
      </c>
      <c r="E11" s="8">
        <v>52.2</v>
      </c>
      <c r="F11" s="8"/>
      <c r="G11" s="8">
        <v>55.8</v>
      </c>
      <c r="H11" s="16">
        <f>VLOOKUP(A11,[2]TDSheet!$A:$I,9,0)</f>
        <v>1</v>
      </c>
      <c r="M11" s="2">
        <f t="shared" si="2"/>
        <v>0</v>
      </c>
      <c r="N11" s="28">
        <v>30</v>
      </c>
      <c r="O11" s="27"/>
      <c r="Q11" s="2" t="e">
        <f t="shared" si="3"/>
        <v>#DIV/0!</v>
      </c>
      <c r="R11" s="2" t="e">
        <f t="shared" si="4"/>
        <v>#DIV/0!</v>
      </c>
      <c r="S11" s="2">
        <f>VLOOKUP(A11,[2]TDSheet!$A:$U,21,0)</f>
        <v>1.08</v>
      </c>
      <c r="T11" s="2">
        <f>VLOOKUP(A11,[2]TDSheet!$A:$V,22,0)</f>
        <v>4.32</v>
      </c>
      <c r="U11" s="2">
        <f>VLOOKUP(A11,[2]TDSheet!$A:$N,14,0)</f>
        <v>4.32</v>
      </c>
      <c r="W11" s="2">
        <f t="shared" si="5"/>
        <v>30</v>
      </c>
      <c r="X11" s="16">
        <f>VLOOKUP(A11,[2]TDSheet!$A:$Y,25,0)</f>
        <v>1.8</v>
      </c>
      <c r="Y11" s="20">
        <v>17</v>
      </c>
      <c r="Z11" s="2">
        <f t="shared" si="7"/>
        <v>30.6</v>
      </c>
    </row>
    <row r="12" spans="1:26" ht="11.1" customHeight="1" outlineLevel="2" x14ac:dyDescent="0.2">
      <c r="A12" s="23" t="s">
        <v>18</v>
      </c>
      <c r="B12" s="23" t="s">
        <v>14</v>
      </c>
      <c r="C12" s="7"/>
      <c r="D12" s="24">
        <v>7.5</v>
      </c>
      <c r="E12" s="24"/>
      <c r="F12" s="24"/>
      <c r="G12" s="24">
        <v>0.1</v>
      </c>
      <c r="H12" s="16">
        <v>0</v>
      </c>
      <c r="M12" s="2">
        <f t="shared" si="2"/>
        <v>0</v>
      </c>
      <c r="N12" s="27"/>
      <c r="O12" s="27"/>
      <c r="Q12" s="2" t="e">
        <f t="shared" si="3"/>
        <v>#DIV/0!</v>
      </c>
      <c r="R12" s="2" t="e">
        <f t="shared" si="4"/>
        <v>#DIV/0!</v>
      </c>
      <c r="S12" s="2">
        <f>VLOOKUP(A12,[2]TDSheet!$A:$U,21,0)</f>
        <v>8.879999999999999</v>
      </c>
      <c r="T12" s="2">
        <f>VLOOKUP(A12,[2]TDSheet!$A:$V,22,0)</f>
        <v>12.58</v>
      </c>
      <c r="U12" s="2">
        <f>VLOOKUP(A12,[2]TDSheet!$A:$N,14,0)</f>
        <v>2.2000000000000002</v>
      </c>
      <c r="W12" s="2">
        <f t="shared" si="5"/>
        <v>0</v>
      </c>
      <c r="X12" s="16">
        <f>VLOOKUP(A12,[2]TDSheet!$A:$Y,25,0)</f>
        <v>3.7</v>
      </c>
      <c r="Y12" s="20">
        <f t="shared" si="6"/>
        <v>0</v>
      </c>
      <c r="Z12" s="2">
        <f t="shared" si="7"/>
        <v>0</v>
      </c>
    </row>
    <row r="13" spans="1:26" ht="11.1" customHeight="1" outlineLevel="2" x14ac:dyDescent="0.2">
      <c r="A13" s="7" t="s">
        <v>19</v>
      </c>
      <c r="B13" s="7" t="s">
        <v>14</v>
      </c>
      <c r="C13" s="7"/>
      <c r="D13" s="8"/>
      <c r="E13" s="8">
        <v>29.6</v>
      </c>
      <c r="F13" s="8"/>
      <c r="G13" s="8">
        <v>29.6</v>
      </c>
      <c r="H13" s="16">
        <v>1</v>
      </c>
      <c r="M13" s="2">
        <f t="shared" si="2"/>
        <v>0</v>
      </c>
      <c r="N13" s="28">
        <v>200</v>
      </c>
      <c r="O13" s="27"/>
      <c r="Q13" s="2" t="e">
        <f t="shared" si="3"/>
        <v>#DIV/0!</v>
      </c>
      <c r="R13" s="2" t="e">
        <f t="shared" si="4"/>
        <v>#DIV/0!</v>
      </c>
      <c r="S13" s="2">
        <v>0</v>
      </c>
      <c r="T13" s="2">
        <v>0</v>
      </c>
      <c r="U13" s="2">
        <v>0</v>
      </c>
      <c r="W13" s="2">
        <f t="shared" si="5"/>
        <v>200</v>
      </c>
      <c r="X13" s="16">
        <v>3.7</v>
      </c>
      <c r="Y13" s="20">
        <v>54</v>
      </c>
      <c r="Z13" s="2">
        <f t="shared" si="7"/>
        <v>199.8</v>
      </c>
    </row>
    <row r="14" spans="1:26" ht="11.1" customHeight="1" outlineLevel="2" x14ac:dyDescent="0.2">
      <c r="A14" s="7" t="s">
        <v>20</v>
      </c>
      <c r="B14" s="7" t="s">
        <v>9</v>
      </c>
      <c r="C14" s="30" t="str">
        <f>VLOOKUP(A14,[1]TDSheet!$A:$C,3,0)</f>
        <v>Нояб</v>
      </c>
      <c r="D14" s="8">
        <v>413</v>
      </c>
      <c r="E14" s="8">
        <v>144</v>
      </c>
      <c r="F14" s="8">
        <v>246</v>
      </c>
      <c r="G14" s="8">
        <v>261</v>
      </c>
      <c r="H14" s="16">
        <f>VLOOKUP(A14,[2]TDSheet!$A:$I,9,0)</f>
        <v>0.25</v>
      </c>
      <c r="M14" s="2">
        <f t="shared" si="2"/>
        <v>49.2</v>
      </c>
      <c r="N14" s="27">
        <v>420</v>
      </c>
      <c r="O14" s="27"/>
      <c r="Q14" s="2">
        <f t="shared" si="3"/>
        <v>13.841463414634145</v>
      </c>
      <c r="R14" s="2">
        <f t="shared" si="4"/>
        <v>5.3048780487804876</v>
      </c>
      <c r="S14" s="2">
        <f>VLOOKUP(A14,[2]TDSheet!$A:$U,21,0)</f>
        <v>57.6</v>
      </c>
      <c r="T14" s="2">
        <f>VLOOKUP(A14,[2]TDSheet!$A:$V,22,0)</f>
        <v>46</v>
      </c>
      <c r="U14" s="2">
        <f>VLOOKUP(A14,[2]TDSheet!$A:$N,14,0)</f>
        <v>39.200000000000003</v>
      </c>
      <c r="W14" s="2">
        <f t="shared" si="5"/>
        <v>105</v>
      </c>
      <c r="X14" s="16">
        <f>VLOOKUP(A14,[2]TDSheet!$A:$Y,25,0)</f>
        <v>6</v>
      </c>
      <c r="Y14" s="20">
        <v>70</v>
      </c>
      <c r="Z14" s="2">
        <f t="shared" si="7"/>
        <v>105</v>
      </c>
    </row>
    <row r="15" spans="1:26" ht="11.1" customHeight="1" outlineLevel="2" x14ac:dyDescent="0.2">
      <c r="A15" s="7" t="s">
        <v>21</v>
      </c>
      <c r="B15" s="7" t="s">
        <v>9</v>
      </c>
      <c r="C15" s="7"/>
      <c r="D15" s="8">
        <v>336</v>
      </c>
      <c r="E15" s="8">
        <v>336</v>
      </c>
      <c r="F15" s="8">
        <v>182</v>
      </c>
      <c r="G15" s="8">
        <v>448</v>
      </c>
      <c r="H15" s="16">
        <f>VLOOKUP(A15,[2]TDSheet!$A:$I,9,0)</f>
        <v>0.25</v>
      </c>
      <c r="M15" s="2">
        <f t="shared" si="2"/>
        <v>36.4</v>
      </c>
      <c r="N15" s="27">
        <v>72</v>
      </c>
      <c r="O15" s="27"/>
      <c r="Q15" s="2">
        <f t="shared" si="3"/>
        <v>14.285714285714286</v>
      </c>
      <c r="R15" s="2">
        <f t="shared" si="4"/>
        <v>12.307692307692308</v>
      </c>
      <c r="S15" s="2">
        <f>VLOOKUP(A15,[2]TDSheet!$A:$U,21,0)</f>
        <v>54.4</v>
      </c>
      <c r="T15" s="2">
        <f>VLOOKUP(A15,[2]TDSheet!$A:$V,22,0)</f>
        <v>61.8</v>
      </c>
      <c r="U15" s="2">
        <f>VLOOKUP(A15,[2]TDSheet!$A:$N,14,0)</f>
        <v>35.799999999999997</v>
      </c>
      <c r="W15" s="2">
        <f t="shared" si="5"/>
        <v>18</v>
      </c>
      <c r="X15" s="16">
        <f>VLOOKUP(A15,[2]TDSheet!$A:$Y,25,0)</f>
        <v>12</v>
      </c>
      <c r="Y15" s="20">
        <v>6</v>
      </c>
      <c r="Z15" s="2">
        <f t="shared" si="7"/>
        <v>18</v>
      </c>
    </row>
    <row r="16" spans="1:26" ht="11.1" customHeight="1" outlineLevel="2" x14ac:dyDescent="0.2">
      <c r="A16" s="7" t="s">
        <v>22</v>
      </c>
      <c r="B16" s="7" t="s">
        <v>14</v>
      </c>
      <c r="C16" s="7"/>
      <c r="D16" s="8">
        <v>55</v>
      </c>
      <c r="E16" s="8"/>
      <c r="F16" s="8">
        <v>18</v>
      </c>
      <c r="G16" s="8">
        <v>37</v>
      </c>
      <c r="H16" s="16">
        <f>VLOOKUP(A16,[2]TDSheet!$A:$I,9,0)</f>
        <v>1</v>
      </c>
      <c r="M16" s="2">
        <f t="shared" si="2"/>
        <v>3.6</v>
      </c>
      <c r="N16" s="27">
        <v>18</v>
      </c>
      <c r="O16" s="27"/>
      <c r="Q16" s="2">
        <f t="shared" si="3"/>
        <v>15.277777777777777</v>
      </c>
      <c r="R16" s="2">
        <f t="shared" si="4"/>
        <v>10.277777777777777</v>
      </c>
      <c r="S16" s="2">
        <f>VLOOKUP(A16,[2]TDSheet!$A:$U,21,0)</f>
        <v>3.4</v>
      </c>
      <c r="T16" s="2">
        <f>VLOOKUP(A16,[2]TDSheet!$A:$V,22,0)</f>
        <v>9.6</v>
      </c>
      <c r="U16" s="2">
        <f>VLOOKUP(A16,[2]TDSheet!$A:$N,14,0)</f>
        <v>2.4</v>
      </c>
      <c r="W16" s="2">
        <f t="shared" si="5"/>
        <v>18</v>
      </c>
      <c r="X16" s="16">
        <f>VLOOKUP(A16,[2]TDSheet!$A:$Y,25,0)</f>
        <v>6</v>
      </c>
      <c r="Y16" s="20">
        <f t="shared" si="6"/>
        <v>3</v>
      </c>
      <c r="Z16" s="2">
        <f t="shared" si="7"/>
        <v>18</v>
      </c>
    </row>
    <row r="17" spans="1:26" ht="11.1" customHeight="1" outlineLevel="2" x14ac:dyDescent="0.2">
      <c r="A17" s="7" t="s">
        <v>23</v>
      </c>
      <c r="B17" s="7" t="s">
        <v>9</v>
      </c>
      <c r="C17" s="7"/>
      <c r="D17" s="8">
        <v>8</v>
      </c>
      <c r="E17" s="8">
        <v>16</v>
      </c>
      <c r="F17" s="8">
        <v>2</v>
      </c>
      <c r="G17" s="8">
        <v>22</v>
      </c>
      <c r="H17" s="16">
        <f>VLOOKUP(A17,[2]TDSheet!$A:$I,9,0)</f>
        <v>0.75</v>
      </c>
      <c r="M17" s="2">
        <f t="shared" si="2"/>
        <v>0.4</v>
      </c>
      <c r="N17" s="27"/>
      <c r="O17" s="27"/>
      <c r="Q17" s="2">
        <f t="shared" si="3"/>
        <v>55</v>
      </c>
      <c r="R17" s="2">
        <f t="shared" si="4"/>
        <v>55</v>
      </c>
      <c r="S17" s="2">
        <f>VLOOKUP(A17,[2]TDSheet!$A:$U,21,0)</f>
        <v>1.2</v>
      </c>
      <c r="T17" s="2">
        <f>VLOOKUP(A17,[2]TDSheet!$A:$V,22,0)</f>
        <v>2</v>
      </c>
      <c r="U17" s="2">
        <f>VLOOKUP(A17,[2]TDSheet!$A:$N,14,0)</f>
        <v>0.4</v>
      </c>
      <c r="W17" s="2">
        <f t="shared" si="5"/>
        <v>0</v>
      </c>
      <c r="X17" s="16">
        <f>VLOOKUP(A17,[2]TDSheet!$A:$Y,25,0)</f>
        <v>8</v>
      </c>
      <c r="Y17" s="20">
        <f t="shared" si="6"/>
        <v>0</v>
      </c>
      <c r="Z17" s="2">
        <f t="shared" si="7"/>
        <v>0</v>
      </c>
    </row>
    <row r="18" spans="1:26" ht="11.1" customHeight="1" outlineLevel="2" x14ac:dyDescent="0.2">
      <c r="A18" s="7" t="s">
        <v>24</v>
      </c>
      <c r="B18" s="7" t="s">
        <v>9</v>
      </c>
      <c r="C18" s="30" t="str">
        <f>VLOOKUP(A18,[1]TDSheet!$A:$C,3,0)</f>
        <v>Нояб</v>
      </c>
      <c r="D18" s="8">
        <v>71</v>
      </c>
      <c r="E18" s="8">
        <v>336</v>
      </c>
      <c r="F18" s="8">
        <v>55</v>
      </c>
      <c r="G18" s="8">
        <v>309</v>
      </c>
      <c r="H18" s="16">
        <f>VLOOKUP(A18,[2]TDSheet!$A:$I,9,0)</f>
        <v>0.9</v>
      </c>
      <c r="M18" s="2">
        <f t="shared" si="2"/>
        <v>11</v>
      </c>
      <c r="N18" s="27"/>
      <c r="O18" s="27"/>
      <c r="Q18" s="2">
        <f t="shared" si="3"/>
        <v>28.09090909090909</v>
      </c>
      <c r="R18" s="2">
        <f t="shared" si="4"/>
        <v>28.09090909090909</v>
      </c>
      <c r="S18" s="2">
        <f>VLOOKUP(A18,[2]TDSheet!$A:$U,21,0)</f>
        <v>18.600000000000001</v>
      </c>
      <c r="T18" s="2">
        <f>VLOOKUP(A18,[2]TDSheet!$A:$V,22,0)</f>
        <v>19.600000000000001</v>
      </c>
      <c r="U18" s="2">
        <f>VLOOKUP(A18,[2]TDSheet!$A:$N,14,0)</f>
        <v>27.8</v>
      </c>
      <c r="W18" s="2">
        <f t="shared" si="5"/>
        <v>0</v>
      </c>
      <c r="X18" s="16">
        <f>VLOOKUP(A18,[2]TDSheet!$A:$Y,25,0)</f>
        <v>8</v>
      </c>
      <c r="Y18" s="20">
        <f t="shared" si="6"/>
        <v>0</v>
      </c>
      <c r="Z18" s="2">
        <f t="shared" si="7"/>
        <v>0</v>
      </c>
    </row>
    <row r="19" spans="1:26" ht="11.1" customHeight="1" outlineLevel="2" x14ac:dyDescent="0.2">
      <c r="A19" s="7" t="s">
        <v>25</v>
      </c>
      <c r="B19" s="7" t="s">
        <v>9</v>
      </c>
      <c r="C19" s="30" t="str">
        <f>VLOOKUP(A19,[1]TDSheet!$A:$C,3,0)</f>
        <v>Нояб</v>
      </c>
      <c r="D19" s="8">
        <v>180</v>
      </c>
      <c r="E19" s="8">
        <v>640</v>
      </c>
      <c r="F19" s="8">
        <v>193</v>
      </c>
      <c r="G19" s="8">
        <v>560</v>
      </c>
      <c r="H19" s="16">
        <f>VLOOKUP(A19,[2]TDSheet!$A:$I,9,0)</f>
        <v>0.9</v>
      </c>
      <c r="M19" s="2">
        <f t="shared" si="2"/>
        <v>38.6</v>
      </c>
      <c r="N19" s="27"/>
      <c r="O19" s="27"/>
      <c r="Q19" s="2">
        <f t="shared" si="3"/>
        <v>14.507772020725389</v>
      </c>
      <c r="R19" s="2">
        <f t="shared" si="4"/>
        <v>14.507772020725389</v>
      </c>
      <c r="S19" s="2">
        <f>VLOOKUP(A19,[2]TDSheet!$A:$U,21,0)</f>
        <v>50</v>
      </c>
      <c r="T19" s="2">
        <f>VLOOKUP(A19,[2]TDSheet!$A:$V,22,0)</f>
        <v>65.2</v>
      </c>
      <c r="U19" s="2">
        <f>VLOOKUP(A19,[2]TDSheet!$A:$N,14,0)</f>
        <v>58</v>
      </c>
      <c r="W19" s="2">
        <f t="shared" si="5"/>
        <v>0</v>
      </c>
      <c r="X19" s="16">
        <f>VLOOKUP(A19,[2]TDSheet!$A:$Y,25,0)</f>
        <v>8</v>
      </c>
      <c r="Y19" s="20">
        <f t="shared" si="6"/>
        <v>0</v>
      </c>
      <c r="Z19" s="2">
        <f t="shared" si="7"/>
        <v>0</v>
      </c>
    </row>
    <row r="20" spans="1:26" ht="11.1" customHeight="1" outlineLevel="2" x14ac:dyDescent="0.2">
      <c r="A20" s="7" t="s">
        <v>26</v>
      </c>
      <c r="B20" s="7" t="s">
        <v>9</v>
      </c>
      <c r="C20" s="7"/>
      <c r="D20" s="8">
        <v>94</v>
      </c>
      <c r="E20" s="8">
        <v>192</v>
      </c>
      <c r="F20" s="8">
        <v>64</v>
      </c>
      <c r="G20" s="8">
        <v>205</v>
      </c>
      <c r="H20" s="16">
        <f>VLOOKUP(A20,[2]TDSheet!$A:$I,9,0)</f>
        <v>0.43</v>
      </c>
      <c r="M20" s="2">
        <f t="shared" si="2"/>
        <v>12.8</v>
      </c>
      <c r="N20" s="27"/>
      <c r="O20" s="27"/>
      <c r="Q20" s="2">
        <f t="shared" si="3"/>
        <v>16.015625</v>
      </c>
      <c r="R20" s="2">
        <f t="shared" si="4"/>
        <v>16.015625</v>
      </c>
      <c r="S20" s="2">
        <f>VLOOKUP(A20,[2]TDSheet!$A:$U,21,0)</f>
        <v>14.6</v>
      </c>
      <c r="T20" s="2">
        <f>VLOOKUP(A20,[2]TDSheet!$A:$V,22,0)</f>
        <v>15.6</v>
      </c>
      <c r="U20" s="2">
        <f>VLOOKUP(A20,[2]TDSheet!$A:$N,14,0)</f>
        <v>20.2</v>
      </c>
      <c r="W20" s="2">
        <f t="shared" si="5"/>
        <v>0</v>
      </c>
      <c r="X20" s="16">
        <f>VLOOKUP(A20,[2]TDSheet!$A:$Y,25,0)</f>
        <v>16</v>
      </c>
      <c r="Y20" s="20">
        <f t="shared" si="6"/>
        <v>0</v>
      </c>
      <c r="Z20" s="2">
        <f t="shared" si="7"/>
        <v>0</v>
      </c>
    </row>
    <row r="21" spans="1:26" ht="21.95" customHeight="1" outlineLevel="2" x14ac:dyDescent="0.2">
      <c r="A21" s="7" t="s">
        <v>27</v>
      </c>
      <c r="B21" s="7" t="s">
        <v>14</v>
      </c>
      <c r="C21" s="7"/>
      <c r="D21" s="8">
        <v>305</v>
      </c>
      <c r="E21" s="8">
        <v>2255</v>
      </c>
      <c r="F21" s="8">
        <v>685</v>
      </c>
      <c r="G21" s="8">
        <v>1815</v>
      </c>
      <c r="H21" s="16">
        <f>VLOOKUP(A21,[2]TDSheet!$A:$I,9,0)</f>
        <v>1</v>
      </c>
      <c r="M21" s="2">
        <f t="shared" si="2"/>
        <v>137</v>
      </c>
      <c r="N21" s="27">
        <v>300</v>
      </c>
      <c r="O21" s="27"/>
      <c r="Q21" s="2">
        <f t="shared" si="3"/>
        <v>15.437956204379562</v>
      </c>
      <c r="R21" s="2">
        <f t="shared" si="4"/>
        <v>13.248175182481752</v>
      </c>
      <c r="S21" s="2">
        <f>VLOOKUP(A21,[2]TDSheet!$A:$U,21,0)</f>
        <v>182.744</v>
      </c>
      <c r="T21" s="2">
        <f>VLOOKUP(A21,[2]TDSheet!$A:$V,22,0)</f>
        <v>290.74400000000003</v>
      </c>
      <c r="U21" s="2">
        <f>VLOOKUP(A21,[2]TDSheet!$A:$N,14,0)</f>
        <v>225.61999999999998</v>
      </c>
      <c r="W21" s="2">
        <f t="shared" si="5"/>
        <v>300</v>
      </c>
      <c r="X21" s="16">
        <f>VLOOKUP(A21,[2]TDSheet!$A:$Y,25,0)</f>
        <v>5</v>
      </c>
      <c r="Y21" s="20">
        <v>60</v>
      </c>
      <c r="Z21" s="2">
        <f t="shared" si="7"/>
        <v>300</v>
      </c>
    </row>
    <row r="22" spans="1:26" ht="11.1" customHeight="1" outlineLevel="2" x14ac:dyDescent="0.2">
      <c r="A22" s="7" t="s">
        <v>28</v>
      </c>
      <c r="B22" s="7" t="s">
        <v>9</v>
      </c>
      <c r="C22" s="30" t="str">
        <f>VLOOKUP(A22,[1]TDSheet!$A:$C,3,0)</f>
        <v>Нояб</v>
      </c>
      <c r="D22" s="8">
        <v>278</v>
      </c>
      <c r="E22" s="8">
        <v>448</v>
      </c>
      <c r="F22" s="8">
        <v>232</v>
      </c>
      <c r="G22" s="8">
        <v>286</v>
      </c>
      <c r="H22" s="16">
        <f>VLOOKUP(A22,[2]TDSheet!$A:$I,9,0)</f>
        <v>0.9</v>
      </c>
      <c r="M22" s="2">
        <f t="shared" si="2"/>
        <v>46.4</v>
      </c>
      <c r="N22" s="27">
        <v>350</v>
      </c>
      <c r="O22" s="27"/>
      <c r="Q22" s="2">
        <f t="shared" si="3"/>
        <v>13.706896551724139</v>
      </c>
      <c r="R22" s="2">
        <f t="shared" si="4"/>
        <v>6.1637931034482758</v>
      </c>
      <c r="S22" s="2">
        <f>VLOOKUP(A22,[2]TDSheet!$A:$U,21,0)</f>
        <v>44.2</v>
      </c>
      <c r="T22" s="2">
        <f>VLOOKUP(A22,[2]TDSheet!$A:$V,22,0)</f>
        <v>48.4</v>
      </c>
      <c r="U22" s="2">
        <f>VLOOKUP(A22,[2]TDSheet!$A:$N,14,0)</f>
        <v>51.2</v>
      </c>
      <c r="W22" s="2">
        <f t="shared" si="5"/>
        <v>315</v>
      </c>
      <c r="X22" s="16">
        <f>VLOOKUP(A22,[2]TDSheet!$A:$Y,25,0)</f>
        <v>8</v>
      </c>
      <c r="Y22" s="20">
        <v>44</v>
      </c>
      <c r="Z22" s="2">
        <f t="shared" si="7"/>
        <v>316.8</v>
      </c>
    </row>
    <row r="23" spans="1:26" ht="11.1" customHeight="1" outlineLevel="2" x14ac:dyDescent="0.2">
      <c r="A23" s="7" t="s">
        <v>29</v>
      </c>
      <c r="B23" s="7" t="s">
        <v>9</v>
      </c>
      <c r="C23" s="7"/>
      <c r="D23" s="8">
        <v>156</v>
      </c>
      <c r="E23" s="8">
        <v>160</v>
      </c>
      <c r="F23" s="8">
        <v>53</v>
      </c>
      <c r="G23" s="8">
        <v>247</v>
      </c>
      <c r="H23" s="16">
        <f>VLOOKUP(A23,[2]TDSheet!$A:$I,9,0)</f>
        <v>0.43</v>
      </c>
      <c r="M23" s="2">
        <f t="shared" si="2"/>
        <v>10.6</v>
      </c>
      <c r="N23" s="27"/>
      <c r="O23" s="27"/>
      <c r="Q23" s="2">
        <f t="shared" si="3"/>
        <v>23.30188679245283</v>
      </c>
      <c r="R23" s="2">
        <f t="shared" si="4"/>
        <v>23.30188679245283</v>
      </c>
      <c r="S23" s="2">
        <f>VLOOKUP(A23,[2]TDSheet!$A:$U,21,0)</f>
        <v>23.6</v>
      </c>
      <c r="T23" s="2">
        <f>VLOOKUP(A23,[2]TDSheet!$A:$V,22,0)</f>
        <v>20.2</v>
      </c>
      <c r="U23" s="2">
        <f>VLOOKUP(A23,[2]TDSheet!$A:$N,14,0)</f>
        <v>23.6</v>
      </c>
      <c r="W23" s="2">
        <f t="shared" si="5"/>
        <v>0</v>
      </c>
      <c r="X23" s="16">
        <f>VLOOKUP(A23,[2]TDSheet!$A:$Y,25,0)</f>
        <v>16</v>
      </c>
      <c r="Y23" s="20">
        <f t="shared" si="6"/>
        <v>0</v>
      </c>
      <c r="Z23" s="2">
        <f t="shared" si="7"/>
        <v>0</v>
      </c>
    </row>
    <row r="24" spans="1:26" ht="11.1" customHeight="1" outlineLevel="2" x14ac:dyDescent="0.2">
      <c r="A24" s="7" t="s">
        <v>30</v>
      </c>
      <c r="B24" s="7" t="s">
        <v>9</v>
      </c>
      <c r="C24" s="30" t="str">
        <f>VLOOKUP(A24,[1]TDSheet!$A:$C,3,0)</f>
        <v>Нояб</v>
      </c>
      <c r="D24" s="8"/>
      <c r="E24" s="8">
        <v>56</v>
      </c>
      <c r="F24" s="8">
        <v>20</v>
      </c>
      <c r="G24" s="8">
        <v>36</v>
      </c>
      <c r="H24" s="16">
        <f>VLOOKUP(A24,[2]TDSheet!$A:$I,9,0)</f>
        <v>0.7</v>
      </c>
      <c r="M24" s="2">
        <f t="shared" si="2"/>
        <v>4</v>
      </c>
      <c r="N24" s="28">
        <v>60</v>
      </c>
      <c r="O24" s="27"/>
      <c r="Q24" s="2">
        <f t="shared" si="3"/>
        <v>24</v>
      </c>
      <c r="R24" s="2">
        <f t="shared" si="4"/>
        <v>9</v>
      </c>
      <c r="S24" s="2">
        <f>VLOOKUP(A24,[2]TDSheet!$A:$U,21,0)</f>
        <v>3.4</v>
      </c>
      <c r="T24" s="2">
        <f>VLOOKUP(A24,[2]TDSheet!$A:$V,22,0)</f>
        <v>6.4</v>
      </c>
      <c r="U24" s="2">
        <f>VLOOKUP(A24,[2]TDSheet!$A:$N,14,0)</f>
        <v>2.4</v>
      </c>
      <c r="W24" s="2">
        <f t="shared" si="5"/>
        <v>42</v>
      </c>
      <c r="X24" s="16">
        <f>VLOOKUP(A24,[2]TDSheet!$A:$Y,25,0)</f>
        <v>8</v>
      </c>
      <c r="Y24" s="20">
        <v>8</v>
      </c>
      <c r="Z24" s="2">
        <f t="shared" si="7"/>
        <v>44.8</v>
      </c>
    </row>
    <row r="25" spans="1:26" ht="21.95" customHeight="1" outlineLevel="2" x14ac:dyDescent="0.2">
      <c r="A25" s="7" t="s">
        <v>31</v>
      </c>
      <c r="B25" s="7" t="s">
        <v>9</v>
      </c>
      <c r="C25" s="30" t="str">
        <f>VLOOKUP(A25,[1]TDSheet!$A:$C,3,0)</f>
        <v>Нояб</v>
      </c>
      <c r="D25" s="8">
        <v>25</v>
      </c>
      <c r="E25" s="8"/>
      <c r="F25" s="8">
        <v>2</v>
      </c>
      <c r="G25" s="8">
        <v>23</v>
      </c>
      <c r="H25" s="16">
        <f>VLOOKUP(A25,[2]TDSheet!$A:$I,9,0)</f>
        <v>0.9</v>
      </c>
      <c r="M25" s="2">
        <f t="shared" si="2"/>
        <v>0.4</v>
      </c>
      <c r="N25" s="27"/>
      <c r="O25" s="27"/>
      <c r="Q25" s="2">
        <f t="shared" si="3"/>
        <v>57.5</v>
      </c>
      <c r="R25" s="2">
        <f t="shared" si="4"/>
        <v>57.5</v>
      </c>
      <c r="S25" s="2">
        <f>VLOOKUP(A25,[2]TDSheet!$A:$U,21,0)</f>
        <v>0</v>
      </c>
      <c r="T25" s="2">
        <f>VLOOKUP(A25,[2]TDSheet!$A:$V,22,0)</f>
        <v>1.4</v>
      </c>
      <c r="U25" s="2">
        <f>VLOOKUP(A25,[2]TDSheet!$A:$N,14,0)</f>
        <v>0</v>
      </c>
      <c r="W25" s="2">
        <f t="shared" si="5"/>
        <v>0</v>
      </c>
      <c r="X25" s="16">
        <f>VLOOKUP(A25,[2]TDSheet!$A:$Y,25,0)</f>
        <v>8</v>
      </c>
      <c r="Y25" s="20">
        <f t="shared" si="6"/>
        <v>0</v>
      </c>
      <c r="Z25" s="2">
        <f t="shared" si="7"/>
        <v>0</v>
      </c>
    </row>
    <row r="26" spans="1:26" ht="21.95" customHeight="1" outlineLevel="2" x14ac:dyDescent="0.2">
      <c r="A26" s="7" t="s">
        <v>32</v>
      </c>
      <c r="B26" s="7" t="s">
        <v>9</v>
      </c>
      <c r="C26" s="7"/>
      <c r="D26" s="8"/>
      <c r="E26" s="8">
        <v>104</v>
      </c>
      <c r="F26" s="8"/>
      <c r="G26" s="8">
        <v>104</v>
      </c>
      <c r="H26" s="16">
        <f>VLOOKUP(A26,[2]TDSheet!$A:$I,9,0)</f>
        <v>0.9</v>
      </c>
      <c r="M26" s="2">
        <f t="shared" si="2"/>
        <v>0</v>
      </c>
      <c r="N26" s="27"/>
      <c r="O26" s="27"/>
      <c r="Q26" s="2" t="e">
        <f t="shared" si="3"/>
        <v>#DIV/0!</v>
      </c>
      <c r="R26" s="2" t="e">
        <f t="shared" si="4"/>
        <v>#DIV/0!</v>
      </c>
      <c r="S26" s="2">
        <f>VLOOKUP(A26,[2]TDSheet!$A:$U,21,0)</f>
        <v>0.2</v>
      </c>
      <c r="T26" s="2">
        <f>VLOOKUP(A26,[2]TDSheet!$A:$V,22,0)</f>
        <v>0.2</v>
      </c>
      <c r="U26" s="2">
        <f>VLOOKUP(A26,[2]TDSheet!$A:$N,14,0)</f>
        <v>0</v>
      </c>
      <c r="W26" s="2">
        <f t="shared" si="5"/>
        <v>0</v>
      </c>
      <c r="X26" s="16">
        <f>VLOOKUP(A26,[2]TDSheet!$A:$Y,25,0)</f>
        <v>8</v>
      </c>
      <c r="Y26" s="20">
        <f t="shared" si="6"/>
        <v>0</v>
      </c>
      <c r="Z26" s="2">
        <f t="shared" si="7"/>
        <v>0</v>
      </c>
    </row>
    <row r="27" spans="1:26" ht="11.1" customHeight="1" outlineLevel="2" x14ac:dyDescent="0.2">
      <c r="A27" s="7" t="s">
        <v>33</v>
      </c>
      <c r="B27" s="7" t="s">
        <v>14</v>
      </c>
      <c r="C27" s="7"/>
      <c r="D27" s="8">
        <v>120</v>
      </c>
      <c r="E27" s="8">
        <v>110</v>
      </c>
      <c r="F27" s="8">
        <v>85</v>
      </c>
      <c r="G27" s="8">
        <v>125</v>
      </c>
      <c r="H27" s="16">
        <f>VLOOKUP(A27,[2]TDSheet!$A:$I,9,0)</f>
        <v>1</v>
      </c>
      <c r="M27" s="2">
        <f t="shared" si="2"/>
        <v>17</v>
      </c>
      <c r="N27" s="27">
        <f t="shared" ref="N27:N32" si="8">13*M27-G27</f>
        <v>96</v>
      </c>
      <c r="O27" s="27"/>
      <c r="Q27" s="2">
        <f t="shared" si="3"/>
        <v>13</v>
      </c>
      <c r="R27" s="2">
        <f t="shared" si="4"/>
        <v>7.3529411764705879</v>
      </c>
      <c r="S27" s="2">
        <f>VLOOKUP(A27,[2]TDSheet!$A:$U,21,0)</f>
        <v>19</v>
      </c>
      <c r="T27" s="2">
        <f>VLOOKUP(A27,[2]TDSheet!$A:$V,22,0)</f>
        <v>13</v>
      </c>
      <c r="U27" s="2">
        <f>VLOOKUP(A27,[2]TDSheet!$A:$N,14,0)</f>
        <v>16</v>
      </c>
      <c r="W27" s="2">
        <f t="shared" si="5"/>
        <v>96</v>
      </c>
      <c r="X27" s="16">
        <f>VLOOKUP(A27,[2]TDSheet!$A:$Y,25,0)</f>
        <v>5</v>
      </c>
      <c r="Y27" s="20">
        <v>19</v>
      </c>
      <c r="Z27" s="2">
        <f t="shared" si="7"/>
        <v>95</v>
      </c>
    </row>
    <row r="28" spans="1:26" ht="11.1" customHeight="1" outlineLevel="2" x14ac:dyDescent="0.2">
      <c r="A28" s="7" t="s">
        <v>34</v>
      </c>
      <c r="B28" s="7" t="s">
        <v>9</v>
      </c>
      <c r="C28" s="7"/>
      <c r="D28" s="8">
        <v>34</v>
      </c>
      <c r="E28" s="8"/>
      <c r="F28" s="8">
        <v>11</v>
      </c>
      <c r="G28" s="8">
        <v>23</v>
      </c>
      <c r="H28" s="16">
        <f>VLOOKUP(A28,[2]TDSheet!$A:$I,9,0)</f>
        <v>1</v>
      </c>
      <c r="M28" s="2">
        <f t="shared" si="2"/>
        <v>2.2000000000000002</v>
      </c>
      <c r="N28" s="27">
        <f t="shared" si="8"/>
        <v>5.6000000000000014</v>
      </c>
      <c r="O28" s="27"/>
      <c r="Q28" s="2">
        <f t="shared" si="3"/>
        <v>13</v>
      </c>
      <c r="R28" s="2">
        <f t="shared" si="4"/>
        <v>10.454545454545453</v>
      </c>
      <c r="S28" s="2">
        <f>VLOOKUP(A28,[2]TDSheet!$A:$U,21,0)</f>
        <v>1</v>
      </c>
      <c r="T28" s="2">
        <f>VLOOKUP(A28,[2]TDSheet!$A:$V,22,0)</f>
        <v>0</v>
      </c>
      <c r="U28" s="2">
        <f>VLOOKUP(A28,[2]TDSheet!$A:$N,14,0)</f>
        <v>0</v>
      </c>
      <c r="W28" s="2">
        <f t="shared" si="5"/>
        <v>5.6000000000000014</v>
      </c>
      <c r="X28" s="16">
        <f>VLOOKUP(A28,[2]TDSheet!$A:$Y,25,0)</f>
        <v>5</v>
      </c>
      <c r="Y28" s="20">
        <v>1</v>
      </c>
      <c r="Z28" s="2">
        <f t="shared" si="7"/>
        <v>5</v>
      </c>
    </row>
    <row r="29" spans="1:26" ht="11.1" customHeight="1" outlineLevel="2" x14ac:dyDescent="0.2">
      <c r="A29" s="23" t="s">
        <v>62</v>
      </c>
      <c r="B29" s="23" t="s">
        <v>14</v>
      </c>
      <c r="C29" s="7"/>
      <c r="D29" s="24"/>
      <c r="E29" s="24"/>
      <c r="F29" s="24"/>
      <c r="G29" s="24"/>
      <c r="H29" s="16">
        <v>0</v>
      </c>
      <c r="M29" s="2">
        <f t="shared" si="2"/>
        <v>0</v>
      </c>
      <c r="N29" s="27"/>
      <c r="O29" s="27"/>
      <c r="Q29" s="2" t="e">
        <f t="shared" si="3"/>
        <v>#DIV/0!</v>
      </c>
      <c r="R29" s="2" t="e">
        <f t="shared" si="4"/>
        <v>#DIV/0!</v>
      </c>
      <c r="S29" s="2">
        <f>VLOOKUP(A29,[2]TDSheet!$A:$U,21,0)</f>
        <v>0</v>
      </c>
      <c r="T29" s="2">
        <f>VLOOKUP(A29,[2]TDSheet!$A:$V,22,0)</f>
        <v>1.1000000000000001</v>
      </c>
      <c r="U29" s="2">
        <f>VLOOKUP(A29,[2]TDSheet!$A:$N,14,0)</f>
        <v>9.9</v>
      </c>
      <c r="W29" s="2">
        <f t="shared" si="5"/>
        <v>0</v>
      </c>
      <c r="X29" s="16">
        <f>VLOOKUP(A29,[2]TDSheet!$A:$Y,25,0)</f>
        <v>5.5</v>
      </c>
      <c r="Y29" s="20">
        <f t="shared" si="6"/>
        <v>0</v>
      </c>
      <c r="Z29" s="2">
        <f t="shared" si="7"/>
        <v>0</v>
      </c>
    </row>
    <row r="30" spans="1:26" ht="11.1" customHeight="1" outlineLevel="2" x14ac:dyDescent="0.2">
      <c r="A30" s="7" t="s">
        <v>35</v>
      </c>
      <c r="B30" s="7" t="s">
        <v>9</v>
      </c>
      <c r="C30" s="7"/>
      <c r="D30" s="8">
        <v>47</v>
      </c>
      <c r="E30" s="8"/>
      <c r="F30" s="8"/>
      <c r="G30" s="8">
        <v>47</v>
      </c>
      <c r="H30" s="16">
        <f>VLOOKUP(A30,[2]TDSheet!$A:$I,9,0)</f>
        <v>0.33</v>
      </c>
      <c r="M30" s="2">
        <f t="shared" si="2"/>
        <v>0</v>
      </c>
      <c r="N30" s="27"/>
      <c r="O30" s="27"/>
      <c r="Q30" s="2" t="e">
        <f t="shared" si="3"/>
        <v>#DIV/0!</v>
      </c>
      <c r="R30" s="2" t="e">
        <f t="shared" si="4"/>
        <v>#DIV/0!</v>
      </c>
      <c r="S30" s="2">
        <f>VLOOKUP(A30,[2]TDSheet!$A:$U,21,0)</f>
        <v>0</v>
      </c>
      <c r="T30" s="2">
        <f>VLOOKUP(A30,[2]TDSheet!$A:$V,22,0)</f>
        <v>0.2</v>
      </c>
      <c r="U30" s="2">
        <f>VLOOKUP(A30,[2]TDSheet!$A:$N,14,0)</f>
        <v>0</v>
      </c>
      <c r="W30" s="2">
        <f t="shared" si="5"/>
        <v>0</v>
      </c>
      <c r="X30" s="16">
        <f>VLOOKUP(A30,[2]TDSheet!$A:$Y,25,0)</f>
        <v>6</v>
      </c>
      <c r="Y30" s="20">
        <f t="shared" si="6"/>
        <v>0</v>
      </c>
      <c r="Z30" s="2">
        <f t="shared" si="7"/>
        <v>0</v>
      </c>
    </row>
    <row r="31" spans="1:26" ht="11.1" customHeight="1" outlineLevel="2" x14ac:dyDescent="0.2">
      <c r="A31" s="7" t="s">
        <v>36</v>
      </c>
      <c r="B31" s="7" t="s">
        <v>14</v>
      </c>
      <c r="C31" s="7"/>
      <c r="D31" s="8">
        <v>24</v>
      </c>
      <c r="E31" s="8"/>
      <c r="F31" s="8"/>
      <c r="G31" s="8">
        <v>24</v>
      </c>
      <c r="H31" s="16">
        <f>VLOOKUP(A31,[2]TDSheet!$A:$I,9,0)</f>
        <v>1</v>
      </c>
      <c r="M31" s="2">
        <f t="shared" si="2"/>
        <v>0</v>
      </c>
      <c r="N31" s="27"/>
      <c r="O31" s="27"/>
      <c r="Q31" s="2" t="e">
        <f t="shared" si="3"/>
        <v>#DIV/0!</v>
      </c>
      <c r="R31" s="2" t="e">
        <f t="shared" si="4"/>
        <v>#DIV/0!</v>
      </c>
      <c r="S31" s="2">
        <f>VLOOKUP(A31,[2]TDSheet!$A:$U,21,0)</f>
        <v>0</v>
      </c>
      <c r="T31" s="2">
        <f>VLOOKUP(A31,[2]TDSheet!$A:$V,22,0)</f>
        <v>0.6</v>
      </c>
      <c r="U31" s="2">
        <f>VLOOKUP(A31,[2]TDSheet!$A:$N,14,0)</f>
        <v>0</v>
      </c>
      <c r="W31" s="2">
        <f t="shared" si="5"/>
        <v>0</v>
      </c>
      <c r="X31" s="16">
        <f>VLOOKUP(A31,[2]TDSheet!$A:$Y,25,0)</f>
        <v>3</v>
      </c>
      <c r="Y31" s="20">
        <f t="shared" si="6"/>
        <v>0</v>
      </c>
      <c r="Z31" s="2">
        <f t="shared" si="7"/>
        <v>0</v>
      </c>
    </row>
    <row r="32" spans="1:26" ht="11.1" customHeight="1" outlineLevel="2" x14ac:dyDescent="0.2">
      <c r="A32" s="7" t="s">
        <v>37</v>
      </c>
      <c r="B32" s="7" t="s">
        <v>9</v>
      </c>
      <c r="C32" s="7"/>
      <c r="D32" s="8">
        <v>153</v>
      </c>
      <c r="E32" s="8">
        <v>408</v>
      </c>
      <c r="F32" s="8">
        <v>220</v>
      </c>
      <c r="G32" s="8">
        <v>282</v>
      </c>
      <c r="H32" s="16">
        <f>VLOOKUP(A32,[2]TDSheet!$A:$I,9,0)</f>
        <v>0.25</v>
      </c>
      <c r="M32" s="2">
        <f t="shared" si="2"/>
        <v>44</v>
      </c>
      <c r="N32" s="27">
        <f t="shared" si="8"/>
        <v>290</v>
      </c>
      <c r="O32" s="27"/>
      <c r="Q32" s="2">
        <f t="shared" si="3"/>
        <v>13</v>
      </c>
      <c r="R32" s="2">
        <f t="shared" si="4"/>
        <v>6.4090909090909092</v>
      </c>
      <c r="S32" s="2">
        <f>VLOOKUP(A32,[2]TDSheet!$A:$U,21,0)</f>
        <v>39.6</v>
      </c>
      <c r="T32" s="2">
        <f>VLOOKUP(A32,[2]TDSheet!$A:$V,22,0)</f>
        <v>43.6</v>
      </c>
      <c r="U32" s="2">
        <f>VLOOKUP(A32,[2]TDSheet!$A:$N,14,0)</f>
        <v>39</v>
      </c>
      <c r="W32" s="2">
        <f t="shared" si="5"/>
        <v>72.5</v>
      </c>
      <c r="X32" s="16">
        <f>VLOOKUP(A32,[2]TDSheet!$A:$Y,25,0)</f>
        <v>12</v>
      </c>
      <c r="Y32" s="20">
        <v>24</v>
      </c>
      <c r="Z32" s="2">
        <f t="shared" si="7"/>
        <v>72</v>
      </c>
    </row>
    <row r="33" spans="1:26" ht="11.1" customHeight="1" outlineLevel="2" x14ac:dyDescent="0.2">
      <c r="A33" s="7" t="s">
        <v>38</v>
      </c>
      <c r="B33" s="7" t="s">
        <v>14</v>
      </c>
      <c r="C33" s="7"/>
      <c r="D33" s="8">
        <v>19.8</v>
      </c>
      <c r="E33" s="8"/>
      <c r="F33" s="8"/>
      <c r="G33" s="8">
        <v>19.8</v>
      </c>
      <c r="H33" s="16">
        <f>VLOOKUP(A33,[2]TDSheet!$A:$I,9,0)</f>
        <v>1</v>
      </c>
      <c r="M33" s="2">
        <f t="shared" si="2"/>
        <v>0</v>
      </c>
      <c r="N33" s="27"/>
      <c r="O33" s="27"/>
      <c r="Q33" s="2" t="e">
        <f t="shared" si="3"/>
        <v>#DIV/0!</v>
      </c>
      <c r="R33" s="2" t="e">
        <f t="shared" si="4"/>
        <v>#DIV/0!</v>
      </c>
      <c r="S33" s="2">
        <f>VLOOKUP(A33,[2]TDSheet!$A:$U,21,0)</f>
        <v>0</v>
      </c>
      <c r="T33" s="2">
        <f>VLOOKUP(A33,[2]TDSheet!$A:$V,22,0)</f>
        <v>0.72</v>
      </c>
      <c r="U33" s="2">
        <f>VLOOKUP(A33,[2]TDSheet!$A:$N,14,0)</f>
        <v>0</v>
      </c>
      <c r="W33" s="2">
        <f t="shared" si="5"/>
        <v>0</v>
      </c>
      <c r="X33" s="16">
        <f>VLOOKUP(A33,[2]TDSheet!$A:$Y,25,0)</f>
        <v>1.8</v>
      </c>
      <c r="Y33" s="20">
        <f t="shared" si="6"/>
        <v>0</v>
      </c>
      <c r="Z33" s="2">
        <f t="shared" si="7"/>
        <v>0</v>
      </c>
    </row>
    <row r="34" spans="1:26" ht="11.1" customHeight="1" outlineLevel="2" x14ac:dyDescent="0.2">
      <c r="A34" s="7" t="s">
        <v>39</v>
      </c>
      <c r="B34" s="7" t="s">
        <v>9</v>
      </c>
      <c r="C34" s="7"/>
      <c r="D34" s="8">
        <v>46</v>
      </c>
      <c r="E34" s="8">
        <v>24</v>
      </c>
      <c r="F34" s="8">
        <v>34</v>
      </c>
      <c r="G34" s="8">
        <v>21</v>
      </c>
      <c r="H34" s="16">
        <f>VLOOKUP(A34,[2]TDSheet!$A:$I,9,0)</f>
        <v>0.2</v>
      </c>
      <c r="M34" s="2">
        <f t="shared" si="2"/>
        <v>6.8</v>
      </c>
      <c r="N34" s="27">
        <v>60</v>
      </c>
      <c r="O34" s="27"/>
      <c r="Q34" s="2">
        <f t="shared" si="3"/>
        <v>11.911764705882353</v>
      </c>
      <c r="R34" s="2">
        <f t="shared" si="4"/>
        <v>3.0882352941176472</v>
      </c>
      <c r="S34" s="2">
        <f>VLOOKUP(A34,[2]TDSheet!$A:$U,21,0)</f>
        <v>6</v>
      </c>
      <c r="T34" s="2">
        <f>VLOOKUP(A34,[2]TDSheet!$A:$V,22,0)</f>
        <v>5.4</v>
      </c>
      <c r="U34" s="2">
        <f>VLOOKUP(A34,[2]TDSheet!$A:$N,14,0)</f>
        <v>3.4</v>
      </c>
      <c r="W34" s="2">
        <f t="shared" si="5"/>
        <v>12</v>
      </c>
      <c r="X34" s="16">
        <f>VLOOKUP(A34,[2]TDSheet!$A:$Y,25,0)</f>
        <v>6</v>
      </c>
      <c r="Y34" s="20">
        <v>10</v>
      </c>
      <c r="Z34" s="2">
        <f t="shared" si="7"/>
        <v>12</v>
      </c>
    </row>
    <row r="35" spans="1:26" ht="11.1" customHeight="1" outlineLevel="2" x14ac:dyDescent="0.2">
      <c r="A35" s="7" t="s">
        <v>40</v>
      </c>
      <c r="B35" s="7" t="s">
        <v>9</v>
      </c>
      <c r="C35" s="7"/>
      <c r="D35" s="8">
        <v>48</v>
      </c>
      <c r="E35" s="8">
        <v>18</v>
      </c>
      <c r="F35" s="8">
        <v>42</v>
      </c>
      <c r="G35" s="8">
        <v>9</v>
      </c>
      <c r="H35" s="16">
        <f>VLOOKUP(A35,[2]TDSheet!$A:$I,9,0)</f>
        <v>0.2</v>
      </c>
      <c r="M35" s="2">
        <f t="shared" si="2"/>
        <v>8.4</v>
      </c>
      <c r="N35" s="27">
        <v>80</v>
      </c>
      <c r="O35" s="27"/>
      <c r="Q35" s="2">
        <f t="shared" si="3"/>
        <v>10.595238095238095</v>
      </c>
      <c r="R35" s="2">
        <f t="shared" si="4"/>
        <v>1.0714285714285714</v>
      </c>
      <c r="S35" s="2">
        <f>VLOOKUP(A35,[2]TDSheet!$A:$U,21,0)</f>
        <v>5.6</v>
      </c>
      <c r="T35" s="2">
        <f>VLOOKUP(A35,[2]TDSheet!$A:$V,22,0)</f>
        <v>5.4</v>
      </c>
      <c r="U35" s="2">
        <f>VLOOKUP(A35,[2]TDSheet!$A:$N,14,0)</f>
        <v>4</v>
      </c>
      <c r="W35" s="2">
        <f t="shared" si="5"/>
        <v>16</v>
      </c>
      <c r="X35" s="16">
        <f>VLOOKUP(A35,[2]TDSheet!$A:$Y,25,0)</f>
        <v>6</v>
      </c>
      <c r="Y35" s="20">
        <v>13</v>
      </c>
      <c r="Z35" s="2">
        <f t="shared" si="7"/>
        <v>15.600000000000001</v>
      </c>
    </row>
    <row r="36" spans="1:26" ht="11.1" customHeight="1" outlineLevel="2" x14ac:dyDescent="0.2">
      <c r="A36" s="7" t="s">
        <v>41</v>
      </c>
      <c r="B36" s="7" t="s">
        <v>9</v>
      </c>
      <c r="C36" s="30" t="str">
        <f>VLOOKUP(A36,[1]TDSheet!$A:$C,3,0)</f>
        <v>Нояб</v>
      </c>
      <c r="D36" s="8">
        <v>239</v>
      </c>
      <c r="E36" s="8">
        <v>276</v>
      </c>
      <c r="F36" s="8">
        <v>206</v>
      </c>
      <c r="G36" s="8">
        <v>236</v>
      </c>
      <c r="H36" s="16">
        <f>VLOOKUP(A36,[2]TDSheet!$A:$I,9,0)</f>
        <v>0.25</v>
      </c>
      <c r="M36" s="2">
        <f t="shared" si="2"/>
        <v>41.2</v>
      </c>
      <c r="N36" s="27">
        <v>350</v>
      </c>
      <c r="O36" s="27"/>
      <c r="Q36" s="2">
        <f t="shared" si="3"/>
        <v>14.223300970873785</v>
      </c>
      <c r="R36" s="2">
        <f t="shared" si="4"/>
        <v>5.7281553398058245</v>
      </c>
      <c r="S36" s="2">
        <f>VLOOKUP(A36,[2]TDSheet!$A:$U,21,0)</f>
        <v>40.799999999999997</v>
      </c>
      <c r="T36" s="2">
        <f>VLOOKUP(A36,[2]TDSheet!$A:$V,22,0)</f>
        <v>43.2</v>
      </c>
      <c r="U36" s="2">
        <f>VLOOKUP(A36,[2]TDSheet!$A:$N,14,0)</f>
        <v>34.6</v>
      </c>
      <c r="W36" s="2">
        <f t="shared" si="5"/>
        <v>87.5</v>
      </c>
      <c r="X36" s="16">
        <f>VLOOKUP(A36,[2]TDSheet!$A:$Y,25,0)</f>
        <v>12</v>
      </c>
      <c r="Y36" s="20">
        <v>29</v>
      </c>
      <c r="Z36" s="2">
        <f t="shared" si="7"/>
        <v>87</v>
      </c>
    </row>
    <row r="37" spans="1:26" ht="11.1" customHeight="1" outlineLevel="2" x14ac:dyDescent="0.2">
      <c r="A37" s="7" t="s">
        <v>42</v>
      </c>
      <c r="B37" s="7" t="s">
        <v>9</v>
      </c>
      <c r="C37" s="30" t="str">
        <f>VLOOKUP(A37,[1]TDSheet!$A:$C,3,0)</f>
        <v>Нояб</v>
      </c>
      <c r="D37" s="8">
        <v>170</v>
      </c>
      <c r="E37" s="8">
        <v>456</v>
      </c>
      <c r="F37" s="8">
        <v>212</v>
      </c>
      <c r="G37" s="8">
        <v>301</v>
      </c>
      <c r="H37" s="16">
        <f>VLOOKUP(A37,[2]TDSheet!$A:$I,9,0)</f>
        <v>0.25</v>
      </c>
      <c r="M37" s="2">
        <f t="shared" si="2"/>
        <v>42.4</v>
      </c>
      <c r="N37" s="27">
        <v>300</v>
      </c>
      <c r="O37" s="27"/>
      <c r="Q37" s="2">
        <f t="shared" si="3"/>
        <v>14.174528301886793</v>
      </c>
      <c r="R37" s="2">
        <f t="shared" si="4"/>
        <v>7.0990566037735849</v>
      </c>
      <c r="S37" s="2">
        <f>VLOOKUP(A37,[2]TDSheet!$A:$U,21,0)</f>
        <v>38.200000000000003</v>
      </c>
      <c r="T37" s="2">
        <f>VLOOKUP(A37,[2]TDSheet!$A:$V,22,0)</f>
        <v>43</v>
      </c>
      <c r="U37" s="2">
        <f>VLOOKUP(A37,[2]TDSheet!$A:$N,14,0)</f>
        <v>40.200000000000003</v>
      </c>
      <c r="W37" s="2">
        <f t="shared" si="5"/>
        <v>75</v>
      </c>
      <c r="X37" s="16">
        <f>VLOOKUP(A37,[2]TDSheet!$A:$Y,25,0)</f>
        <v>12</v>
      </c>
      <c r="Y37" s="20">
        <v>25</v>
      </c>
      <c r="Z37" s="2">
        <f t="shared" si="7"/>
        <v>75</v>
      </c>
    </row>
    <row r="38" spans="1:26" ht="11.1" customHeight="1" outlineLevel="2" x14ac:dyDescent="0.2">
      <c r="A38" s="21" t="s">
        <v>63</v>
      </c>
      <c r="B38" s="22" t="s">
        <v>14</v>
      </c>
      <c r="C38" s="7"/>
      <c r="D38" s="8"/>
      <c r="E38" s="8"/>
      <c r="F38" s="8"/>
      <c r="G38" s="8"/>
      <c r="H38" s="16">
        <f>VLOOKUP(A38,[2]TDSheet!$A:$I,9,0)</f>
        <v>1</v>
      </c>
      <c r="M38" s="2">
        <f t="shared" si="2"/>
        <v>0</v>
      </c>
      <c r="N38" s="28">
        <v>150</v>
      </c>
      <c r="O38" s="27"/>
      <c r="Q38" s="2" t="e">
        <f t="shared" si="3"/>
        <v>#DIV/0!</v>
      </c>
      <c r="R38" s="2" t="e">
        <f t="shared" si="4"/>
        <v>#DIV/0!</v>
      </c>
      <c r="S38" s="2">
        <f>VLOOKUP(A38,[2]TDSheet!$A:$U,21,0)</f>
        <v>0</v>
      </c>
      <c r="T38" s="2">
        <f>VLOOKUP(A38,[2]TDSheet!$A:$V,22,0)</f>
        <v>0</v>
      </c>
      <c r="U38" s="2">
        <f>VLOOKUP(A38,[2]TDSheet!$A:$N,14,0)</f>
        <v>0</v>
      </c>
      <c r="W38" s="2">
        <f t="shared" si="5"/>
        <v>150</v>
      </c>
      <c r="X38" s="16">
        <f>VLOOKUP(A38,[2]TDSheet!$A:$Y,25,0)</f>
        <v>2.7</v>
      </c>
      <c r="Y38" s="20">
        <v>56</v>
      </c>
      <c r="Z38" s="2">
        <f t="shared" si="7"/>
        <v>151.20000000000002</v>
      </c>
    </row>
    <row r="39" spans="1:26" ht="11.1" customHeight="1" outlineLevel="2" x14ac:dyDescent="0.2">
      <c r="A39" s="25" t="s">
        <v>64</v>
      </c>
      <c r="B39" s="26" t="s">
        <v>14</v>
      </c>
      <c r="C39" s="7"/>
      <c r="D39" s="24"/>
      <c r="E39" s="24"/>
      <c r="F39" s="24"/>
      <c r="G39" s="24"/>
      <c r="H39" s="16">
        <v>0</v>
      </c>
      <c r="M39" s="2">
        <f t="shared" si="2"/>
        <v>0</v>
      </c>
      <c r="N39" s="27"/>
      <c r="O39" s="27"/>
      <c r="Q39" s="2" t="e">
        <f t="shared" si="3"/>
        <v>#DIV/0!</v>
      </c>
      <c r="R39" s="2" t="e">
        <f t="shared" si="4"/>
        <v>#DIV/0!</v>
      </c>
      <c r="S39" s="2">
        <f>VLOOKUP(A39,[2]TDSheet!$A:$U,21,0)</f>
        <v>0</v>
      </c>
      <c r="T39" s="2">
        <f>VLOOKUP(A39,[2]TDSheet!$A:$V,22,0)</f>
        <v>0</v>
      </c>
      <c r="U39" s="2">
        <f>VLOOKUP(A39,[2]TDSheet!$A:$N,14,0)</f>
        <v>0</v>
      </c>
      <c r="W39" s="2">
        <f t="shared" si="5"/>
        <v>0</v>
      </c>
      <c r="X39" s="16">
        <f>VLOOKUP(A39,[2]TDSheet!$A:$Y,25,0)</f>
        <v>5</v>
      </c>
      <c r="Y39" s="20">
        <f t="shared" si="6"/>
        <v>0</v>
      </c>
      <c r="Z39" s="2">
        <f t="shared" si="7"/>
        <v>0</v>
      </c>
    </row>
    <row r="40" spans="1:26" ht="11.1" customHeight="1" outlineLevel="2" x14ac:dyDescent="0.2">
      <c r="A40" s="7" t="s">
        <v>43</v>
      </c>
      <c r="B40" s="7" t="s">
        <v>14</v>
      </c>
      <c r="C40" s="7"/>
      <c r="D40" s="8"/>
      <c r="E40" s="8">
        <v>100</v>
      </c>
      <c r="F40" s="8"/>
      <c r="G40" s="8">
        <v>100</v>
      </c>
      <c r="H40" s="16">
        <v>1</v>
      </c>
      <c r="M40" s="2">
        <f t="shared" si="2"/>
        <v>0</v>
      </c>
      <c r="N40" s="28">
        <v>400</v>
      </c>
      <c r="O40" s="27"/>
      <c r="Q40" s="2" t="e">
        <f t="shared" si="3"/>
        <v>#DIV/0!</v>
      </c>
      <c r="R40" s="2" t="e">
        <f t="shared" si="4"/>
        <v>#DIV/0!</v>
      </c>
      <c r="S40" s="2">
        <v>0</v>
      </c>
      <c r="T40" s="2">
        <v>0</v>
      </c>
      <c r="U40" s="2">
        <v>0</v>
      </c>
      <c r="W40" s="2">
        <f t="shared" si="5"/>
        <v>400</v>
      </c>
      <c r="X40" s="16">
        <v>5</v>
      </c>
      <c r="Y40" s="20">
        <v>80</v>
      </c>
      <c r="Z40" s="2">
        <f t="shared" si="7"/>
        <v>400</v>
      </c>
    </row>
    <row r="41" spans="1:26" ht="11.1" customHeight="1" outlineLevel="2" x14ac:dyDescent="0.2">
      <c r="A41" s="7" t="s">
        <v>8</v>
      </c>
      <c r="B41" s="7" t="s">
        <v>9</v>
      </c>
      <c r="C41" s="7"/>
      <c r="D41" s="8">
        <v>-85</v>
      </c>
      <c r="E41" s="8">
        <v>190</v>
      </c>
      <c r="F41" s="8">
        <v>59</v>
      </c>
      <c r="G41" s="8"/>
      <c r="H41" s="16">
        <f>VLOOKUP(A41,[2]TDSheet!$A:$I,9,0)</f>
        <v>0</v>
      </c>
      <c r="M41" s="2">
        <f t="shared" si="2"/>
        <v>11.8</v>
      </c>
      <c r="N41" s="27"/>
      <c r="O41" s="27"/>
      <c r="Q41" s="2">
        <f t="shared" si="3"/>
        <v>0</v>
      </c>
      <c r="R41" s="2">
        <f t="shared" si="4"/>
        <v>0</v>
      </c>
      <c r="S41" s="2">
        <f>VLOOKUP(A41,[2]TDSheet!$A:$U,21,0)</f>
        <v>9.1999999999999993</v>
      </c>
      <c r="T41" s="2">
        <f>VLOOKUP(A41,[2]TDSheet!$A:$V,22,0)</f>
        <v>11.4</v>
      </c>
      <c r="U41" s="2">
        <f>VLOOKUP(A41,[2]TDSheet!$A:$N,14,0)</f>
        <v>18.600000000000001</v>
      </c>
      <c r="W41" s="2">
        <f t="shared" si="5"/>
        <v>0</v>
      </c>
      <c r="X41" s="16">
        <f>VLOOKUP(A41,[2]TDSheet!$A:$Y,25,0)</f>
        <v>0</v>
      </c>
      <c r="Y41" s="20">
        <v>0</v>
      </c>
      <c r="Z41" s="2">
        <f t="shared" si="7"/>
        <v>0</v>
      </c>
    </row>
    <row r="42" spans="1:26" ht="11.1" customHeight="1" outlineLevel="2" x14ac:dyDescent="0.2">
      <c r="A42" s="7" t="s">
        <v>10</v>
      </c>
      <c r="B42" s="7" t="s">
        <v>9</v>
      </c>
      <c r="C42" s="7"/>
      <c r="D42" s="8">
        <v>-92</v>
      </c>
      <c r="E42" s="8">
        <v>151</v>
      </c>
      <c r="F42" s="8">
        <v>43</v>
      </c>
      <c r="G42" s="8"/>
      <c r="H42" s="16">
        <f>VLOOKUP(A42,[2]TDSheet!$A:$I,9,0)</f>
        <v>0</v>
      </c>
      <c r="M42" s="2">
        <f t="shared" si="2"/>
        <v>8.6</v>
      </c>
      <c r="N42" s="27"/>
      <c r="O42" s="27"/>
      <c r="Q42" s="2">
        <f t="shared" si="3"/>
        <v>0</v>
      </c>
      <c r="R42" s="2">
        <f t="shared" si="4"/>
        <v>0</v>
      </c>
      <c r="S42" s="2">
        <f>VLOOKUP(A42,[2]TDSheet!$A:$U,21,0)</f>
        <v>8.1999999999999993</v>
      </c>
      <c r="T42" s="2">
        <f>VLOOKUP(A42,[2]TDSheet!$A:$V,22,0)</f>
        <v>9</v>
      </c>
      <c r="U42" s="2">
        <f>VLOOKUP(A42,[2]TDSheet!$A:$N,14,0)</f>
        <v>17.600000000000001</v>
      </c>
      <c r="W42" s="2">
        <f t="shared" si="5"/>
        <v>0</v>
      </c>
      <c r="X42" s="16">
        <f>VLOOKUP(A42,[2]TDSheet!$A:$Y,25,0)</f>
        <v>0</v>
      </c>
      <c r="Y42" s="20">
        <v>0</v>
      </c>
      <c r="Z42" s="2">
        <f t="shared" si="7"/>
        <v>0</v>
      </c>
    </row>
  </sheetData>
  <autoFilter ref="A3:Z42" xr:uid="{6BF669E3-886C-4125-8A3C-5DC6B53BF93A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2023-11-03T09:32:57Z</dcterms:modified>
</cp:coreProperties>
</file>