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10,23 Кр_Сч_РнД\"/>
    </mc:Choice>
  </mc:AlternateContent>
  <xr:revisionPtr revIDLastSave="0" documentId="13_ncr:1_{3A401881-3274-4FDF-9E0F-608EE641565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TDSheet!$A$3:$V$30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" l="1"/>
  <c r="V8" i="1"/>
  <c r="V5" i="1" s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6" i="1"/>
  <c r="L7" i="1"/>
  <c r="Q7" i="1" s="1"/>
  <c r="L8" i="1"/>
  <c r="L9" i="1"/>
  <c r="Q9" i="1" s="1"/>
  <c r="L10" i="1"/>
  <c r="M10" i="1" s="1"/>
  <c r="L11" i="1"/>
  <c r="Q11" i="1" s="1"/>
  <c r="L12" i="1"/>
  <c r="Q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L20" i="1"/>
  <c r="M20" i="1" s="1"/>
  <c r="L21" i="1"/>
  <c r="Q21" i="1" s="1"/>
  <c r="L22" i="1"/>
  <c r="Q22" i="1" s="1"/>
  <c r="L23" i="1"/>
  <c r="Q23" i="1" s="1"/>
  <c r="L24" i="1"/>
  <c r="Q24" i="1" s="1"/>
  <c r="L25" i="1"/>
  <c r="L26" i="1"/>
  <c r="Q26" i="1" s="1"/>
  <c r="L27" i="1"/>
  <c r="Q27" i="1" s="1"/>
  <c r="L28" i="1"/>
  <c r="M28" i="1" s="1"/>
  <c r="P28" i="1" s="1"/>
  <c r="L29" i="1"/>
  <c r="Q29" i="1" s="1"/>
  <c r="L30" i="1"/>
  <c r="Q30" i="1" s="1"/>
  <c r="L6" i="1"/>
  <c r="P6" i="1" s="1"/>
  <c r="F5" i="1"/>
  <c r="E5" i="1"/>
  <c r="T7" i="1"/>
  <c r="T8" i="1"/>
  <c r="T9" i="1"/>
  <c r="T11" i="1"/>
  <c r="T12" i="1"/>
  <c r="T13" i="1"/>
  <c r="T14" i="1"/>
  <c r="T15" i="1"/>
  <c r="T16" i="1"/>
  <c r="T18" i="1"/>
  <c r="T19" i="1"/>
  <c r="T21" i="1"/>
  <c r="T22" i="1"/>
  <c r="T23" i="1"/>
  <c r="T24" i="1"/>
  <c r="T25" i="1"/>
  <c r="T26" i="1"/>
  <c r="T27" i="1"/>
  <c r="T28" i="1"/>
  <c r="T29" i="1"/>
  <c r="T30" i="1"/>
  <c r="T6" i="1"/>
  <c r="S7" i="1"/>
  <c r="S8" i="1"/>
  <c r="S9" i="1"/>
  <c r="S11" i="1"/>
  <c r="S12" i="1"/>
  <c r="S13" i="1"/>
  <c r="S14" i="1"/>
  <c r="S15" i="1"/>
  <c r="S16" i="1"/>
  <c r="S18" i="1"/>
  <c r="S19" i="1"/>
  <c r="S21" i="1"/>
  <c r="S22" i="1"/>
  <c r="S23" i="1"/>
  <c r="S24" i="1"/>
  <c r="S25" i="1"/>
  <c r="S26" i="1"/>
  <c r="S27" i="1"/>
  <c r="S28" i="1"/>
  <c r="S29" i="1"/>
  <c r="S30" i="1"/>
  <c r="S6" i="1"/>
  <c r="R7" i="1"/>
  <c r="R8" i="1"/>
  <c r="R9" i="1"/>
  <c r="R11" i="1"/>
  <c r="R12" i="1"/>
  <c r="R13" i="1"/>
  <c r="R14" i="1"/>
  <c r="R15" i="1"/>
  <c r="R16" i="1"/>
  <c r="R18" i="1"/>
  <c r="R19" i="1"/>
  <c r="R21" i="1"/>
  <c r="R22" i="1"/>
  <c r="R23" i="1"/>
  <c r="R24" i="1"/>
  <c r="R25" i="1"/>
  <c r="R26" i="1"/>
  <c r="R27" i="1"/>
  <c r="R28" i="1"/>
  <c r="R29" i="1"/>
  <c r="R30" i="1"/>
  <c r="R6" i="1"/>
  <c r="G7" i="1"/>
  <c r="G8" i="1"/>
  <c r="G9" i="1"/>
  <c r="G11" i="1"/>
  <c r="G12" i="1"/>
  <c r="G13" i="1"/>
  <c r="G14" i="1"/>
  <c r="G15" i="1"/>
  <c r="G16" i="1"/>
  <c r="G18" i="1"/>
  <c r="G19" i="1"/>
  <c r="G21" i="1"/>
  <c r="G22" i="1"/>
  <c r="G23" i="1"/>
  <c r="G24" i="1"/>
  <c r="G25" i="1"/>
  <c r="G26" i="1"/>
  <c r="G27" i="1"/>
  <c r="G28" i="1"/>
  <c r="G29" i="1"/>
  <c r="G30" i="1"/>
  <c r="G6" i="1"/>
  <c r="N5" i="1"/>
  <c r="K5" i="1"/>
  <c r="J5" i="1"/>
  <c r="I5" i="1"/>
  <c r="H5" i="1"/>
  <c r="M9" i="1" l="1"/>
  <c r="P9" i="1" s="1"/>
  <c r="M25" i="1"/>
  <c r="P25" i="1" s="1"/>
  <c r="P10" i="1"/>
  <c r="P30" i="1"/>
  <c r="P24" i="1"/>
  <c r="P18" i="1"/>
  <c r="P14" i="1"/>
  <c r="M16" i="1"/>
  <c r="P16" i="1" s="1"/>
  <c r="P26" i="1"/>
  <c r="P22" i="1"/>
  <c r="P12" i="1"/>
  <c r="P20" i="1"/>
  <c r="R5" i="1"/>
  <c r="T5" i="1"/>
  <c r="Q6" i="1"/>
  <c r="P21" i="1"/>
  <c r="P19" i="1"/>
  <c r="P17" i="1"/>
  <c r="P15" i="1"/>
  <c r="P13" i="1"/>
  <c r="P11" i="1"/>
  <c r="P7" i="1"/>
  <c r="P29" i="1"/>
  <c r="M27" i="1"/>
  <c r="P27" i="1" s="1"/>
  <c r="P23" i="1"/>
  <c r="L5" i="1"/>
  <c r="Q28" i="1"/>
  <c r="Q25" i="1"/>
  <c r="Q20" i="1"/>
  <c r="Q10" i="1"/>
  <c r="Q8" i="1"/>
  <c r="M8" i="1"/>
  <c r="S5" i="1"/>
  <c r="M5" i="1" l="1"/>
  <c r="P8" i="1"/>
</calcChain>
</file>

<file path=xl/sharedStrings.xml><?xml version="1.0" encoding="utf-8"?>
<sst xmlns="http://schemas.openxmlformats.org/spreadsheetml/2006/main" count="76" uniqueCount="50">
  <si>
    <t>Период: 23.10.2023 - 30.10.2023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</si>
  <si>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</si>
  <si>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</si>
  <si>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</si>
  <si>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</si>
  <si>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</si>
  <si>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</si>
  <si>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</si>
  <si>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</si>
  <si>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017  Сосиски Вязанка Сливочные, Вязанка амицел ВЕС.ПОКОМ</t>
  </si>
  <si>
    <t>кг</t>
  </si>
  <si>
    <t xml:space="preserve"> 018  Сосиски Рубленые, Вязанка вискофан  ВЕС.ПОКОМ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</si>
  <si>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</si>
  <si>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</si>
  <si>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Дугушка ГОСТ, ВЕС, ТМ Стародворье ПОКОМ</t>
  </si>
  <si>
    <t xml:space="preserve"> 219  Колбаса Докторская Особая ТМ Особый рецепт, ВЕС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</si>
  <si>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</si>
  <si>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</si>
  <si>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</si>
  <si>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</si>
  <si>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</si>
  <si>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</si>
  <si>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</si>
  <si>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</si>
  <si>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253  Сосиски Ганноверские 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</si>
  <si>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</si>
  <si>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</si>
  <si>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</si>
  <si>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297  Колбаса Мясорубская с рубленой грудинкой ВЕС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</si>
  <si>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</si>
  <si>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</si>
  <si>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</si>
  <si>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</si>
  <si>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362  Колбаса Филейбургская с душистым чесноком, ВЕС, ТМ Баварушка  ПОКОМ</t>
  </si>
  <si>
    <t xml:space="preserve"> 369  Колбаса Русская стародворская, амифлекс ВЕС, ТМ Стародворье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</si>
  <si>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</si>
  <si>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</si>
  <si>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</si>
  <si>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</si>
  <si>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</si>
  <si>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</si>
  <si>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</si>
  <si>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</si>
  <si>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09,10</t>
  </si>
  <si>
    <t>ср 16,10</t>
  </si>
  <si>
    <t>коментарий</t>
  </si>
  <si>
    <t>вес</t>
  </si>
  <si>
    <t>от филиала</t>
  </si>
  <si>
    <t>комментарий филиала</t>
  </si>
  <si>
    <t>ср 23,10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</si>
</sst>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6" fontId="0" fillId="0" borderId="0" xfId="0" applyNumberFormat="1" applyAlignment="1">
      <alignment horizontal="left"/>
    </xf>
    <xf numFmtId="166" fontId="0" fillId="0" borderId="0" xfId="0" applyNumberFormat="1" applyAlignment="1"/>
    <xf numFmtId="166" fontId="1" fillId="0" borderId="0" xfId="0" applyNumberFormat="1" applyFont="1" applyAlignment="1">
      <alignment horizontal="left" vertical="top"/>
    </xf>
    <xf numFmtId="166" fontId="1" fillId="2" borderId="1" xfId="0" applyNumberFormat="1" applyFont="1" applyFill="1" applyBorder="1" applyAlignment="1">
      <alignment horizontal="left" vertical="top"/>
    </xf>
    <xf numFmtId="166" fontId="2" fillId="3" borderId="1" xfId="0" applyNumberFormat="1" applyFont="1" applyFill="1" applyBorder="1" applyAlignment="1">
      <alignment horizontal="left" vertical="top"/>
    </xf>
    <xf numFmtId="166" fontId="2" fillId="3" borderId="1" xfId="0" applyNumberFormat="1" applyFont="1" applyFill="1" applyBorder="1" applyAlignment="1">
      <alignment horizontal="right" vertical="top"/>
    </xf>
    <xf numFmtId="166" fontId="0" fillId="0" borderId="1" xfId="0" applyNumberFormat="1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0" fillId="0" borderId="2" xfId="0" applyNumberFormat="1" applyBorder="1" applyAlignment="1">
      <alignment horizontal="right" vertical="top"/>
    </xf>
    <xf numFmtId="2" fontId="0" fillId="0" borderId="0" xfId="0" applyNumberFormat="1"/>
    <xf numFmtId="166" fontId="0" fillId="0" borderId="0" xfId="0" applyNumberFormat="1"/>
    <xf numFmtId="166" fontId="3" fillId="4" borderId="0" xfId="0" applyNumberFormat="1" applyFont="1" applyFill="1"/>
    <xf numFmtId="166" fontId="3" fillId="5" borderId="0" xfId="0" applyNumberFormat="1" applyFont="1" applyFill="1"/>
    <xf numFmtId="166" fontId="4" fillId="0" borderId="0" xfId="0" applyNumberFormat="1" applyFont="1"/>
    <xf numFmtId="166" fontId="5" fillId="6" borderId="3" xfId="0" applyNumberFormat="1" applyFont="1" applyFill="1" applyBorder="1" applyAlignment="1">
      <alignment horizontal="right" vertical="top"/>
    </xf>
    <xf numFmtId="166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6" fontId="0" fillId="0" borderId="4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0,23/23,10,23%20&#1050;&#1056;_&#1057;&#1063;_&#1056;&#1085;&#1044;/&#1076;&#1074;%2023,10,23%20&#1088;&#1085;&#1076;&#1088;&#1089;&#1095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Параметры: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02,10</v>
          </cell>
          <cell r="T3" t="str">
            <v>ср 09,10</v>
          </cell>
          <cell r="U3" t="str">
            <v>ср 16,10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J4" t="str">
            <v>в дороге</v>
          </cell>
          <cell r="O4" t="str">
            <v>от филиала</v>
          </cell>
          <cell r="P4" t="str">
            <v>комментарий филиала</v>
          </cell>
        </row>
        <row r="5">
          <cell r="E5">
            <v>3298.6040000000003</v>
          </cell>
          <cell r="F5">
            <v>675.66700000000003</v>
          </cell>
          <cell r="H5">
            <v>0</v>
          </cell>
          <cell r="I5">
            <v>0</v>
          </cell>
          <cell r="J5">
            <v>3865</v>
          </cell>
          <cell r="K5">
            <v>0</v>
          </cell>
          <cell r="L5">
            <v>659.72080000000005</v>
          </cell>
          <cell r="M5">
            <v>4010.0416000000005</v>
          </cell>
          <cell r="O5">
            <v>2965</v>
          </cell>
          <cell r="S5">
            <v>108.16399999999999</v>
          </cell>
          <cell r="T5">
            <v>234.98100000000002</v>
          </cell>
          <cell r="U5">
            <v>245.74899999999997</v>
          </cell>
        </row>
        <row r="6">
          <cell r="A6" t="str">
            <v xml:space="preserve"> 017  Сосиски Вязанка Сливочные, Вязанка амицел ВЕС.ПОКОМ</v>
          </cell>
          <cell r="B6" t="str">
            <v>кг</v>
          </cell>
          <cell r="C6">
            <v>16.478000000000002</v>
          </cell>
          <cell r="E6">
            <v>8.8030000000000008</v>
          </cell>
          <cell r="F6">
            <v>7.6749999999999998</v>
          </cell>
          <cell r="G6">
            <v>1</v>
          </cell>
          <cell r="L6">
            <v>1.7606000000000002</v>
          </cell>
          <cell r="M6">
            <v>11.691600000000001</v>
          </cell>
          <cell r="N6">
            <v>15</v>
          </cell>
          <cell r="O6">
            <v>15</v>
          </cell>
          <cell r="Q6">
            <v>12.879132114052027</v>
          </cell>
          <cell r="R6">
            <v>4.3593093263660112</v>
          </cell>
          <cell r="S6">
            <v>0</v>
          </cell>
          <cell r="T6">
            <v>8.2200000000000006</v>
          </cell>
          <cell r="U6">
            <v>0</v>
          </cell>
        </row>
        <row r="7">
          <cell r="A7" t="str">
            <v xml:space="preserve"> 018  Сосиски Рубленые, Вязанка вискофан  ВЕС.ПОКОМ</v>
          </cell>
          <cell r="B7" t="str">
            <v>кг</v>
          </cell>
          <cell r="C7">
            <v>110.08499999999999</v>
          </cell>
          <cell r="E7">
            <v>74.013999999999996</v>
          </cell>
          <cell r="F7">
            <v>36.070999999999998</v>
          </cell>
          <cell r="G7">
            <v>1</v>
          </cell>
          <cell r="L7">
            <v>14.8028</v>
          </cell>
          <cell r="M7">
            <v>97.154200000000003</v>
          </cell>
          <cell r="N7">
            <v>50</v>
          </cell>
          <cell r="O7">
            <v>0</v>
          </cell>
          <cell r="P7" t="str">
            <v>???????</v>
          </cell>
          <cell r="Q7">
            <v>5.8145080660415598</v>
          </cell>
          <cell r="R7">
            <v>2.4367687194314587</v>
          </cell>
          <cell r="S7">
            <v>27.015000000000001</v>
          </cell>
          <cell r="T7">
            <v>25.623000000000001</v>
          </cell>
          <cell r="U7">
            <v>16.97</v>
          </cell>
        </row>
        <row r="8">
          <cell r="A8" t="str">
            <v xml:space="preserve"> 200  Ветчина Дугушка ТМ Стародворье, вектор в/у    ПОКОМ</v>
          </cell>
          <cell r="B8" t="str">
            <v>кг</v>
          </cell>
          <cell r="D8">
            <v>152.072</v>
          </cell>
          <cell r="E8">
            <v>58.578000000000003</v>
          </cell>
          <cell r="F8">
            <v>93.494</v>
          </cell>
          <cell r="G8">
            <v>1</v>
          </cell>
          <cell r="J8">
            <v>659</v>
          </cell>
          <cell r="L8">
            <v>11.7156</v>
          </cell>
          <cell r="N8">
            <v>0</v>
          </cell>
          <cell r="Q8">
            <v>64.230086380552422</v>
          </cell>
          <cell r="R8">
            <v>64.230086380552422</v>
          </cell>
          <cell r="S8">
            <v>27.238</v>
          </cell>
          <cell r="T8">
            <v>36.902000000000001</v>
          </cell>
          <cell r="U8">
            <v>110.02</v>
          </cell>
        </row>
        <row r="9">
          <cell r="A9" t="str">
            <v xml:space="preserve"> 201  Ветчина Нежная ТМ Особый рецепт, (2,5кг), ПОКОМ</v>
          </cell>
          <cell r="B9" t="str">
            <v>кг</v>
          </cell>
          <cell r="D9">
            <v>1005.3049999999999</v>
          </cell>
          <cell r="E9">
            <v>1005.3049999999999</v>
          </cell>
          <cell r="G9">
            <v>1</v>
          </cell>
          <cell r="J9">
            <v>961</v>
          </cell>
          <cell r="L9">
            <v>201.06099999999998</v>
          </cell>
          <cell r="M9">
            <v>1451.732</v>
          </cell>
          <cell r="N9">
            <v>600</v>
          </cell>
          <cell r="O9">
            <v>600</v>
          </cell>
          <cell r="P9" t="str">
            <v>конкуренты не подняли цены</v>
          </cell>
          <cell r="Q9">
            <v>7.7638129721825724</v>
          </cell>
          <cell r="R9">
            <v>4.779643988640264</v>
          </cell>
          <cell r="S9">
            <v>0</v>
          </cell>
          <cell r="T9">
            <v>0</v>
          </cell>
          <cell r="U9">
            <v>59.854999999999997</v>
          </cell>
        </row>
        <row r="10">
          <cell r="A10" t="str">
            <v xml:space="preserve"> 219  Колбаса Докторская Особая ТМ Особый рецепт, ВЕС  ПОКОМ</v>
          </cell>
          <cell r="B10" t="str">
            <v>кг</v>
          </cell>
          <cell r="D10">
            <v>714.46500000000003</v>
          </cell>
          <cell r="E10">
            <v>714.46500000000003</v>
          </cell>
          <cell r="G10">
            <v>1</v>
          </cell>
          <cell r="J10">
            <v>264</v>
          </cell>
          <cell r="L10">
            <v>142.893</v>
          </cell>
          <cell r="M10">
            <v>1022.037</v>
          </cell>
          <cell r="N10">
            <v>1000</v>
          </cell>
          <cell r="O10">
            <v>1000</v>
          </cell>
          <cell r="Q10">
            <v>8.8457797092929678</v>
          </cell>
          <cell r="R10">
            <v>1.8475362683966325</v>
          </cell>
          <cell r="S10">
            <v>0</v>
          </cell>
          <cell r="T10">
            <v>62.32</v>
          </cell>
          <cell r="U10">
            <v>0</v>
          </cell>
        </row>
        <row r="11">
          <cell r="A11" t="str">
            <v xml:space="preserve"> 222  Колбаса Докторская стародворская, ВЕС, ВсхЗв   ПОКОМ</v>
          </cell>
          <cell r="B11" t="str">
            <v>кг</v>
          </cell>
          <cell r="D11">
            <v>158.26499999999999</v>
          </cell>
          <cell r="E11">
            <v>73.72</v>
          </cell>
          <cell r="F11">
            <v>84.545000000000002</v>
          </cell>
          <cell r="G11">
            <v>1</v>
          </cell>
          <cell r="J11">
            <v>259</v>
          </cell>
          <cell r="L11">
            <v>14.744</v>
          </cell>
          <cell r="N11">
            <v>0</v>
          </cell>
          <cell r="Q11">
            <v>23.30066467715681</v>
          </cell>
          <cell r="R11">
            <v>23.30066467715681</v>
          </cell>
          <cell r="S11">
            <v>0</v>
          </cell>
          <cell r="T11">
            <v>0</v>
          </cell>
          <cell r="U11">
            <v>0</v>
          </cell>
        </row>
        <row r="12">
          <cell r="A12" t="str">
            <v xml:space="preserve"> 225  Колбаса Дугушка со шпиком, ВЕС, ТМ Стародворье   ПОКОМ</v>
          </cell>
          <cell r="B12" t="str">
            <v>кг</v>
          </cell>
          <cell r="C12">
            <v>10.58</v>
          </cell>
          <cell r="F12">
            <v>10.58</v>
          </cell>
          <cell r="G12">
            <v>1</v>
          </cell>
          <cell r="J12">
            <v>31</v>
          </cell>
          <cell r="L12">
            <v>0</v>
          </cell>
          <cell r="N12">
            <v>0</v>
          </cell>
          <cell r="Q12" t="e">
            <v>#DIV/0!</v>
          </cell>
          <cell r="R12" t="e">
            <v>#DIV/0!</v>
          </cell>
          <cell r="S12">
            <v>0</v>
          </cell>
          <cell r="T12">
            <v>0</v>
          </cell>
          <cell r="U12">
            <v>0</v>
          </cell>
        </row>
        <row r="13">
          <cell r="A13" t="str">
            <v xml:space="preserve"> 229  Колбаса Молочная Дугушка, в/у, ВЕС, ТМ Стародворье   ПОКОМ</v>
          </cell>
          <cell r="B13" t="str">
            <v>кг</v>
          </cell>
          <cell r="C13">
            <v>84.524000000000001</v>
          </cell>
          <cell r="E13">
            <v>21.157</v>
          </cell>
          <cell r="F13">
            <v>63.366999999999997</v>
          </cell>
          <cell r="G13">
            <v>1</v>
          </cell>
          <cell r="J13">
            <v>21</v>
          </cell>
          <cell r="L13">
            <v>4.2313999999999998</v>
          </cell>
          <cell r="N13">
            <v>0</v>
          </cell>
          <cell r="Q13">
            <v>19.938318287091739</v>
          </cell>
          <cell r="R13">
            <v>19.938318287091739</v>
          </cell>
          <cell r="S13">
            <v>15.811999999999999</v>
          </cell>
          <cell r="T13">
            <v>10.49</v>
          </cell>
          <cell r="U13">
            <v>0</v>
          </cell>
        </row>
        <row r="14">
          <cell r="A14" t="str">
            <v xml:space="preserve"> 230  Колбаса Молочная Особая ТМ Особый рецепт, п/а, ВЕС. ПОКОМ</v>
          </cell>
          <cell r="B14" t="str">
            <v>кг</v>
          </cell>
          <cell r="C14">
            <v>40.976999999999997</v>
          </cell>
          <cell r="F14">
            <v>40.976999999999997</v>
          </cell>
          <cell r="G14">
            <v>1</v>
          </cell>
          <cell r="J14">
            <v>30</v>
          </cell>
          <cell r="L14">
            <v>0</v>
          </cell>
          <cell r="N14">
            <v>0</v>
          </cell>
          <cell r="Q14" t="e">
            <v>#DIV/0!</v>
          </cell>
          <cell r="R14" t="e">
            <v>#DIV/0!</v>
          </cell>
          <cell r="S14">
            <v>0</v>
          </cell>
          <cell r="T14">
            <v>15.66</v>
          </cell>
          <cell r="U14">
            <v>5.1230000000000002</v>
          </cell>
        </row>
        <row r="15">
          <cell r="A15" t="str">
            <v xml:space="preserve"> 235  Колбаса Особая ТМ Особый рецепт, ВЕС, ТМ Стародворье ПОКОМ</v>
          </cell>
          <cell r="B15" t="str">
            <v>кг</v>
          </cell>
          <cell r="D15">
            <v>216.89</v>
          </cell>
          <cell r="E15">
            <v>216.89</v>
          </cell>
          <cell r="G15">
            <v>1</v>
          </cell>
          <cell r="J15">
            <v>309</v>
          </cell>
          <cell r="L15">
            <v>43.378</v>
          </cell>
          <cell r="M15">
            <v>211.53600000000006</v>
          </cell>
          <cell r="N15">
            <v>600</v>
          </cell>
          <cell r="O15">
            <v>600</v>
          </cell>
          <cell r="P15" t="str">
            <v>Доп. Заказ потребность клиента</v>
          </cell>
          <cell r="Q15">
            <v>20.955322974779843</v>
          </cell>
          <cell r="R15">
            <v>7.1234266217898474</v>
          </cell>
          <cell r="S15">
            <v>0</v>
          </cell>
          <cell r="T15">
            <v>0</v>
          </cell>
          <cell r="U15">
            <v>0</v>
          </cell>
        </row>
        <row r="16">
          <cell r="A16" t="str">
            <v xml:space="preserve"> 239  Колбаса Салями запеч Дугушка, оболочка вектор, ВЕС, ТМ Стародворье  ПОКОМ</v>
          </cell>
          <cell r="B16" t="str">
            <v>кг</v>
          </cell>
          <cell r="D16">
            <v>36.463000000000001</v>
          </cell>
          <cell r="E16">
            <v>21.701000000000001</v>
          </cell>
          <cell r="F16">
            <v>14.762</v>
          </cell>
          <cell r="G16">
            <v>1</v>
          </cell>
          <cell r="J16">
            <v>68</v>
          </cell>
          <cell r="L16">
            <v>4.3402000000000003</v>
          </cell>
          <cell r="N16">
            <v>0</v>
          </cell>
          <cell r="Q16">
            <v>19.068706511220679</v>
          </cell>
          <cell r="R16">
            <v>19.068706511220679</v>
          </cell>
          <cell r="S16">
            <v>15.887</v>
          </cell>
          <cell r="T16">
            <v>0</v>
          </cell>
          <cell r="U16">
            <v>31.725999999999999</v>
          </cell>
        </row>
        <row r="17">
          <cell r="A17" t="str">
            <v xml:space="preserve"> 242  Колбаса Сервелат ЗАПЕЧ.Дугушка ТМ Стародворье, вектор, в/к     ПОКОМ</v>
          </cell>
          <cell r="B17" t="str">
            <v>кг</v>
          </cell>
          <cell r="D17">
            <v>31.553999999999998</v>
          </cell>
          <cell r="E17">
            <v>21.888999999999999</v>
          </cell>
          <cell r="F17">
            <v>9.6649999999999991</v>
          </cell>
          <cell r="G17">
            <v>1</v>
          </cell>
          <cell r="J17">
            <v>26</v>
          </cell>
          <cell r="L17">
            <v>4.3777999999999997</v>
          </cell>
          <cell r="M17">
            <v>16.868599999999994</v>
          </cell>
          <cell r="N17">
            <v>20</v>
          </cell>
          <cell r="O17">
            <v>20</v>
          </cell>
          <cell r="Q17">
            <v>12.715290785325964</v>
          </cell>
          <cell r="R17">
            <v>8.1467860569235686</v>
          </cell>
          <cell r="S17">
            <v>11.427</v>
          </cell>
          <cell r="T17">
            <v>10.574</v>
          </cell>
          <cell r="U17">
            <v>20.213999999999999</v>
          </cell>
        </row>
        <row r="18">
          <cell r="A18" t="str">
            <v xml:space="preserve"> 265  Колбаса Балыкбургская, ВЕС, ТМ Баварушка  ПОКОМ</v>
          </cell>
          <cell r="B18" t="str">
            <v>кг</v>
          </cell>
          <cell r="C18">
            <v>42.472999999999999</v>
          </cell>
          <cell r="E18">
            <v>12.968</v>
          </cell>
          <cell r="F18">
            <v>29.504999999999999</v>
          </cell>
          <cell r="G18">
            <v>1</v>
          </cell>
          <cell r="L18">
            <v>2.5935999999999999</v>
          </cell>
          <cell r="M18">
            <v>1.6181999999999981</v>
          </cell>
          <cell r="N18">
            <v>5</v>
          </cell>
          <cell r="Q18">
            <v>13.303901912399752</v>
          </cell>
          <cell r="R18">
            <v>11.376079580505861</v>
          </cell>
          <cell r="S18">
            <v>0</v>
          </cell>
          <cell r="T18">
            <v>0</v>
          </cell>
          <cell r="U18">
            <v>0.72399999999999998</v>
          </cell>
        </row>
        <row r="19">
          <cell r="A19" t="str">
            <v xml:space="preserve"> 266  Колбаса Филейбургская с сочным окороком, ВЕС, ТМ Баварушка  ПОКОМ</v>
          </cell>
          <cell r="B19" t="str">
            <v>кг</v>
          </cell>
          <cell r="D19">
            <v>85.748000000000005</v>
          </cell>
          <cell r="E19">
            <v>85.748000000000005</v>
          </cell>
          <cell r="G19">
            <v>1</v>
          </cell>
          <cell r="J19">
            <v>85</v>
          </cell>
          <cell r="L19">
            <v>17.1496</v>
          </cell>
          <cell r="M19">
            <v>120.79519999999999</v>
          </cell>
          <cell r="N19">
            <v>125</v>
          </cell>
          <cell r="Q19">
            <v>12.245183561132622</v>
          </cell>
          <cell r="R19">
            <v>4.956383822363204</v>
          </cell>
          <cell r="S19">
            <v>0</v>
          </cell>
          <cell r="T19">
            <v>0</v>
          </cell>
          <cell r="U19">
            <v>0</v>
          </cell>
        </row>
        <row r="20">
          <cell r="A20" t="str">
            <v xml:space="preserve"> 267  Колбаса Салями Филейбургская зернистая, оболочка фиброуз, ВЕС, ТМ Баварушка  ПОКОМ</v>
          </cell>
          <cell r="B20" t="str">
            <v>кг</v>
          </cell>
          <cell r="C20">
            <v>21.257999999999999</v>
          </cell>
          <cell r="E20">
            <v>8.4879999999999995</v>
          </cell>
          <cell r="F20">
            <v>12.77</v>
          </cell>
          <cell r="G20">
            <v>1</v>
          </cell>
          <cell r="L20">
            <v>1.6976</v>
          </cell>
          <cell r="M20">
            <v>7.6012000000000022</v>
          </cell>
          <cell r="N20">
            <v>10</v>
          </cell>
          <cell r="Q20">
            <v>13.413053722902921</v>
          </cell>
          <cell r="R20">
            <v>7.5223845428840717</v>
          </cell>
          <cell r="S20">
            <v>0</v>
          </cell>
          <cell r="T20">
            <v>0</v>
          </cell>
          <cell r="U20">
            <v>0</v>
          </cell>
        </row>
        <row r="21">
          <cell r="A21" t="str">
            <v xml:space="preserve"> 297  Колбаса Мясорубская с рубленой грудинкой ВЕС ТМ Стародворье  ПОКОМ</v>
          </cell>
          <cell r="B21" t="str">
            <v>кг</v>
          </cell>
          <cell r="C21">
            <v>34.253999999999998</v>
          </cell>
          <cell r="F21">
            <v>34.253999999999998</v>
          </cell>
          <cell r="G21">
            <v>1</v>
          </cell>
          <cell r="L21">
            <v>0</v>
          </cell>
          <cell r="N21">
            <v>0</v>
          </cell>
          <cell r="Q21" t="e">
            <v>#DIV/0!</v>
          </cell>
          <cell r="R21" t="e">
            <v>#DIV/0!</v>
          </cell>
          <cell r="S21">
            <v>0</v>
          </cell>
          <cell r="T21">
            <v>0</v>
          </cell>
          <cell r="U21">
            <v>0</v>
          </cell>
        </row>
        <row r="22">
          <cell r="A22" t="str">
            <v xml:space="preserve"> 312  Ветчина Филейская ВЕС ТМ  Вязанка ТС Столичная  ПОКОМ</v>
          </cell>
          <cell r="B22" t="str">
            <v>кг</v>
          </cell>
          <cell r="D22">
            <v>109.724</v>
          </cell>
          <cell r="E22">
            <v>109.724</v>
          </cell>
          <cell r="G22">
            <v>1</v>
          </cell>
          <cell r="J22">
            <v>453</v>
          </cell>
          <cell r="L22">
            <v>21.944800000000001</v>
          </cell>
          <cell r="N22">
            <v>0</v>
          </cell>
          <cell r="Q22">
            <v>20.642703510626664</v>
          </cell>
          <cell r="R22">
            <v>20.642703510626664</v>
          </cell>
          <cell r="S22">
            <v>0</v>
          </cell>
          <cell r="T22">
            <v>0</v>
          </cell>
          <cell r="U22">
            <v>0</v>
          </cell>
        </row>
        <row r="23">
          <cell r="A23" t="str">
            <v xml:space="preserve"> 315  Колбаса вареная Молокуша ТМ Вязанка ВЕС, ПОКОМ</v>
          </cell>
          <cell r="B23" t="str">
            <v>кг</v>
          </cell>
          <cell r="C23">
            <v>18.888999999999999</v>
          </cell>
          <cell r="F23">
            <v>18.888999999999999</v>
          </cell>
          <cell r="G23">
            <v>1</v>
          </cell>
          <cell r="L23">
            <v>0</v>
          </cell>
          <cell r="N23">
            <v>0</v>
          </cell>
          <cell r="Q23" t="e">
            <v>#DIV/0!</v>
          </cell>
          <cell r="R23" t="e">
            <v>#DIV/0!</v>
          </cell>
          <cell r="S23">
            <v>0</v>
          </cell>
          <cell r="T23">
            <v>0</v>
          </cell>
          <cell r="U23">
            <v>2.7010000000000001</v>
          </cell>
        </row>
        <row r="24">
          <cell r="A24" t="str">
            <v xml:space="preserve"> 317 Колбаса Сервелат Рижский ТМ Зареченские, ВЕС  ПОКОМ</v>
          </cell>
          <cell r="B24" t="str">
            <v>кг</v>
          </cell>
          <cell r="C24">
            <v>8.8469999999999995</v>
          </cell>
          <cell r="D24">
            <v>30.736000000000001</v>
          </cell>
          <cell r="E24">
            <v>17.623000000000001</v>
          </cell>
          <cell r="F24">
            <v>21.96</v>
          </cell>
          <cell r="G24">
            <v>1</v>
          </cell>
          <cell r="J24">
            <v>30</v>
          </cell>
          <cell r="L24">
            <v>3.5246000000000004</v>
          </cell>
          <cell r="N24">
            <v>0</v>
          </cell>
          <cell r="Q24">
            <v>14.742098394144016</v>
          </cell>
          <cell r="R24">
            <v>14.742098394144016</v>
          </cell>
          <cell r="S24">
            <v>0</v>
          </cell>
          <cell r="T24">
            <v>22.097000000000001</v>
          </cell>
          <cell r="U24">
            <v>-2.94</v>
          </cell>
        </row>
        <row r="25">
          <cell r="A25" t="str">
            <v xml:space="preserve"> 330  Колбаса вареная Филейская ТМ Вязанка ТС Классическая ВЕС  ПОКОМ</v>
          </cell>
          <cell r="B25" t="str">
            <v>кг</v>
          </cell>
          <cell r="D25">
            <v>611.44500000000005</v>
          </cell>
          <cell r="E25">
            <v>611.44500000000005</v>
          </cell>
          <cell r="G25">
            <v>1</v>
          </cell>
          <cell r="J25">
            <v>508</v>
          </cell>
          <cell r="L25">
            <v>122.28900000000002</v>
          </cell>
          <cell r="M25">
            <v>837.17900000000009</v>
          </cell>
          <cell r="N25">
            <v>700</v>
          </cell>
          <cell r="O25">
            <v>600</v>
          </cell>
          <cell r="P25" t="str">
            <v>???????</v>
          </cell>
          <cell r="Q25">
            <v>9.8782392529172682</v>
          </cell>
          <cell r="R25">
            <v>4.154093990465209</v>
          </cell>
          <cell r="S25">
            <v>0</v>
          </cell>
          <cell r="T25">
            <v>32.395000000000003</v>
          </cell>
          <cell r="U25">
            <v>0</v>
          </cell>
        </row>
        <row r="26">
          <cell r="A26" t="str">
            <v xml:space="preserve"> 362  Колбаса Филейбургская с душистым чесноком, ВЕС, ТМ Баварушка  ПОКОМ</v>
          </cell>
          <cell r="B26" t="str">
            <v>кг</v>
          </cell>
          <cell r="C26">
            <v>25.83</v>
          </cell>
          <cell r="E26">
            <v>0.72199999999999998</v>
          </cell>
          <cell r="F26">
            <v>25.108000000000001</v>
          </cell>
          <cell r="G26">
            <v>1</v>
          </cell>
          <cell r="L26">
            <v>0.1444</v>
          </cell>
          <cell r="N26">
            <v>0</v>
          </cell>
          <cell r="Q26">
            <v>173.87811634349032</v>
          </cell>
          <cell r="R26">
            <v>173.87811634349032</v>
          </cell>
          <cell r="S26">
            <v>0</v>
          </cell>
          <cell r="T26">
            <v>0</v>
          </cell>
          <cell r="U26">
            <v>0</v>
          </cell>
        </row>
        <row r="27">
          <cell r="A27" t="str">
            <v xml:space="preserve"> 369  Колбаса Русская стародворская, амифлекс ВЕС, ТМ Стародворье  ПОКОМ</v>
          </cell>
          <cell r="B27" t="str">
            <v>кг</v>
          </cell>
          <cell r="C27">
            <v>41.759</v>
          </cell>
          <cell r="D27">
            <v>365.65</v>
          </cell>
          <cell r="E27">
            <v>235.364</v>
          </cell>
          <cell r="F27">
            <v>172.04499999999999</v>
          </cell>
          <cell r="G27">
            <v>1</v>
          </cell>
          <cell r="J27">
            <v>161</v>
          </cell>
          <cell r="L27">
            <v>47.072800000000001</v>
          </cell>
          <cell r="M27">
            <v>231.82860000000005</v>
          </cell>
          <cell r="N27">
            <v>0</v>
          </cell>
          <cell r="O27">
            <v>0</v>
          </cell>
          <cell r="P27" t="str">
            <v>конкуренты не подняли цены</v>
          </cell>
          <cell r="Q27">
            <v>7.0751049438316809</v>
          </cell>
          <cell r="R27">
            <v>7.0751049438316809</v>
          </cell>
          <cell r="S27">
            <v>10.785</v>
          </cell>
          <cell r="T27">
            <v>10.7</v>
          </cell>
          <cell r="U27">
            <v>1.3560000000000001</v>
          </cell>
        </row>
        <row r="28">
          <cell r="A28" t="str">
            <v xml:space="preserve"> 003   Колбаса Вязанка с индейкой, вектор ВЕС, ПОКОМ</v>
          </cell>
          <cell r="B28" t="str">
            <v>кг</v>
          </cell>
          <cell r="O28">
            <v>30</v>
          </cell>
          <cell r="P28" t="str">
            <v>Потребность клиентов</v>
          </cell>
        </row>
        <row r="29">
          <cell r="A29" t="str">
            <v xml:space="preserve"> 005  Колбаса Докторская ГОСТ, Вязанка вектор,ВЕС. ПОКОМ</v>
          </cell>
          <cell r="B29" t="str">
            <v>кг</v>
          </cell>
          <cell r="O29">
            <v>100</v>
          </cell>
          <cell r="P29" t="str">
            <v>Потребность клиентов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V30"/>
  <sheetViews>
    <sheetView tabSelected="1" workbookViewId="0">
      <selection activeCell="W16" sqref="W16"/>
    </sheetView>
  </sheetViews>
  <sheetFormatPr defaultColWidth="10.5" defaultRowHeight="11.45" customHeight="1" outlineLevelRow="1" x14ac:dyDescent="0.2"/>
  <cols>
    <col min="1" max="1" width="63.5" style="1" customWidth="1"/>
    <col min="2" max="2" width="4.1640625" style="1" customWidth="1"/>
    <col min="3" max="6" width="7.83203125" style="1" customWidth="1"/>
    <col min="7" max="7" width="4.6640625" style="17" customWidth="1"/>
    <col min="8" max="11" width="1.1640625" style="2" customWidth="1"/>
    <col min="12" max="12" width="7.1640625" style="2" customWidth="1"/>
    <col min="13" max="14" width="10.5" style="2"/>
    <col min="15" max="15" width="20.6640625" style="2" customWidth="1"/>
    <col min="16" max="17" width="5.1640625" style="2" customWidth="1"/>
    <col min="18" max="20" width="8.33203125" style="2" customWidth="1"/>
    <col min="21" max="16384" width="10.5" style="2"/>
  </cols>
  <sheetData>
    <row r="1" spans="1:22" ht="12.95" customHeight="1" outlineLevel="1" x14ac:dyDescent="0.2">
      <c r="A1" s="3" t="s">
        <v>0</v>
      </c>
      <c r="B1" s="3"/>
      <c r="C1" s="3"/>
    </row>
    <row r="2" spans="1:22" ht="12.95" customHeight="1" outlineLevel="1" x14ac:dyDescent="0.2">
      <c r="B2" s="3"/>
      <c r="C2" s="3"/>
    </row>
    <row r="3" spans="1:22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0" t="s">
        <v>35</v>
      </c>
      <c r="H3" s="11" t="s">
        <v>36</v>
      </c>
      <c r="I3" s="11" t="s">
        <v>37</v>
      </c>
      <c r="J3" s="11" t="s">
        <v>38</v>
      </c>
      <c r="K3" s="11" t="s">
        <v>38</v>
      </c>
      <c r="L3" s="11" t="s">
        <v>39</v>
      </c>
      <c r="M3" s="11" t="s">
        <v>38</v>
      </c>
      <c r="N3" s="12" t="s">
        <v>40</v>
      </c>
      <c r="O3" s="13"/>
      <c r="P3" s="11" t="s">
        <v>41</v>
      </c>
      <c r="Q3" s="11" t="s">
        <v>42</v>
      </c>
      <c r="R3" s="14" t="s">
        <v>43</v>
      </c>
      <c r="S3" s="14" t="s">
        <v>44</v>
      </c>
      <c r="T3" s="14" t="s">
        <v>49</v>
      </c>
      <c r="U3" s="11" t="s">
        <v>45</v>
      </c>
      <c r="V3" s="11" t="s">
        <v>46</v>
      </c>
    </row>
    <row r="4" spans="1:22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0"/>
      <c r="H4" s="11"/>
      <c r="I4" s="11"/>
      <c r="J4" s="14"/>
      <c r="K4" s="11"/>
      <c r="L4" s="11"/>
      <c r="M4" s="11"/>
      <c r="N4" s="12" t="s">
        <v>47</v>
      </c>
      <c r="O4" s="13" t="s">
        <v>48</v>
      </c>
      <c r="P4" s="11"/>
      <c r="Q4" s="11"/>
      <c r="R4" s="11"/>
      <c r="S4" s="11"/>
      <c r="T4" s="11"/>
      <c r="U4" s="11"/>
      <c r="V4" s="11"/>
    </row>
    <row r="5" spans="1:22" ht="11.1" customHeight="1" x14ac:dyDescent="0.2">
      <c r="A5" s="5"/>
      <c r="B5" s="5"/>
      <c r="C5" s="6"/>
      <c r="D5" s="6"/>
      <c r="E5" s="15">
        <f t="shared" ref="E5:F5" si="0">SUM(E6:E70)</f>
        <v>3532.5469999999996</v>
      </c>
      <c r="F5" s="15">
        <f t="shared" ref="F5" si="1">SUM(F6:F300)</f>
        <v>5105.4080000000013</v>
      </c>
      <c r="G5" s="10"/>
      <c r="H5" s="15">
        <f t="shared" ref="H5:I5" si="2">SUM(H6:H70)</f>
        <v>0</v>
      </c>
      <c r="I5" s="15">
        <f t="shared" si="2"/>
        <v>0</v>
      </c>
      <c r="J5" s="15">
        <f t="shared" ref="J5:N5" si="3">SUM(J6:J300)</f>
        <v>0</v>
      </c>
      <c r="K5" s="15">
        <f t="shared" si="3"/>
        <v>0</v>
      </c>
      <c r="L5" s="15">
        <f t="shared" si="3"/>
        <v>706.50939999999991</v>
      </c>
      <c r="M5" s="15">
        <f t="shared" si="3"/>
        <v>3587.7514000000001</v>
      </c>
      <c r="N5" s="15">
        <f t="shared" si="3"/>
        <v>0</v>
      </c>
      <c r="O5" s="16"/>
      <c r="P5" s="16"/>
      <c r="Q5" s="11"/>
      <c r="R5" s="15">
        <f t="shared" ref="R5:S5" si="4">SUM(R6:R300)</f>
        <v>234.98100000000002</v>
      </c>
      <c r="S5" s="15">
        <f t="shared" si="4"/>
        <v>245.74899999999997</v>
      </c>
      <c r="T5" s="15">
        <f>SUM(T6:T300)</f>
        <v>659.72080000000005</v>
      </c>
      <c r="U5" s="11"/>
      <c r="V5" s="15">
        <f t="shared" ref="V5" si="5">SUM(V6:V300)</f>
        <v>3587.7514000000001</v>
      </c>
    </row>
    <row r="6" spans="1:22" ht="11.1" customHeight="1" outlineLevel="1" x14ac:dyDescent="0.2">
      <c r="A6" s="7" t="s">
        <v>9</v>
      </c>
      <c r="B6" s="7" t="s">
        <v>10</v>
      </c>
      <c r="C6" s="8">
        <v>7.6749999999999998</v>
      </c>
      <c r="D6" s="8">
        <v>16.442</v>
      </c>
      <c r="E6" s="8">
        <v>7.6749999999999998</v>
      </c>
      <c r="F6" s="8">
        <v>16.442</v>
      </c>
      <c r="G6" s="17">
        <f>VLOOKUP(A6,[1]TDSheet!$A:$G,7,0)</f>
        <v>1</v>
      </c>
      <c r="L6" s="2">
        <f>E6/5</f>
        <v>1.5349999999999999</v>
      </c>
      <c r="M6" s="18">
        <v>5</v>
      </c>
      <c r="N6" s="18"/>
      <c r="P6" s="2">
        <f>(F6+M6)/L6</f>
        <v>13.968729641693812</v>
      </c>
      <c r="Q6" s="2">
        <f>F6/L6</f>
        <v>10.711400651465798</v>
      </c>
      <c r="R6" s="2">
        <f>VLOOKUP(A6,[1]TDSheet!$A:$T,20,0)</f>
        <v>8.2200000000000006</v>
      </c>
      <c r="S6" s="2">
        <f>VLOOKUP(A6,[1]TDSheet!$A:$U,21,0)</f>
        <v>0</v>
      </c>
      <c r="T6" s="2">
        <f>VLOOKUP(A6,[1]TDSheet!$A:$L,12,0)</f>
        <v>1.7606000000000002</v>
      </c>
      <c r="V6" s="2">
        <f>M6*G6</f>
        <v>5</v>
      </c>
    </row>
    <row r="7" spans="1:22" ht="11.1" customHeight="1" outlineLevel="1" x14ac:dyDescent="0.2">
      <c r="A7" s="7" t="s">
        <v>11</v>
      </c>
      <c r="B7" s="7" t="s">
        <v>10</v>
      </c>
      <c r="C7" s="8">
        <v>36.070999999999998</v>
      </c>
      <c r="D7" s="8">
        <v>61.871000000000002</v>
      </c>
      <c r="E7" s="8">
        <v>21.241</v>
      </c>
      <c r="F7" s="8">
        <v>76.700999999999993</v>
      </c>
      <c r="G7" s="17">
        <f>VLOOKUP(A7,[1]TDSheet!$A:$G,7,0)</f>
        <v>1</v>
      </c>
      <c r="L7" s="2">
        <f t="shared" ref="L7:L30" si="6">E7/5</f>
        <v>4.2481999999999998</v>
      </c>
      <c r="M7" s="18"/>
      <c r="N7" s="18"/>
      <c r="P7" s="2">
        <f t="shared" ref="P7:P30" si="7">(F7+M7)/L7</f>
        <v>18.054940916152724</v>
      </c>
      <c r="Q7" s="2">
        <f t="shared" ref="Q7:Q30" si="8">F7/L7</f>
        <v>18.054940916152724</v>
      </c>
      <c r="R7" s="2">
        <f>VLOOKUP(A7,[1]TDSheet!$A:$T,20,0)</f>
        <v>25.623000000000001</v>
      </c>
      <c r="S7" s="2">
        <f>VLOOKUP(A7,[1]TDSheet!$A:$U,21,0)</f>
        <v>16.97</v>
      </c>
      <c r="T7" s="2">
        <f>VLOOKUP(A7,[1]TDSheet!$A:$L,12,0)</f>
        <v>14.8028</v>
      </c>
      <c r="V7" s="2">
        <f t="shared" ref="V7:V30" si="9">M7*G7</f>
        <v>0</v>
      </c>
    </row>
    <row r="8" spans="1:22" ht="11.1" customHeight="1" outlineLevel="1" x14ac:dyDescent="0.2">
      <c r="A8" s="7" t="s">
        <v>12</v>
      </c>
      <c r="B8" s="7" t="s">
        <v>10</v>
      </c>
      <c r="C8" s="8">
        <v>93.494</v>
      </c>
      <c r="D8" s="8">
        <v>659.51400000000001</v>
      </c>
      <c r="E8" s="8">
        <v>320.84100000000001</v>
      </c>
      <c r="F8" s="8">
        <v>432.166</v>
      </c>
      <c r="G8" s="17">
        <f>VLOOKUP(A8,[1]TDSheet!$A:$G,7,0)</f>
        <v>1</v>
      </c>
      <c r="L8" s="2">
        <f t="shared" si="6"/>
        <v>64.168199999999999</v>
      </c>
      <c r="M8" s="18">
        <f t="shared" ref="M7:M30" si="10">12*L8-F8</f>
        <v>337.85239999999993</v>
      </c>
      <c r="N8" s="18"/>
      <c r="P8" s="2">
        <f t="shared" si="7"/>
        <v>12</v>
      </c>
      <c r="Q8" s="2">
        <f t="shared" si="8"/>
        <v>6.7348936077371659</v>
      </c>
      <c r="R8" s="2">
        <f>VLOOKUP(A8,[1]TDSheet!$A:$T,20,0)</f>
        <v>36.902000000000001</v>
      </c>
      <c r="S8" s="2">
        <f>VLOOKUP(A8,[1]TDSheet!$A:$U,21,0)</f>
        <v>110.02</v>
      </c>
      <c r="T8" s="2">
        <f>VLOOKUP(A8,[1]TDSheet!$A:$L,12,0)</f>
        <v>11.7156</v>
      </c>
      <c r="V8" s="2">
        <f t="shared" si="9"/>
        <v>337.85239999999993</v>
      </c>
    </row>
    <row r="9" spans="1:22" ht="11.1" customHeight="1" outlineLevel="1" x14ac:dyDescent="0.2">
      <c r="A9" s="7" t="s">
        <v>13</v>
      </c>
      <c r="B9" s="7" t="s">
        <v>10</v>
      </c>
      <c r="C9" s="9"/>
      <c r="D9" s="8">
        <v>1561.579</v>
      </c>
      <c r="E9" s="8">
        <v>961.46900000000005</v>
      </c>
      <c r="F9" s="8">
        <v>600.11</v>
      </c>
      <c r="G9" s="17">
        <f>VLOOKUP(A9,[1]TDSheet!$A:$G,7,0)</f>
        <v>1</v>
      </c>
      <c r="L9" s="2">
        <f t="shared" si="6"/>
        <v>192.2938</v>
      </c>
      <c r="M9" s="18">
        <f>10*L9-F9</f>
        <v>1322.828</v>
      </c>
      <c r="N9" s="18"/>
      <c r="P9" s="2">
        <f t="shared" si="7"/>
        <v>10</v>
      </c>
      <c r="Q9" s="2">
        <f t="shared" si="8"/>
        <v>3.1207974464075283</v>
      </c>
      <c r="R9" s="2">
        <f>VLOOKUP(A9,[1]TDSheet!$A:$T,20,0)</f>
        <v>0</v>
      </c>
      <c r="S9" s="2">
        <f>VLOOKUP(A9,[1]TDSheet!$A:$U,21,0)</f>
        <v>59.854999999999997</v>
      </c>
      <c r="T9" s="2">
        <f>VLOOKUP(A9,[1]TDSheet!$A:$L,12,0)</f>
        <v>201.06099999999998</v>
      </c>
      <c r="V9" s="2">
        <f t="shared" si="9"/>
        <v>1322.828</v>
      </c>
    </row>
    <row r="10" spans="1:22" ht="11.1" customHeight="1" outlineLevel="1" x14ac:dyDescent="0.2">
      <c r="A10" s="7" t="s">
        <v>14</v>
      </c>
      <c r="B10" s="7" t="s">
        <v>10</v>
      </c>
      <c r="C10" s="9"/>
      <c r="D10" s="8">
        <v>358.64699999999999</v>
      </c>
      <c r="E10" s="8">
        <v>221.62700000000001</v>
      </c>
      <c r="F10" s="8">
        <v>137.01900000000001</v>
      </c>
      <c r="G10" s="17">
        <v>1</v>
      </c>
      <c r="L10" s="2">
        <f t="shared" si="6"/>
        <v>44.325400000000002</v>
      </c>
      <c r="M10" s="18">
        <f>10*L10-F10</f>
        <v>306.23500000000001</v>
      </c>
      <c r="N10" s="18"/>
      <c r="P10" s="2">
        <f t="shared" si="7"/>
        <v>10</v>
      </c>
      <c r="Q10" s="2">
        <f t="shared" si="8"/>
        <v>3.0912072987497012</v>
      </c>
      <c r="R10" s="2">
        <v>0</v>
      </c>
      <c r="S10" s="2">
        <v>0</v>
      </c>
      <c r="T10" s="2">
        <v>0</v>
      </c>
      <c r="V10" s="2">
        <f t="shared" si="9"/>
        <v>306.23500000000001</v>
      </c>
    </row>
    <row r="11" spans="1:22" ht="11.1" customHeight="1" outlineLevel="1" x14ac:dyDescent="0.2">
      <c r="A11" s="7" t="s">
        <v>15</v>
      </c>
      <c r="B11" s="7" t="s">
        <v>10</v>
      </c>
      <c r="C11" s="9"/>
      <c r="D11" s="8">
        <v>1271.97</v>
      </c>
      <c r="E11" s="8">
        <v>258.83</v>
      </c>
      <c r="F11" s="8">
        <v>1013.14</v>
      </c>
      <c r="G11" s="17">
        <f>VLOOKUP(A11,[1]TDSheet!$A:$G,7,0)</f>
        <v>1</v>
      </c>
      <c r="L11" s="2">
        <f t="shared" si="6"/>
        <v>51.765999999999998</v>
      </c>
      <c r="M11" s="18"/>
      <c r="N11" s="18"/>
      <c r="P11" s="2">
        <f t="shared" si="7"/>
        <v>19.571533438936754</v>
      </c>
      <c r="Q11" s="2">
        <f t="shared" si="8"/>
        <v>19.571533438936754</v>
      </c>
      <c r="R11" s="2">
        <f>VLOOKUP(A11,[1]TDSheet!$A:$T,20,0)</f>
        <v>62.32</v>
      </c>
      <c r="S11" s="2">
        <f>VLOOKUP(A11,[1]TDSheet!$A:$U,21,0)</f>
        <v>0</v>
      </c>
      <c r="T11" s="2">
        <f>VLOOKUP(A11,[1]TDSheet!$A:$L,12,0)</f>
        <v>142.893</v>
      </c>
      <c r="V11" s="2">
        <f t="shared" si="9"/>
        <v>0</v>
      </c>
    </row>
    <row r="12" spans="1:22" ht="11.1" customHeight="1" outlineLevel="1" x14ac:dyDescent="0.2">
      <c r="A12" s="7" t="s">
        <v>16</v>
      </c>
      <c r="B12" s="7" t="s">
        <v>10</v>
      </c>
      <c r="C12" s="8">
        <v>84.545000000000002</v>
      </c>
      <c r="D12" s="8">
        <v>259.40699999999998</v>
      </c>
      <c r="E12" s="8">
        <v>84.545000000000002</v>
      </c>
      <c r="F12" s="8">
        <v>259.40699999999998</v>
      </c>
      <c r="G12" s="17">
        <f>VLOOKUP(A12,[1]TDSheet!$A:$G,7,0)</f>
        <v>1</v>
      </c>
      <c r="L12" s="2">
        <f t="shared" si="6"/>
        <v>16.908999999999999</v>
      </c>
      <c r="M12" s="18"/>
      <c r="N12" s="18"/>
      <c r="P12" s="2">
        <f t="shared" si="7"/>
        <v>15.341356673960613</v>
      </c>
      <c r="Q12" s="2">
        <f t="shared" si="8"/>
        <v>15.341356673960613</v>
      </c>
      <c r="R12" s="2">
        <f>VLOOKUP(A12,[1]TDSheet!$A:$T,20,0)</f>
        <v>0</v>
      </c>
      <c r="S12" s="2">
        <f>VLOOKUP(A12,[1]TDSheet!$A:$U,21,0)</f>
        <v>0</v>
      </c>
      <c r="T12" s="2">
        <f>VLOOKUP(A12,[1]TDSheet!$A:$L,12,0)</f>
        <v>14.744</v>
      </c>
      <c r="V12" s="2">
        <f t="shared" si="9"/>
        <v>0</v>
      </c>
    </row>
    <row r="13" spans="1:22" ht="11.1" customHeight="1" outlineLevel="1" x14ac:dyDescent="0.2">
      <c r="A13" s="7" t="s">
        <v>17</v>
      </c>
      <c r="B13" s="7" t="s">
        <v>10</v>
      </c>
      <c r="C13" s="8">
        <v>10.58</v>
      </c>
      <c r="D13" s="8">
        <v>31.6</v>
      </c>
      <c r="E13" s="8"/>
      <c r="F13" s="8">
        <v>42.18</v>
      </c>
      <c r="G13" s="17">
        <f>VLOOKUP(A13,[1]TDSheet!$A:$G,7,0)</f>
        <v>1</v>
      </c>
      <c r="L13" s="2">
        <f t="shared" si="6"/>
        <v>0</v>
      </c>
      <c r="M13" s="18"/>
      <c r="N13" s="18"/>
      <c r="P13" s="2" t="e">
        <f t="shared" si="7"/>
        <v>#DIV/0!</v>
      </c>
      <c r="Q13" s="2" t="e">
        <f t="shared" si="8"/>
        <v>#DIV/0!</v>
      </c>
      <c r="R13" s="2">
        <f>VLOOKUP(A13,[1]TDSheet!$A:$T,20,0)</f>
        <v>0</v>
      </c>
      <c r="S13" s="2">
        <f>VLOOKUP(A13,[1]TDSheet!$A:$U,21,0)</f>
        <v>0</v>
      </c>
      <c r="T13" s="2">
        <f>VLOOKUP(A13,[1]TDSheet!$A:$L,12,0)</f>
        <v>0</v>
      </c>
      <c r="V13" s="2">
        <f t="shared" si="9"/>
        <v>0</v>
      </c>
    </row>
    <row r="14" spans="1:22" ht="11.1" customHeight="1" outlineLevel="1" x14ac:dyDescent="0.2">
      <c r="A14" s="7" t="s">
        <v>18</v>
      </c>
      <c r="B14" s="7" t="s">
        <v>10</v>
      </c>
      <c r="C14" s="8">
        <v>63.366999999999997</v>
      </c>
      <c r="D14" s="8">
        <v>21.245999999999999</v>
      </c>
      <c r="E14" s="8">
        <v>15.795999999999999</v>
      </c>
      <c r="F14" s="8">
        <v>68.816999999999993</v>
      </c>
      <c r="G14" s="17">
        <f>VLOOKUP(A14,[1]TDSheet!$A:$G,7,0)</f>
        <v>1</v>
      </c>
      <c r="L14" s="2">
        <f t="shared" si="6"/>
        <v>3.1591999999999998</v>
      </c>
      <c r="M14" s="18"/>
      <c r="N14" s="18"/>
      <c r="P14" s="2">
        <f t="shared" si="7"/>
        <v>21.783046340845782</v>
      </c>
      <c r="Q14" s="2">
        <f t="shared" si="8"/>
        <v>21.783046340845782</v>
      </c>
      <c r="R14" s="2">
        <f>VLOOKUP(A14,[1]TDSheet!$A:$T,20,0)</f>
        <v>10.49</v>
      </c>
      <c r="S14" s="2">
        <f>VLOOKUP(A14,[1]TDSheet!$A:$U,21,0)</f>
        <v>0</v>
      </c>
      <c r="T14" s="2">
        <f>VLOOKUP(A14,[1]TDSheet!$A:$L,12,0)</f>
        <v>4.2313999999999998</v>
      </c>
      <c r="V14" s="2">
        <f t="shared" si="9"/>
        <v>0</v>
      </c>
    </row>
    <row r="15" spans="1:22" ht="11.1" customHeight="1" outlineLevel="1" x14ac:dyDescent="0.2">
      <c r="A15" s="7" t="s">
        <v>19</v>
      </c>
      <c r="B15" s="7" t="s">
        <v>10</v>
      </c>
      <c r="C15" s="8">
        <v>40.976999999999997</v>
      </c>
      <c r="D15" s="8">
        <v>30.81</v>
      </c>
      <c r="E15" s="8"/>
      <c r="F15" s="8">
        <v>71.787000000000006</v>
      </c>
      <c r="G15" s="17">
        <f>VLOOKUP(A15,[1]TDSheet!$A:$G,7,0)</f>
        <v>1</v>
      </c>
      <c r="L15" s="2">
        <f t="shared" si="6"/>
        <v>0</v>
      </c>
      <c r="M15" s="18"/>
      <c r="N15" s="18"/>
      <c r="P15" s="2" t="e">
        <f t="shared" si="7"/>
        <v>#DIV/0!</v>
      </c>
      <c r="Q15" s="2" t="e">
        <f t="shared" si="8"/>
        <v>#DIV/0!</v>
      </c>
      <c r="R15" s="2">
        <f>VLOOKUP(A15,[1]TDSheet!$A:$T,20,0)</f>
        <v>15.66</v>
      </c>
      <c r="S15" s="2">
        <f>VLOOKUP(A15,[1]TDSheet!$A:$U,21,0)</f>
        <v>5.1230000000000002</v>
      </c>
      <c r="T15" s="2">
        <f>VLOOKUP(A15,[1]TDSheet!$A:$L,12,0)</f>
        <v>0</v>
      </c>
      <c r="V15" s="2">
        <f t="shared" si="9"/>
        <v>0</v>
      </c>
    </row>
    <row r="16" spans="1:22" ht="11.1" customHeight="1" outlineLevel="1" x14ac:dyDescent="0.2">
      <c r="A16" s="7" t="s">
        <v>20</v>
      </c>
      <c r="B16" s="7" t="s">
        <v>10</v>
      </c>
      <c r="C16" s="9"/>
      <c r="D16" s="8">
        <v>912.32</v>
      </c>
      <c r="E16" s="8">
        <v>309.11</v>
      </c>
      <c r="F16" s="8">
        <v>603.21</v>
      </c>
      <c r="G16" s="17">
        <f>VLOOKUP(A16,[1]TDSheet!$A:$G,7,0)</f>
        <v>1</v>
      </c>
      <c r="L16" s="2">
        <f t="shared" si="6"/>
        <v>61.822000000000003</v>
      </c>
      <c r="M16" s="18">
        <f t="shared" si="10"/>
        <v>138.654</v>
      </c>
      <c r="N16" s="18"/>
      <c r="P16" s="2">
        <f t="shared" si="7"/>
        <v>12</v>
      </c>
      <c r="Q16" s="2">
        <f t="shared" si="8"/>
        <v>9.7572061725599308</v>
      </c>
      <c r="R16" s="2">
        <f>VLOOKUP(A16,[1]TDSheet!$A:$T,20,0)</f>
        <v>0</v>
      </c>
      <c r="S16" s="2">
        <f>VLOOKUP(A16,[1]TDSheet!$A:$U,21,0)</f>
        <v>0</v>
      </c>
      <c r="T16" s="2">
        <f>VLOOKUP(A16,[1]TDSheet!$A:$L,12,0)</f>
        <v>43.378</v>
      </c>
      <c r="V16" s="2">
        <f t="shared" si="9"/>
        <v>138.654</v>
      </c>
    </row>
    <row r="17" spans="1:22" ht="11.1" customHeight="1" outlineLevel="1" x14ac:dyDescent="0.2">
      <c r="A17" s="7" t="s">
        <v>21</v>
      </c>
      <c r="B17" s="7" t="s">
        <v>10</v>
      </c>
      <c r="C17" s="9"/>
      <c r="D17" s="8">
        <v>100.25700000000001</v>
      </c>
      <c r="E17" s="8">
        <v>15.814</v>
      </c>
      <c r="F17" s="8">
        <v>84.442999999999998</v>
      </c>
      <c r="G17" s="17">
        <v>1</v>
      </c>
      <c r="L17" s="2">
        <f t="shared" si="6"/>
        <v>3.1627999999999998</v>
      </c>
      <c r="M17" s="18"/>
      <c r="N17" s="18"/>
      <c r="P17" s="2">
        <f t="shared" si="7"/>
        <v>26.69881117996712</v>
      </c>
      <c r="Q17" s="2">
        <f t="shared" si="8"/>
        <v>26.69881117996712</v>
      </c>
      <c r="R17" s="2">
        <v>0</v>
      </c>
      <c r="S17" s="2">
        <v>0</v>
      </c>
      <c r="T17" s="2">
        <v>0</v>
      </c>
      <c r="V17" s="2">
        <f t="shared" si="9"/>
        <v>0</v>
      </c>
    </row>
    <row r="18" spans="1:22" ht="21.95" customHeight="1" outlineLevel="1" x14ac:dyDescent="0.2">
      <c r="A18" s="7" t="s">
        <v>22</v>
      </c>
      <c r="B18" s="7" t="s">
        <v>10</v>
      </c>
      <c r="C18" s="8">
        <v>14.762</v>
      </c>
      <c r="D18" s="8">
        <v>68.38</v>
      </c>
      <c r="E18" s="8">
        <v>5.226</v>
      </c>
      <c r="F18" s="8">
        <v>77.915999999999997</v>
      </c>
      <c r="G18" s="17">
        <f>VLOOKUP(A18,[1]TDSheet!$A:$G,7,0)</f>
        <v>1</v>
      </c>
      <c r="L18" s="2">
        <f t="shared" si="6"/>
        <v>1.0451999999999999</v>
      </c>
      <c r="M18" s="18"/>
      <c r="N18" s="18"/>
      <c r="P18" s="2">
        <f t="shared" si="7"/>
        <v>74.546498277841565</v>
      </c>
      <c r="Q18" s="2">
        <f t="shared" si="8"/>
        <v>74.546498277841565</v>
      </c>
      <c r="R18" s="2">
        <f>VLOOKUP(A18,[1]TDSheet!$A:$T,20,0)</f>
        <v>0</v>
      </c>
      <c r="S18" s="2">
        <f>VLOOKUP(A18,[1]TDSheet!$A:$U,21,0)</f>
        <v>31.725999999999999</v>
      </c>
      <c r="T18" s="2">
        <f>VLOOKUP(A18,[1]TDSheet!$A:$L,12,0)</f>
        <v>4.3402000000000003</v>
      </c>
      <c r="V18" s="2">
        <f t="shared" si="9"/>
        <v>0</v>
      </c>
    </row>
    <row r="19" spans="1:22" ht="11.1" customHeight="1" outlineLevel="1" x14ac:dyDescent="0.2">
      <c r="A19" s="7" t="s">
        <v>23</v>
      </c>
      <c r="B19" s="7" t="s">
        <v>10</v>
      </c>
      <c r="C19" s="8">
        <v>9.6649999999999991</v>
      </c>
      <c r="D19" s="8">
        <v>52.664000000000001</v>
      </c>
      <c r="E19" s="8">
        <v>14.927</v>
      </c>
      <c r="F19" s="8">
        <v>47.402000000000001</v>
      </c>
      <c r="G19" s="17">
        <f>VLOOKUP(A19,[1]TDSheet!$A:$G,7,0)</f>
        <v>1</v>
      </c>
      <c r="L19" s="2">
        <f t="shared" si="6"/>
        <v>2.9853999999999998</v>
      </c>
      <c r="M19" s="18"/>
      <c r="N19" s="18"/>
      <c r="P19" s="2">
        <f t="shared" si="7"/>
        <v>15.877939304615799</v>
      </c>
      <c r="Q19" s="2">
        <f t="shared" si="8"/>
        <v>15.877939304615799</v>
      </c>
      <c r="R19" s="2">
        <f>VLOOKUP(A19,[1]TDSheet!$A:$T,20,0)</f>
        <v>10.574</v>
      </c>
      <c r="S19" s="2">
        <f>VLOOKUP(A19,[1]TDSheet!$A:$U,21,0)</f>
        <v>20.213999999999999</v>
      </c>
      <c r="T19" s="2">
        <f>VLOOKUP(A19,[1]TDSheet!$A:$L,12,0)</f>
        <v>4.3777999999999997</v>
      </c>
      <c r="V19" s="2">
        <f t="shared" si="9"/>
        <v>0</v>
      </c>
    </row>
    <row r="20" spans="1:22" ht="11.1" customHeight="1" outlineLevel="1" x14ac:dyDescent="0.2">
      <c r="A20" s="7" t="s">
        <v>24</v>
      </c>
      <c r="B20" s="7" t="s">
        <v>10</v>
      </c>
      <c r="C20" s="9"/>
      <c r="D20" s="8">
        <v>458.315</v>
      </c>
      <c r="E20" s="8">
        <v>418.26499999999999</v>
      </c>
      <c r="F20" s="8">
        <v>40.049999999999997</v>
      </c>
      <c r="G20" s="17">
        <v>1</v>
      </c>
      <c r="L20" s="2">
        <f t="shared" si="6"/>
        <v>83.652999999999992</v>
      </c>
      <c r="M20" s="18">
        <f>7*L20-F20</f>
        <v>545.52099999999996</v>
      </c>
      <c r="N20" s="18"/>
      <c r="P20" s="2">
        <f t="shared" si="7"/>
        <v>7</v>
      </c>
      <c r="Q20" s="2">
        <f t="shared" si="8"/>
        <v>0.47876346335457187</v>
      </c>
      <c r="R20" s="2">
        <v>0</v>
      </c>
      <c r="S20" s="2">
        <v>0</v>
      </c>
      <c r="T20" s="2">
        <v>0</v>
      </c>
      <c r="V20" s="2">
        <f t="shared" si="9"/>
        <v>545.52099999999996</v>
      </c>
    </row>
    <row r="21" spans="1:22" ht="11.1" customHeight="1" outlineLevel="1" x14ac:dyDescent="0.2">
      <c r="A21" s="7" t="s">
        <v>25</v>
      </c>
      <c r="B21" s="7" t="s">
        <v>10</v>
      </c>
      <c r="C21" s="8">
        <v>29.504999999999999</v>
      </c>
      <c r="D21" s="8">
        <v>8.5</v>
      </c>
      <c r="E21" s="8"/>
      <c r="F21" s="8">
        <v>38.005000000000003</v>
      </c>
      <c r="G21" s="17">
        <f>VLOOKUP(A21,[1]TDSheet!$A:$G,7,0)</f>
        <v>1</v>
      </c>
      <c r="L21" s="2">
        <f t="shared" si="6"/>
        <v>0</v>
      </c>
      <c r="M21" s="18"/>
      <c r="N21" s="18"/>
      <c r="P21" s="2" t="e">
        <f t="shared" si="7"/>
        <v>#DIV/0!</v>
      </c>
      <c r="Q21" s="2" t="e">
        <f t="shared" si="8"/>
        <v>#DIV/0!</v>
      </c>
      <c r="R21" s="2">
        <f>VLOOKUP(A21,[1]TDSheet!$A:$T,20,0)</f>
        <v>0</v>
      </c>
      <c r="S21" s="2">
        <f>VLOOKUP(A21,[1]TDSheet!$A:$U,21,0)</f>
        <v>0.72399999999999998</v>
      </c>
      <c r="T21" s="2">
        <f>VLOOKUP(A21,[1]TDSheet!$A:$L,12,0)</f>
        <v>2.5935999999999999</v>
      </c>
      <c r="V21" s="2">
        <f t="shared" si="9"/>
        <v>0</v>
      </c>
    </row>
    <row r="22" spans="1:22" ht="11.1" customHeight="1" outlineLevel="1" x14ac:dyDescent="0.2">
      <c r="A22" s="7" t="s">
        <v>26</v>
      </c>
      <c r="B22" s="7" t="s">
        <v>10</v>
      </c>
      <c r="C22" s="9"/>
      <c r="D22" s="8">
        <v>213.624</v>
      </c>
      <c r="E22" s="8">
        <v>38.478999999999999</v>
      </c>
      <c r="F22" s="8">
        <v>175.14500000000001</v>
      </c>
      <c r="G22" s="17">
        <f>VLOOKUP(A22,[1]TDSheet!$A:$G,7,0)</f>
        <v>1</v>
      </c>
      <c r="L22" s="2">
        <f t="shared" si="6"/>
        <v>7.6958000000000002</v>
      </c>
      <c r="M22" s="18"/>
      <c r="N22" s="18"/>
      <c r="P22" s="2">
        <f t="shared" si="7"/>
        <v>22.758517632994621</v>
      </c>
      <c r="Q22" s="2">
        <f t="shared" si="8"/>
        <v>22.758517632994621</v>
      </c>
      <c r="R22" s="2">
        <f>VLOOKUP(A22,[1]TDSheet!$A:$T,20,0)</f>
        <v>0</v>
      </c>
      <c r="S22" s="2">
        <f>VLOOKUP(A22,[1]TDSheet!$A:$U,21,0)</f>
        <v>0</v>
      </c>
      <c r="T22" s="2">
        <f>VLOOKUP(A22,[1]TDSheet!$A:$L,12,0)</f>
        <v>17.1496</v>
      </c>
      <c r="V22" s="2">
        <f t="shared" si="9"/>
        <v>0</v>
      </c>
    </row>
    <row r="23" spans="1:22" ht="21.95" customHeight="1" outlineLevel="1" x14ac:dyDescent="0.2">
      <c r="A23" s="7" t="s">
        <v>27</v>
      </c>
      <c r="B23" s="7" t="s">
        <v>10</v>
      </c>
      <c r="C23" s="8">
        <v>12.77</v>
      </c>
      <c r="D23" s="8">
        <v>12.897</v>
      </c>
      <c r="E23" s="8">
        <v>8.5220000000000002</v>
      </c>
      <c r="F23" s="8">
        <v>17.145</v>
      </c>
      <c r="G23" s="17">
        <f>VLOOKUP(A23,[1]TDSheet!$A:$G,7,0)</f>
        <v>1</v>
      </c>
      <c r="L23" s="2">
        <f t="shared" si="6"/>
        <v>1.7044000000000001</v>
      </c>
      <c r="M23" s="18">
        <v>5</v>
      </c>
      <c r="N23" s="18"/>
      <c r="P23" s="2">
        <f t="shared" si="7"/>
        <v>12.992842055855432</v>
      </c>
      <c r="Q23" s="2">
        <f t="shared" si="8"/>
        <v>10.059258390049283</v>
      </c>
      <c r="R23" s="2">
        <f>VLOOKUP(A23,[1]TDSheet!$A:$T,20,0)</f>
        <v>0</v>
      </c>
      <c r="S23" s="2">
        <f>VLOOKUP(A23,[1]TDSheet!$A:$U,21,0)</f>
        <v>0</v>
      </c>
      <c r="T23" s="2">
        <f>VLOOKUP(A23,[1]TDSheet!$A:$L,12,0)</f>
        <v>1.6976</v>
      </c>
      <c r="V23" s="2">
        <f t="shared" si="9"/>
        <v>5</v>
      </c>
    </row>
    <row r="24" spans="1:22" ht="11.1" customHeight="1" outlineLevel="1" x14ac:dyDescent="0.2">
      <c r="A24" s="7" t="s">
        <v>28</v>
      </c>
      <c r="B24" s="7" t="s">
        <v>10</v>
      </c>
      <c r="C24" s="8">
        <v>34.253999999999998</v>
      </c>
      <c r="D24" s="8"/>
      <c r="E24" s="8"/>
      <c r="F24" s="8">
        <v>34.253999999999998</v>
      </c>
      <c r="G24" s="17">
        <f>VLOOKUP(A24,[1]TDSheet!$A:$G,7,0)</f>
        <v>1</v>
      </c>
      <c r="L24" s="2">
        <f t="shared" si="6"/>
        <v>0</v>
      </c>
      <c r="M24" s="18"/>
      <c r="N24" s="18"/>
      <c r="P24" s="2" t="e">
        <f t="shared" si="7"/>
        <v>#DIV/0!</v>
      </c>
      <c r="Q24" s="2" t="e">
        <f t="shared" si="8"/>
        <v>#DIV/0!</v>
      </c>
      <c r="R24" s="2">
        <f>VLOOKUP(A24,[1]TDSheet!$A:$T,20,0)</f>
        <v>0</v>
      </c>
      <c r="S24" s="2">
        <f>VLOOKUP(A24,[1]TDSheet!$A:$U,21,0)</f>
        <v>0</v>
      </c>
      <c r="T24" s="2">
        <f>VLOOKUP(A24,[1]TDSheet!$A:$L,12,0)</f>
        <v>0</v>
      </c>
      <c r="V24" s="2">
        <f t="shared" si="9"/>
        <v>0</v>
      </c>
    </row>
    <row r="25" spans="1:22" ht="11.1" customHeight="1" outlineLevel="1" x14ac:dyDescent="0.2">
      <c r="A25" s="7" t="s">
        <v>29</v>
      </c>
      <c r="B25" s="7" t="s">
        <v>10</v>
      </c>
      <c r="C25" s="9"/>
      <c r="D25" s="8">
        <v>453.97</v>
      </c>
      <c r="E25" s="8">
        <v>280.92</v>
      </c>
      <c r="F25" s="8">
        <v>173.05</v>
      </c>
      <c r="G25" s="17">
        <f>VLOOKUP(A25,[1]TDSheet!$A:$G,7,0)</f>
        <v>1</v>
      </c>
      <c r="L25" s="2">
        <f t="shared" si="6"/>
        <v>56.184000000000005</v>
      </c>
      <c r="M25" s="18">
        <f>10*L25-F25</f>
        <v>388.79</v>
      </c>
      <c r="N25" s="18"/>
      <c r="P25" s="2">
        <f t="shared" si="7"/>
        <v>10</v>
      </c>
      <c r="Q25" s="2">
        <f t="shared" si="8"/>
        <v>3.0800583796098531</v>
      </c>
      <c r="R25" s="2">
        <f>VLOOKUP(A25,[1]TDSheet!$A:$T,20,0)</f>
        <v>0</v>
      </c>
      <c r="S25" s="2">
        <f>VLOOKUP(A25,[1]TDSheet!$A:$U,21,0)</f>
        <v>0</v>
      </c>
      <c r="T25" s="2">
        <f>VLOOKUP(A25,[1]TDSheet!$A:$L,12,0)</f>
        <v>21.944800000000001</v>
      </c>
      <c r="V25" s="2">
        <f t="shared" si="9"/>
        <v>388.79</v>
      </c>
    </row>
    <row r="26" spans="1:22" ht="11.1" customHeight="1" outlineLevel="1" x14ac:dyDescent="0.2">
      <c r="A26" s="7" t="s">
        <v>30</v>
      </c>
      <c r="B26" s="7" t="s">
        <v>10</v>
      </c>
      <c r="C26" s="8">
        <v>18.888999999999999</v>
      </c>
      <c r="D26" s="8"/>
      <c r="E26" s="8"/>
      <c r="F26" s="8">
        <v>18.888999999999999</v>
      </c>
      <c r="G26" s="17">
        <f>VLOOKUP(A26,[1]TDSheet!$A:$G,7,0)</f>
        <v>1</v>
      </c>
      <c r="L26" s="2">
        <f t="shared" si="6"/>
        <v>0</v>
      </c>
      <c r="M26" s="18"/>
      <c r="N26" s="18"/>
      <c r="P26" s="2" t="e">
        <f t="shared" si="7"/>
        <v>#DIV/0!</v>
      </c>
      <c r="Q26" s="2" t="e">
        <f t="shared" si="8"/>
        <v>#DIV/0!</v>
      </c>
      <c r="R26" s="2">
        <f>VLOOKUP(A26,[1]TDSheet!$A:$T,20,0)</f>
        <v>0</v>
      </c>
      <c r="S26" s="2">
        <f>VLOOKUP(A26,[1]TDSheet!$A:$U,21,0)</f>
        <v>2.7010000000000001</v>
      </c>
      <c r="T26" s="2">
        <f>VLOOKUP(A26,[1]TDSheet!$A:$L,12,0)</f>
        <v>0</v>
      </c>
      <c r="V26" s="2">
        <f t="shared" si="9"/>
        <v>0</v>
      </c>
    </row>
    <row r="27" spans="1:22" ht="11.1" customHeight="1" outlineLevel="1" x14ac:dyDescent="0.2">
      <c r="A27" s="7" t="s">
        <v>31</v>
      </c>
      <c r="B27" s="7" t="s">
        <v>10</v>
      </c>
      <c r="C27" s="8">
        <v>21.96</v>
      </c>
      <c r="D27" s="8">
        <v>30.332000000000001</v>
      </c>
      <c r="E27" s="8">
        <v>21.96</v>
      </c>
      <c r="F27" s="8">
        <v>30.332000000000001</v>
      </c>
      <c r="G27" s="17">
        <f>VLOOKUP(A27,[1]TDSheet!$A:$G,7,0)</f>
        <v>1</v>
      </c>
      <c r="L27" s="2">
        <f t="shared" si="6"/>
        <v>4.3920000000000003</v>
      </c>
      <c r="M27" s="18">
        <f t="shared" si="10"/>
        <v>22.372000000000007</v>
      </c>
      <c r="N27" s="18"/>
      <c r="P27" s="2">
        <f t="shared" si="7"/>
        <v>12</v>
      </c>
      <c r="Q27" s="2">
        <f t="shared" si="8"/>
        <v>6.9061930783242254</v>
      </c>
      <c r="R27" s="2">
        <f>VLOOKUP(A27,[1]TDSheet!$A:$T,20,0)</f>
        <v>22.097000000000001</v>
      </c>
      <c r="S27" s="2">
        <f>VLOOKUP(A27,[1]TDSheet!$A:$U,21,0)</f>
        <v>-2.94</v>
      </c>
      <c r="T27" s="2">
        <f>VLOOKUP(A27,[1]TDSheet!$A:$L,12,0)</f>
        <v>3.5246000000000004</v>
      </c>
      <c r="V27" s="2">
        <f t="shared" si="9"/>
        <v>22.372000000000007</v>
      </c>
    </row>
    <row r="28" spans="1:22" ht="11.1" customHeight="1" outlineLevel="1" x14ac:dyDescent="0.2">
      <c r="A28" s="7" t="s">
        <v>32</v>
      </c>
      <c r="B28" s="7" t="s">
        <v>10</v>
      </c>
      <c r="C28" s="9"/>
      <c r="D28" s="8">
        <v>1216.7349999999999</v>
      </c>
      <c r="E28" s="8">
        <v>508.01</v>
      </c>
      <c r="F28" s="8">
        <v>708.72500000000002</v>
      </c>
      <c r="G28" s="17">
        <f>VLOOKUP(A28,[1]TDSheet!$A:$G,7,0)</f>
        <v>1</v>
      </c>
      <c r="L28" s="2">
        <f t="shared" si="6"/>
        <v>101.602</v>
      </c>
      <c r="M28" s="18">
        <f t="shared" si="10"/>
        <v>510.49900000000014</v>
      </c>
      <c r="N28" s="18"/>
      <c r="P28" s="2">
        <f t="shared" si="7"/>
        <v>12.000000000000002</v>
      </c>
      <c r="Q28" s="2">
        <f t="shared" si="8"/>
        <v>6.9755024507391585</v>
      </c>
      <c r="R28" s="2">
        <f>VLOOKUP(A28,[1]TDSheet!$A:$T,20,0)</f>
        <v>32.395000000000003</v>
      </c>
      <c r="S28" s="2">
        <f>VLOOKUP(A28,[1]TDSheet!$A:$U,21,0)</f>
        <v>0</v>
      </c>
      <c r="T28" s="2">
        <f>VLOOKUP(A28,[1]TDSheet!$A:$L,12,0)</f>
        <v>122.28900000000002</v>
      </c>
      <c r="V28" s="2">
        <f t="shared" si="9"/>
        <v>510.49900000000014</v>
      </c>
    </row>
    <row r="29" spans="1:22" ht="11.1" customHeight="1" outlineLevel="1" x14ac:dyDescent="0.2">
      <c r="A29" s="7" t="s">
        <v>33</v>
      </c>
      <c r="B29" s="7" t="s">
        <v>10</v>
      </c>
      <c r="C29" s="8">
        <v>25.108000000000001</v>
      </c>
      <c r="D29" s="8"/>
      <c r="E29" s="8">
        <v>8.6150000000000002</v>
      </c>
      <c r="F29" s="8">
        <v>16.492999999999999</v>
      </c>
      <c r="G29" s="17">
        <f>VLOOKUP(A29,[1]TDSheet!$A:$G,7,0)</f>
        <v>1</v>
      </c>
      <c r="L29" s="2">
        <f t="shared" si="6"/>
        <v>1.7230000000000001</v>
      </c>
      <c r="M29" s="18">
        <v>5</v>
      </c>
      <c r="N29" s="18"/>
      <c r="P29" s="2">
        <f t="shared" si="7"/>
        <v>12.474172954149738</v>
      </c>
      <c r="Q29" s="2">
        <f t="shared" si="8"/>
        <v>9.5722576900754479</v>
      </c>
      <c r="R29" s="2">
        <f>VLOOKUP(A29,[1]TDSheet!$A:$T,20,0)</f>
        <v>0</v>
      </c>
      <c r="S29" s="2">
        <f>VLOOKUP(A29,[1]TDSheet!$A:$U,21,0)</f>
        <v>0</v>
      </c>
      <c r="T29" s="2">
        <f>VLOOKUP(A29,[1]TDSheet!$A:$L,12,0)</f>
        <v>0.1444</v>
      </c>
      <c r="V29" s="2">
        <f t="shared" si="9"/>
        <v>5</v>
      </c>
    </row>
    <row r="30" spans="1:22" ht="11.1" customHeight="1" outlineLevel="1" x14ac:dyDescent="0.2">
      <c r="A30" s="7" t="s">
        <v>34</v>
      </c>
      <c r="B30" s="7" t="s">
        <v>10</v>
      </c>
      <c r="C30" s="8">
        <v>172.04499999999999</v>
      </c>
      <c r="D30" s="8">
        <v>161.21</v>
      </c>
      <c r="E30" s="8">
        <v>10.675000000000001</v>
      </c>
      <c r="F30" s="8">
        <v>322.58</v>
      </c>
      <c r="G30" s="17">
        <f>VLOOKUP(A30,[1]TDSheet!$A:$G,7,0)</f>
        <v>1</v>
      </c>
      <c r="L30" s="2">
        <f t="shared" si="6"/>
        <v>2.1350000000000002</v>
      </c>
      <c r="M30" s="18"/>
      <c r="N30" s="18"/>
      <c r="P30" s="2">
        <f t="shared" si="7"/>
        <v>151.09133489461357</v>
      </c>
      <c r="Q30" s="2">
        <f t="shared" si="8"/>
        <v>151.09133489461357</v>
      </c>
      <c r="R30" s="2">
        <f>VLOOKUP(A30,[1]TDSheet!$A:$T,20,0)</f>
        <v>10.7</v>
      </c>
      <c r="S30" s="2">
        <f>VLOOKUP(A30,[1]TDSheet!$A:$U,21,0)</f>
        <v>1.3560000000000001</v>
      </c>
      <c r="T30" s="2">
        <f>VLOOKUP(A30,[1]TDSheet!$A:$L,12,0)</f>
        <v>47.072800000000001</v>
      </c>
      <c r="V30" s="2">
        <f t="shared" si="9"/>
        <v>0</v>
      </c>
    </row>
  </sheetData>
  <autoFilter ref="A3:V30" xr:uid="{CC7D93B9-B0FC-4545-BE08-D5F6FC2F357D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2023-10-30T08:24:56Z</dcterms:modified>
</cp:coreProperties>
</file>