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1,10,23 Горина\"/>
    </mc:Choice>
  </mc:AlternateContent>
  <xr:revisionPtr revIDLastSave="0" documentId="13_ncr:1_{ACDAECC6-940B-4A9C-B5CC-5C39558E5F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1" l="1"/>
  <c r="V455" i="1"/>
  <c r="V453" i="1"/>
  <c r="V452" i="1"/>
  <c r="W451" i="1"/>
  <c r="N451" i="1"/>
  <c r="V448" i="1"/>
  <c r="V447" i="1"/>
  <c r="W446" i="1"/>
  <c r="X446" i="1" s="1"/>
  <c r="W445" i="1"/>
  <c r="V443" i="1"/>
  <c r="W442" i="1"/>
  <c r="V442" i="1"/>
  <c r="X441" i="1"/>
  <c r="W441" i="1"/>
  <c r="X440" i="1"/>
  <c r="X442" i="1" s="1"/>
  <c r="W440" i="1"/>
  <c r="W443" i="1" s="1"/>
  <c r="V438" i="1"/>
  <c r="V437" i="1"/>
  <c r="W436" i="1"/>
  <c r="X436" i="1" s="1"/>
  <c r="W435" i="1"/>
  <c r="V433" i="1"/>
  <c r="V432" i="1"/>
  <c r="W431" i="1"/>
  <c r="X431" i="1" s="1"/>
  <c r="W430" i="1"/>
  <c r="V426" i="1"/>
  <c r="V425" i="1"/>
  <c r="W424" i="1"/>
  <c r="X424" i="1" s="1"/>
  <c r="N424" i="1"/>
  <c r="W423" i="1"/>
  <c r="X423" i="1" s="1"/>
  <c r="X425" i="1" s="1"/>
  <c r="N423" i="1"/>
  <c r="V421" i="1"/>
  <c r="V420" i="1"/>
  <c r="W419" i="1"/>
  <c r="X419" i="1" s="1"/>
  <c r="W418" i="1"/>
  <c r="X418" i="1" s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V412" i="1"/>
  <c r="V411" i="1"/>
  <c r="W410" i="1"/>
  <c r="X410" i="1" s="1"/>
  <c r="N410" i="1"/>
  <c r="W409" i="1"/>
  <c r="N409" i="1"/>
  <c r="V407" i="1"/>
  <c r="V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N397" i="1"/>
  <c r="V393" i="1"/>
  <c r="V392" i="1"/>
  <c r="W391" i="1"/>
  <c r="N391" i="1"/>
  <c r="V389" i="1"/>
  <c r="V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W383" i="1"/>
  <c r="X383" i="1" s="1"/>
  <c r="N383" i="1"/>
  <c r="W382" i="1"/>
  <c r="X382" i="1" s="1"/>
  <c r="N382" i="1"/>
  <c r="W381" i="1"/>
  <c r="X381" i="1" s="1"/>
  <c r="N381" i="1"/>
  <c r="V379" i="1"/>
  <c r="V378" i="1"/>
  <c r="W377" i="1"/>
  <c r="X377" i="1" s="1"/>
  <c r="N377" i="1"/>
  <c r="W376" i="1"/>
  <c r="W378" i="1" s="1"/>
  <c r="N376" i="1"/>
  <c r="V373" i="1"/>
  <c r="V372" i="1"/>
  <c r="W371" i="1"/>
  <c r="V369" i="1"/>
  <c r="V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N339" i="1"/>
  <c r="V335" i="1"/>
  <c r="V334" i="1"/>
  <c r="W333" i="1"/>
  <c r="N333" i="1"/>
  <c r="V331" i="1"/>
  <c r="V330" i="1"/>
  <c r="W329" i="1"/>
  <c r="X329" i="1" s="1"/>
  <c r="N329" i="1"/>
  <c r="W328" i="1"/>
  <c r="X328" i="1" s="1"/>
  <c r="N328" i="1"/>
  <c r="W327" i="1"/>
  <c r="X327" i="1" s="1"/>
  <c r="N327" i="1"/>
  <c r="W326" i="1"/>
  <c r="W330" i="1" s="1"/>
  <c r="N326" i="1"/>
  <c r="V324" i="1"/>
  <c r="V323" i="1"/>
  <c r="X322" i="1"/>
  <c r="W322" i="1"/>
  <c r="N322" i="1"/>
  <c r="W321" i="1"/>
  <c r="N321" i="1"/>
  <c r="V319" i="1"/>
  <c r="V318" i="1"/>
  <c r="W317" i="1"/>
  <c r="X317" i="1" s="1"/>
  <c r="N317" i="1"/>
  <c r="W316" i="1"/>
  <c r="X316" i="1" s="1"/>
  <c r="N316" i="1"/>
  <c r="W315" i="1"/>
  <c r="X315" i="1" s="1"/>
  <c r="N315" i="1"/>
  <c r="W314" i="1"/>
  <c r="X314" i="1" s="1"/>
  <c r="N314" i="1"/>
  <c r="V311" i="1"/>
  <c r="V310" i="1"/>
  <c r="W309" i="1"/>
  <c r="W311" i="1" s="1"/>
  <c r="N309" i="1"/>
  <c r="V307" i="1"/>
  <c r="V306" i="1"/>
  <c r="W305" i="1"/>
  <c r="W307" i="1" s="1"/>
  <c r="N305" i="1"/>
  <c r="V303" i="1"/>
  <c r="V302" i="1"/>
  <c r="W301" i="1"/>
  <c r="X301" i="1" s="1"/>
  <c r="N301" i="1"/>
  <c r="W300" i="1"/>
  <c r="N300" i="1"/>
  <c r="V298" i="1"/>
  <c r="V297" i="1"/>
  <c r="W296" i="1"/>
  <c r="X296" i="1" s="1"/>
  <c r="N296" i="1"/>
  <c r="W295" i="1"/>
  <c r="X295" i="1" s="1"/>
  <c r="N295" i="1"/>
  <c r="W294" i="1"/>
  <c r="X294" i="1" s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5" i="1"/>
  <c r="V284" i="1"/>
  <c r="W283" i="1"/>
  <c r="N283" i="1"/>
  <c r="V281" i="1"/>
  <c r="V280" i="1"/>
  <c r="W279" i="1"/>
  <c r="N279" i="1"/>
  <c r="V277" i="1"/>
  <c r="V276" i="1"/>
  <c r="W275" i="1"/>
  <c r="X275" i="1" s="1"/>
  <c r="W274" i="1"/>
  <c r="X274" i="1" s="1"/>
  <c r="N274" i="1"/>
  <c r="W273" i="1"/>
  <c r="N273" i="1"/>
  <c r="V271" i="1"/>
  <c r="V270" i="1"/>
  <c r="W269" i="1"/>
  <c r="N269" i="1"/>
  <c r="V266" i="1"/>
  <c r="V265" i="1"/>
  <c r="W264" i="1"/>
  <c r="X264" i="1" s="1"/>
  <c r="N264" i="1"/>
  <c r="W263" i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X253" i="1" s="1"/>
  <c r="N253" i="1"/>
  <c r="V250" i="1"/>
  <c r="V249" i="1"/>
  <c r="W248" i="1"/>
  <c r="X248" i="1" s="1"/>
  <c r="N248" i="1"/>
  <c r="W247" i="1"/>
  <c r="X247" i="1" s="1"/>
  <c r="N247" i="1"/>
  <c r="W246" i="1"/>
  <c r="X246" i="1" s="1"/>
  <c r="N246" i="1"/>
  <c r="V244" i="1"/>
  <c r="V243" i="1"/>
  <c r="W242" i="1"/>
  <c r="X242" i="1" s="1"/>
  <c r="N242" i="1"/>
  <c r="W241" i="1"/>
  <c r="X241" i="1" s="1"/>
  <c r="W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V232" i="1"/>
  <c r="V231" i="1"/>
  <c r="W230" i="1"/>
  <c r="X230" i="1" s="1"/>
  <c r="N230" i="1"/>
  <c r="W229" i="1"/>
  <c r="X229" i="1" s="1"/>
  <c r="N229" i="1"/>
  <c r="X228" i="1"/>
  <c r="W228" i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N217" i="1"/>
  <c r="V215" i="1"/>
  <c r="V214" i="1"/>
  <c r="W213" i="1"/>
  <c r="N213" i="1"/>
  <c r="V211" i="1"/>
  <c r="V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2" i="1"/>
  <c r="V191" i="1"/>
  <c r="W190" i="1"/>
  <c r="X190" i="1" s="1"/>
  <c r="N190" i="1"/>
  <c r="W189" i="1"/>
  <c r="X189" i="1" s="1"/>
  <c r="X191" i="1" s="1"/>
  <c r="N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X170" i="1" s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W168" i="1" s="1"/>
  <c r="N163" i="1"/>
  <c r="V161" i="1"/>
  <c r="V160" i="1"/>
  <c r="W159" i="1"/>
  <c r="X159" i="1" s="1"/>
  <c r="N159" i="1"/>
  <c r="W158" i="1"/>
  <c r="X158" i="1" s="1"/>
  <c r="X160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N141" i="1"/>
  <c r="V138" i="1"/>
  <c r="V137" i="1"/>
  <c r="W136" i="1"/>
  <c r="X136" i="1" s="1"/>
  <c r="N136" i="1"/>
  <c r="W135" i="1"/>
  <c r="X135" i="1" s="1"/>
  <c r="N135" i="1"/>
  <c r="W134" i="1"/>
  <c r="G464" i="1" s="1"/>
  <c r="N134" i="1"/>
  <c r="V130" i="1"/>
  <c r="V129" i="1"/>
  <c r="W128" i="1"/>
  <c r="X128" i="1" s="1"/>
  <c r="N128" i="1"/>
  <c r="W127" i="1"/>
  <c r="X127" i="1" s="1"/>
  <c r="N127" i="1"/>
  <c r="W126" i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C464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V457" i="1" l="1"/>
  <c r="M464" i="1"/>
  <c r="W276" i="1"/>
  <c r="V454" i="1"/>
  <c r="W32" i="1"/>
  <c r="W114" i="1"/>
  <c r="X305" i="1"/>
  <c r="X306" i="1" s="1"/>
  <c r="W306" i="1"/>
  <c r="X309" i="1"/>
  <c r="X310" i="1" s="1"/>
  <c r="W310" i="1"/>
  <c r="X318" i="1"/>
  <c r="W433" i="1"/>
  <c r="X79" i="1"/>
  <c r="X231" i="1"/>
  <c r="X249" i="1"/>
  <c r="X357" i="1"/>
  <c r="X388" i="1"/>
  <c r="X22" i="1"/>
  <c r="X23" i="1" s="1"/>
  <c r="X26" i="1"/>
  <c r="X32" i="1" s="1"/>
  <c r="D464" i="1"/>
  <c r="W90" i="1"/>
  <c r="W102" i="1"/>
  <c r="X105" i="1"/>
  <c r="X114" i="1" s="1"/>
  <c r="W122" i="1"/>
  <c r="W129" i="1"/>
  <c r="H464" i="1"/>
  <c r="W160" i="1"/>
  <c r="W191" i="1"/>
  <c r="W238" i="1"/>
  <c r="W237" i="1"/>
  <c r="X260" i="1"/>
  <c r="X269" i="1"/>
  <c r="X270" i="1" s="1"/>
  <c r="W270" i="1"/>
  <c r="X273" i="1"/>
  <c r="X276" i="1" s="1"/>
  <c r="W318" i="1"/>
  <c r="X326" i="1"/>
  <c r="X330" i="1" s="1"/>
  <c r="W357" i="1"/>
  <c r="X367" i="1"/>
  <c r="X368" i="1" s="1"/>
  <c r="W368" i="1"/>
  <c r="W421" i="1"/>
  <c r="W420" i="1"/>
  <c r="X430" i="1"/>
  <c r="X432" i="1" s="1"/>
  <c r="W432" i="1"/>
  <c r="X102" i="1"/>
  <c r="W33" i="1"/>
  <c r="W37" i="1"/>
  <c r="W41" i="1"/>
  <c r="W51" i="1"/>
  <c r="W79" i="1"/>
  <c r="W89" i="1"/>
  <c r="W123" i="1"/>
  <c r="W211" i="1"/>
  <c r="W222" i="1"/>
  <c r="X217" i="1"/>
  <c r="X221" i="1" s="1"/>
  <c r="W221" i="1"/>
  <c r="W244" i="1"/>
  <c r="X240" i="1"/>
  <c r="X243" i="1" s="1"/>
  <c r="W243" i="1"/>
  <c r="W261" i="1"/>
  <c r="W266" i="1"/>
  <c r="X263" i="1"/>
  <c r="X265" i="1" s="1"/>
  <c r="W277" i="1"/>
  <c r="W280" i="1"/>
  <c r="X279" i="1"/>
  <c r="X280" i="1" s="1"/>
  <c r="W281" i="1"/>
  <c r="W284" i="1"/>
  <c r="X283" i="1"/>
  <c r="X284" i="1" s="1"/>
  <c r="W285" i="1"/>
  <c r="N464" i="1"/>
  <c r="W297" i="1"/>
  <c r="X289" i="1"/>
  <c r="X297" i="1" s="1"/>
  <c r="W298" i="1"/>
  <c r="W303" i="1"/>
  <c r="X300" i="1"/>
  <c r="X302" i="1" s="1"/>
  <c r="W302" i="1"/>
  <c r="W331" i="1"/>
  <c r="W334" i="1"/>
  <c r="X333" i="1"/>
  <c r="X334" i="1" s="1"/>
  <c r="W335" i="1"/>
  <c r="P464" i="1"/>
  <c r="W342" i="1"/>
  <c r="X339" i="1"/>
  <c r="X341" i="1" s="1"/>
  <c r="W341" i="1"/>
  <c r="W389" i="1"/>
  <c r="W392" i="1"/>
  <c r="X391" i="1"/>
  <c r="X392" i="1" s="1"/>
  <c r="W393" i="1"/>
  <c r="R464" i="1"/>
  <c r="W406" i="1"/>
  <c r="X397" i="1"/>
  <c r="X406" i="1" s="1"/>
  <c r="W407" i="1"/>
  <c r="W412" i="1"/>
  <c r="X409" i="1"/>
  <c r="X411" i="1" s="1"/>
  <c r="W411" i="1"/>
  <c r="F464" i="1"/>
  <c r="O464" i="1"/>
  <c r="W45" i="1"/>
  <c r="W60" i="1"/>
  <c r="W103" i="1"/>
  <c r="W115" i="1"/>
  <c r="W130" i="1"/>
  <c r="W138" i="1"/>
  <c r="W149" i="1"/>
  <c r="W156" i="1"/>
  <c r="W161" i="1"/>
  <c r="W167" i="1"/>
  <c r="X186" i="1"/>
  <c r="W214" i="1"/>
  <c r="X213" i="1"/>
  <c r="X214" i="1" s="1"/>
  <c r="W215" i="1"/>
  <c r="H9" i="1"/>
  <c r="W456" i="1"/>
  <c r="W455" i="1"/>
  <c r="V458" i="1"/>
  <c r="W24" i="1"/>
  <c r="X35" i="1"/>
  <c r="X36" i="1" s="1"/>
  <c r="X39" i="1"/>
  <c r="X40" i="1" s="1"/>
  <c r="X43" i="1"/>
  <c r="X44" i="1" s="1"/>
  <c r="X49" i="1"/>
  <c r="X51" i="1" s="1"/>
  <c r="W52" i="1"/>
  <c r="X55" i="1"/>
  <c r="X59" i="1" s="1"/>
  <c r="W59" i="1"/>
  <c r="E464" i="1"/>
  <c r="W80" i="1"/>
  <c r="X82" i="1"/>
  <c r="X89" i="1" s="1"/>
  <c r="X117" i="1"/>
  <c r="X122" i="1" s="1"/>
  <c r="X126" i="1"/>
  <c r="X129" i="1" s="1"/>
  <c r="X134" i="1"/>
  <c r="X137" i="1" s="1"/>
  <c r="W137" i="1"/>
  <c r="X141" i="1"/>
  <c r="X149" i="1" s="1"/>
  <c r="W150" i="1"/>
  <c r="I464" i="1"/>
  <c r="W155" i="1"/>
  <c r="X163" i="1"/>
  <c r="X167" i="1" s="1"/>
  <c r="W187" i="1"/>
  <c r="W186" i="1"/>
  <c r="W192" i="1"/>
  <c r="W210" i="1"/>
  <c r="X195" i="1"/>
  <c r="X210" i="1" s="1"/>
  <c r="W232" i="1"/>
  <c r="W231" i="1"/>
  <c r="X237" i="1"/>
  <c r="W250" i="1"/>
  <c r="W249" i="1"/>
  <c r="W265" i="1"/>
  <c r="W319" i="1"/>
  <c r="W324" i="1"/>
  <c r="X321" i="1"/>
  <c r="X323" i="1" s="1"/>
  <c r="W323" i="1"/>
  <c r="W426" i="1"/>
  <c r="W437" i="1"/>
  <c r="X435" i="1"/>
  <c r="X437" i="1" s="1"/>
  <c r="W438" i="1"/>
  <c r="W448" i="1"/>
  <c r="T464" i="1"/>
  <c r="W452" i="1"/>
  <c r="X451" i="1"/>
  <c r="X452" i="1" s="1"/>
  <c r="W453" i="1"/>
  <c r="B464" i="1"/>
  <c r="J464" i="1"/>
  <c r="S464" i="1"/>
  <c r="L464" i="1"/>
  <c r="W260" i="1"/>
  <c r="W271" i="1"/>
  <c r="W358" i="1"/>
  <c r="W365" i="1"/>
  <c r="X360" i="1"/>
  <c r="X364" i="1" s="1"/>
  <c r="W364" i="1"/>
  <c r="W372" i="1"/>
  <c r="X371" i="1"/>
  <c r="X372" i="1" s="1"/>
  <c r="W373" i="1"/>
  <c r="W379" i="1"/>
  <c r="X376" i="1"/>
  <c r="X378" i="1" s="1"/>
  <c r="W388" i="1"/>
  <c r="X420" i="1"/>
  <c r="W425" i="1"/>
  <c r="W447" i="1"/>
  <c r="X445" i="1"/>
  <c r="X447" i="1" s="1"/>
  <c r="Q464" i="1"/>
  <c r="X459" i="1" l="1"/>
  <c r="W458" i="1"/>
  <c r="W454" i="1"/>
  <c r="W457" i="1"/>
</calcChain>
</file>

<file path=xl/sharedStrings.xml><?xml version="1.0" encoding="utf-8"?>
<sst xmlns="http://schemas.openxmlformats.org/spreadsheetml/2006/main" count="1898" uniqueCount="643">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</sst>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4"/>
  <sheetViews>
    <sheetView showGridLines="0" tabSelected="1" topLeftCell="A8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23" t="s">
        <v>0</v>
      </c>
      <c r="E1" s="307"/>
      <c r="F1" s="307"/>
      <c r="G1" s="12" t="s">
        <v>1</v>
      </c>
      <c r="H1" s="423" t="s">
        <v>2</v>
      </c>
      <c r="I1" s="307"/>
      <c r="J1" s="307"/>
      <c r="K1" s="307"/>
      <c r="L1" s="307"/>
      <c r="M1" s="307"/>
      <c r="N1" s="307"/>
      <c r="O1" s="307"/>
      <c r="P1" s="306" t="s">
        <v>3</v>
      </c>
      <c r="Q1" s="307"/>
      <c r="R1" s="30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09"/>
      <c r="P2" s="309"/>
      <c r="Q2" s="309"/>
      <c r="R2" s="309"/>
      <c r="S2" s="309"/>
      <c r="T2" s="309"/>
      <c r="U2" s="309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09"/>
      <c r="O3" s="309"/>
      <c r="P3" s="309"/>
      <c r="Q3" s="309"/>
      <c r="R3" s="309"/>
      <c r="S3" s="309"/>
      <c r="T3" s="309"/>
      <c r="U3" s="309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510" t="s">
        <v>8</v>
      </c>
      <c r="B5" s="328"/>
      <c r="C5" s="329"/>
      <c r="D5" s="564"/>
      <c r="E5" s="565"/>
      <c r="F5" s="380" t="s">
        <v>9</v>
      </c>
      <c r="G5" s="329"/>
      <c r="H5" s="564"/>
      <c r="I5" s="598"/>
      <c r="J5" s="598"/>
      <c r="K5" s="598"/>
      <c r="L5" s="565"/>
      <c r="N5" s="24" t="s">
        <v>10</v>
      </c>
      <c r="O5" s="385">
        <v>45229</v>
      </c>
      <c r="P5" s="386"/>
      <c r="R5" s="344" t="s">
        <v>11</v>
      </c>
      <c r="S5" s="345"/>
      <c r="T5" s="483" t="s">
        <v>12</v>
      </c>
      <c r="U5" s="386"/>
      <c r="Z5" s="51"/>
      <c r="AA5" s="51"/>
      <c r="AB5" s="51"/>
    </row>
    <row r="6" spans="1:29" s="300" customFormat="1" ht="24" customHeight="1" x14ac:dyDescent="0.2">
      <c r="A6" s="510" t="s">
        <v>13</v>
      </c>
      <c r="B6" s="328"/>
      <c r="C6" s="329"/>
      <c r="D6" s="499" t="s">
        <v>14</v>
      </c>
      <c r="E6" s="500"/>
      <c r="F6" s="500"/>
      <c r="G6" s="500"/>
      <c r="H6" s="500"/>
      <c r="I6" s="500"/>
      <c r="J6" s="500"/>
      <c r="K6" s="500"/>
      <c r="L6" s="386"/>
      <c r="N6" s="24" t="s">
        <v>15</v>
      </c>
      <c r="O6" s="549" t="str">
        <f>IF(O5=0," ",CHOOSE(WEEKDAY(O5,2),"Понедельник","Вторник","Среда","Четверг","Пятница","Суббота","Воскресенье"))</f>
        <v>Понедельник</v>
      </c>
      <c r="P6" s="316"/>
      <c r="R6" s="574" t="s">
        <v>16</v>
      </c>
      <c r="S6" s="345"/>
      <c r="T6" s="485" t="s">
        <v>17</v>
      </c>
      <c r="U6" s="486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492" t="str">
        <f>IFERROR(VLOOKUP(DeliveryAddress,Table,3,0),1)</f>
        <v>1</v>
      </c>
      <c r="E7" s="493"/>
      <c r="F7" s="493"/>
      <c r="G7" s="493"/>
      <c r="H7" s="493"/>
      <c r="I7" s="493"/>
      <c r="J7" s="493"/>
      <c r="K7" s="493"/>
      <c r="L7" s="494"/>
      <c r="N7" s="24"/>
      <c r="O7" s="42"/>
      <c r="P7" s="42"/>
      <c r="R7" s="309"/>
      <c r="S7" s="345"/>
      <c r="T7" s="487"/>
      <c r="U7" s="488"/>
      <c r="Z7" s="51"/>
      <c r="AA7" s="51"/>
      <c r="AB7" s="51"/>
    </row>
    <row r="8" spans="1:29" s="300" customFormat="1" ht="25.5" customHeight="1" x14ac:dyDescent="0.2">
      <c r="A8" s="332" t="s">
        <v>18</v>
      </c>
      <c r="B8" s="325"/>
      <c r="C8" s="326"/>
      <c r="D8" s="555"/>
      <c r="E8" s="556"/>
      <c r="F8" s="556"/>
      <c r="G8" s="556"/>
      <c r="H8" s="556"/>
      <c r="I8" s="556"/>
      <c r="J8" s="556"/>
      <c r="K8" s="556"/>
      <c r="L8" s="557"/>
      <c r="N8" s="24" t="s">
        <v>19</v>
      </c>
      <c r="O8" s="389">
        <v>0.375</v>
      </c>
      <c r="P8" s="386"/>
      <c r="R8" s="309"/>
      <c r="S8" s="345"/>
      <c r="T8" s="487"/>
      <c r="U8" s="488"/>
      <c r="Z8" s="51"/>
      <c r="AA8" s="51"/>
      <c r="AB8" s="51"/>
    </row>
    <row r="9" spans="1:29" s="300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9"/>
      <c r="C9" s="309"/>
      <c r="D9" s="398"/>
      <c r="E9" s="343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N9" s="26" t="s">
        <v>20</v>
      </c>
      <c r="O9" s="385"/>
      <c r="P9" s="386"/>
      <c r="R9" s="309"/>
      <c r="S9" s="345"/>
      <c r="T9" s="489"/>
      <c r="U9" s="49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9"/>
      <c r="C10" s="309"/>
      <c r="D10" s="398"/>
      <c r="E10" s="343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9"/>
      <c r="H10" s="407" t="str">
        <f>IFERROR(VLOOKUP($D$10,Proxy,2,FALSE),"")</f>
        <v/>
      </c>
      <c r="I10" s="309"/>
      <c r="J10" s="309"/>
      <c r="K10" s="309"/>
      <c r="L10" s="309"/>
      <c r="N10" s="26" t="s">
        <v>21</v>
      </c>
      <c r="O10" s="389"/>
      <c r="P10" s="386"/>
      <c r="S10" s="24" t="s">
        <v>22</v>
      </c>
      <c r="T10" s="609" t="s">
        <v>23</v>
      </c>
      <c r="U10" s="486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9"/>
      <c r="P11" s="386"/>
      <c r="S11" s="24" t="s">
        <v>26</v>
      </c>
      <c r="T11" s="370" t="s">
        <v>27</v>
      </c>
      <c r="U11" s="371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377" t="s">
        <v>28</v>
      </c>
      <c r="B12" s="328"/>
      <c r="C12" s="328"/>
      <c r="D12" s="328"/>
      <c r="E12" s="328"/>
      <c r="F12" s="328"/>
      <c r="G12" s="328"/>
      <c r="H12" s="328"/>
      <c r="I12" s="328"/>
      <c r="J12" s="328"/>
      <c r="K12" s="328"/>
      <c r="L12" s="329"/>
      <c r="N12" s="24" t="s">
        <v>29</v>
      </c>
      <c r="O12" s="498"/>
      <c r="P12" s="494"/>
      <c r="Q12" s="23"/>
      <c r="S12" s="24"/>
      <c r="T12" s="307"/>
      <c r="U12" s="309"/>
      <c r="Z12" s="51"/>
      <c r="AA12" s="51"/>
      <c r="AB12" s="51"/>
    </row>
    <row r="13" spans="1:29" s="300" customFormat="1" ht="23.25" customHeight="1" x14ac:dyDescent="0.2">
      <c r="A13" s="377" t="s">
        <v>30</v>
      </c>
      <c r="B13" s="328"/>
      <c r="C13" s="328"/>
      <c r="D13" s="328"/>
      <c r="E13" s="328"/>
      <c r="F13" s="328"/>
      <c r="G13" s="328"/>
      <c r="H13" s="328"/>
      <c r="I13" s="328"/>
      <c r="J13" s="328"/>
      <c r="K13" s="328"/>
      <c r="L13" s="329"/>
      <c r="M13" s="26"/>
      <c r="N13" s="26" t="s">
        <v>31</v>
      </c>
      <c r="O13" s="370"/>
      <c r="P13" s="371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377" t="s">
        <v>32</v>
      </c>
      <c r="B14" s="328"/>
      <c r="C14" s="328"/>
      <c r="D14" s="328"/>
      <c r="E14" s="328"/>
      <c r="F14" s="328"/>
      <c r="G14" s="328"/>
      <c r="H14" s="328"/>
      <c r="I14" s="328"/>
      <c r="J14" s="328"/>
      <c r="K14" s="328"/>
      <c r="L14" s="329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340" t="s">
        <v>33</v>
      </c>
      <c r="B15" s="328"/>
      <c r="C15" s="328"/>
      <c r="D15" s="328"/>
      <c r="E15" s="328"/>
      <c r="F15" s="328"/>
      <c r="G15" s="328"/>
      <c r="H15" s="328"/>
      <c r="I15" s="328"/>
      <c r="J15" s="328"/>
      <c r="K15" s="328"/>
      <c r="L15" s="329"/>
      <c r="N15" s="506" t="s">
        <v>34</v>
      </c>
      <c r="O15" s="307"/>
      <c r="P15" s="307"/>
      <c r="Q15" s="307"/>
      <c r="R15" s="30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7"/>
      <c r="O16" s="507"/>
      <c r="P16" s="507"/>
      <c r="Q16" s="507"/>
      <c r="R16" s="50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1" t="s">
        <v>35</v>
      </c>
      <c r="B17" s="311" t="s">
        <v>36</v>
      </c>
      <c r="C17" s="516" t="s">
        <v>37</v>
      </c>
      <c r="D17" s="311" t="s">
        <v>38</v>
      </c>
      <c r="E17" s="312"/>
      <c r="F17" s="311" t="s">
        <v>39</v>
      </c>
      <c r="G17" s="311" t="s">
        <v>40</v>
      </c>
      <c r="H17" s="311" t="s">
        <v>41</v>
      </c>
      <c r="I17" s="311" t="s">
        <v>42</v>
      </c>
      <c r="J17" s="311" t="s">
        <v>43</v>
      </c>
      <c r="K17" s="311" t="s">
        <v>44</v>
      </c>
      <c r="L17" s="311" t="s">
        <v>45</v>
      </c>
      <c r="M17" s="311" t="s">
        <v>46</v>
      </c>
      <c r="N17" s="311" t="s">
        <v>47</v>
      </c>
      <c r="O17" s="546"/>
      <c r="P17" s="546"/>
      <c r="Q17" s="546"/>
      <c r="R17" s="312"/>
      <c r="S17" s="351" t="s">
        <v>48</v>
      </c>
      <c r="T17" s="329"/>
      <c r="U17" s="311" t="s">
        <v>49</v>
      </c>
      <c r="V17" s="311" t="s">
        <v>50</v>
      </c>
      <c r="W17" s="588" t="s">
        <v>51</v>
      </c>
      <c r="X17" s="311" t="s">
        <v>52</v>
      </c>
      <c r="Y17" s="330" t="s">
        <v>53</v>
      </c>
      <c r="Z17" s="330" t="s">
        <v>54</v>
      </c>
      <c r="AA17" s="330" t="s">
        <v>55</v>
      </c>
      <c r="AB17" s="582"/>
      <c r="AC17" s="583"/>
      <c r="AD17" s="521"/>
      <c r="BA17" s="577" t="s">
        <v>56</v>
      </c>
    </row>
    <row r="18" spans="1:53" ht="14.25" customHeight="1" x14ac:dyDescent="0.2">
      <c r="A18" s="317"/>
      <c r="B18" s="317"/>
      <c r="C18" s="317"/>
      <c r="D18" s="313"/>
      <c r="E18" s="314"/>
      <c r="F18" s="317"/>
      <c r="G18" s="317"/>
      <c r="H18" s="317"/>
      <c r="I18" s="317"/>
      <c r="J18" s="317"/>
      <c r="K18" s="317"/>
      <c r="L18" s="317"/>
      <c r="M18" s="317"/>
      <c r="N18" s="313"/>
      <c r="O18" s="547"/>
      <c r="P18" s="547"/>
      <c r="Q18" s="547"/>
      <c r="R18" s="314"/>
      <c r="S18" s="299" t="s">
        <v>57</v>
      </c>
      <c r="T18" s="299" t="s">
        <v>58</v>
      </c>
      <c r="U18" s="317"/>
      <c r="V18" s="317"/>
      <c r="W18" s="589"/>
      <c r="X18" s="317"/>
      <c r="Y18" s="331"/>
      <c r="Z18" s="331"/>
      <c r="AA18" s="584"/>
      <c r="AB18" s="585"/>
      <c r="AC18" s="586"/>
      <c r="AD18" s="522"/>
      <c r="BA18" s="309"/>
    </row>
    <row r="19" spans="1:53" ht="27.75" customHeight="1" x14ac:dyDescent="0.2">
      <c r="A19" s="387" t="s">
        <v>59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48"/>
      <c r="Z19" s="48"/>
    </row>
    <row r="20" spans="1:53" ht="16.5" customHeight="1" x14ac:dyDescent="0.25">
      <c r="A20" s="320" t="s">
        <v>59</v>
      </c>
      <c r="B20" s="309"/>
      <c r="C20" s="309"/>
      <c r="D20" s="309"/>
      <c r="E20" s="309"/>
      <c r="F20" s="309"/>
      <c r="G20" s="309"/>
      <c r="H20" s="309"/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297"/>
      <c r="Z20" s="297"/>
    </row>
    <row r="21" spans="1:53" ht="14.25" customHeight="1" x14ac:dyDescent="0.25">
      <c r="A21" s="321" t="s">
        <v>60</v>
      </c>
      <c r="B21" s="309"/>
      <c r="C21" s="309"/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5">
        <v>4607091389258</v>
      </c>
      <c r="E22" s="316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2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3"/>
      <c r="P22" s="323"/>
      <c r="Q22" s="323"/>
      <c r="R22" s="316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08"/>
      <c r="B23" s="309"/>
      <c r="C23" s="309"/>
      <c r="D23" s="309"/>
      <c r="E23" s="309"/>
      <c r="F23" s="309"/>
      <c r="G23" s="309"/>
      <c r="H23" s="309"/>
      <c r="I23" s="309"/>
      <c r="J23" s="309"/>
      <c r="K23" s="309"/>
      <c r="L23" s="309"/>
      <c r="M23" s="310"/>
      <c r="N23" s="324" t="s">
        <v>66</v>
      </c>
      <c r="O23" s="325"/>
      <c r="P23" s="325"/>
      <c r="Q23" s="325"/>
      <c r="R23" s="325"/>
      <c r="S23" s="325"/>
      <c r="T23" s="326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09"/>
      <c r="B24" s="309"/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10"/>
      <c r="N24" s="324" t="s">
        <v>66</v>
      </c>
      <c r="O24" s="325"/>
      <c r="P24" s="325"/>
      <c r="Q24" s="325"/>
      <c r="R24" s="325"/>
      <c r="S24" s="325"/>
      <c r="T24" s="326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21" t="s">
        <v>68</v>
      </c>
      <c r="B25" s="309"/>
      <c r="C25" s="309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5">
        <v>4607091383881</v>
      </c>
      <c r="E26" s="316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5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3"/>
      <c r="P26" s="323"/>
      <c r="Q26" s="323"/>
      <c r="R26" s="316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5">
        <v>4607091388237</v>
      </c>
      <c r="E27" s="316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3"/>
      <c r="P27" s="323"/>
      <c r="Q27" s="323"/>
      <c r="R27" s="316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5">
        <v>4607091383935</v>
      </c>
      <c r="E28" s="316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3"/>
      <c r="P28" s="323"/>
      <c r="Q28" s="323"/>
      <c r="R28" s="316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5">
        <v>4680115881853</v>
      </c>
      <c r="E29" s="316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3"/>
      <c r="P29" s="323"/>
      <c r="Q29" s="323"/>
      <c r="R29" s="316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5">
        <v>4607091383911</v>
      </c>
      <c r="E30" s="316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3"/>
      <c r="P30" s="323"/>
      <c r="Q30" s="323"/>
      <c r="R30" s="316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5">
        <v>4607091388244</v>
      </c>
      <c r="E31" s="316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3"/>
      <c r="P31" s="323"/>
      <c r="Q31" s="323"/>
      <c r="R31" s="316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08"/>
      <c r="B32" s="309"/>
      <c r="C32" s="309"/>
      <c r="D32" s="309"/>
      <c r="E32" s="309"/>
      <c r="F32" s="309"/>
      <c r="G32" s="309"/>
      <c r="H32" s="309"/>
      <c r="I32" s="309"/>
      <c r="J32" s="309"/>
      <c r="K32" s="309"/>
      <c r="L32" s="309"/>
      <c r="M32" s="310"/>
      <c r="N32" s="324" t="s">
        <v>66</v>
      </c>
      <c r="O32" s="325"/>
      <c r="P32" s="325"/>
      <c r="Q32" s="325"/>
      <c r="R32" s="325"/>
      <c r="S32" s="325"/>
      <c r="T32" s="326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09"/>
      <c r="B33" s="309"/>
      <c r="C33" s="309"/>
      <c r="D33" s="309"/>
      <c r="E33" s="309"/>
      <c r="F33" s="309"/>
      <c r="G33" s="309"/>
      <c r="H33" s="309"/>
      <c r="I33" s="309"/>
      <c r="J33" s="309"/>
      <c r="K33" s="309"/>
      <c r="L33" s="309"/>
      <c r="M33" s="310"/>
      <c r="N33" s="324" t="s">
        <v>66</v>
      </c>
      <c r="O33" s="325"/>
      <c r="P33" s="325"/>
      <c r="Q33" s="325"/>
      <c r="R33" s="325"/>
      <c r="S33" s="325"/>
      <c r="T33" s="326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21" t="s">
        <v>81</v>
      </c>
      <c r="B34" s="309"/>
      <c r="C34" s="309"/>
      <c r="D34" s="309"/>
      <c r="E34" s="309"/>
      <c r="F34" s="309"/>
      <c r="G34" s="309"/>
      <c r="H34" s="309"/>
      <c r="I34" s="309"/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  <c r="X34" s="309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5">
        <v>4607091388503</v>
      </c>
      <c r="E35" s="316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3"/>
      <c r="P35" s="323"/>
      <c r="Q35" s="323"/>
      <c r="R35" s="316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08"/>
      <c r="B36" s="309"/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10"/>
      <c r="N36" s="324" t="s">
        <v>66</v>
      </c>
      <c r="O36" s="325"/>
      <c r="P36" s="325"/>
      <c r="Q36" s="325"/>
      <c r="R36" s="325"/>
      <c r="S36" s="325"/>
      <c r="T36" s="326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09"/>
      <c r="B37" s="309"/>
      <c r="C37" s="309"/>
      <c r="D37" s="309"/>
      <c r="E37" s="309"/>
      <c r="F37" s="309"/>
      <c r="G37" s="309"/>
      <c r="H37" s="309"/>
      <c r="I37" s="309"/>
      <c r="J37" s="309"/>
      <c r="K37" s="309"/>
      <c r="L37" s="309"/>
      <c r="M37" s="310"/>
      <c r="N37" s="324" t="s">
        <v>66</v>
      </c>
      <c r="O37" s="325"/>
      <c r="P37" s="325"/>
      <c r="Q37" s="325"/>
      <c r="R37" s="325"/>
      <c r="S37" s="325"/>
      <c r="T37" s="326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21" t="s">
        <v>86</v>
      </c>
      <c r="B38" s="309"/>
      <c r="C38" s="309"/>
      <c r="D38" s="309"/>
      <c r="E38" s="309"/>
      <c r="F38" s="309"/>
      <c r="G38" s="309"/>
      <c r="H38" s="309"/>
      <c r="I38" s="309"/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09"/>
      <c r="W38" s="309"/>
      <c r="X38" s="309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5">
        <v>4607091388282</v>
      </c>
      <c r="E39" s="316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3"/>
      <c r="P39" s="323"/>
      <c r="Q39" s="323"/>
      <c r="R39" s="316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08"/>
      <c r="B40" s="309"/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10"/>
      <c r="N40" s="324" t="s">
        <v>66</v>
      </c>
      <c r="O40" s="325"/>
      <c r="P40" s="325"/>
      <c r="Q40" s="325"/>
      <c r="R40" s="325"/>
      <c r="S40" s="325"/>
      <c r="T40" s="326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09"/>
      <c r="B41" s="309"/>
      <c r="C41" s="309"/>
      <c r="D41" s="309"/>
      <c r="E41" s="309"/>
      <c r="F41" s="309"/>
      <c r="G41" s="309"/>
      <c r="H41" s="309"/>
      <c r="I41" s="309"/>
      <c r="J41" s="309"/>
      <c r="K41" s="309"/>
      <c r="L41" s="309"/>
      <c r="M41" s="310"/>
      <c r="N41" s="324" t="s">
        <v>66</v>
      </c>
      <c r="O41" s="325"/>
      <c r="P41" s="325"/>
      <c r="Q41" s="325"/>
      <c r="R41" s="325"/>
      <c r="S41" s="325"/>
      <c r="T41" s="326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21" t="s">
        <v>90</v>
      </c>
      <c r="B42" s="309"/>
      <c r="C42" s="309"/>
      <c r="D42" s="309"/>
      <c r="E42" s="309"/>
      <c r="F42" s="309"/>
      <c r="G42" s="309"/>
      <c r="H42" s="309"/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309"/>
      <c r="T42" s="309"/>
      <c r="U42" s="309"/>
      <c r="V42" s="309"/>
      <c r="W42" s="309"/>
      <c r="X42" s="309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5">
        <v>4607091389111</v>
      </c>
      <c r="E43" s="316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3"/>
      <c r="P43" s="323"/>
      <c r="Q43" s="323"/>
      <c r="R43" s="316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08"/>
      <c r="B44" s="309"/>
      <c r="C44" s="309"/>
      <c r="D44" s="309"/>
      <c r="E44" s="309"/>
      <c r="F44" s="309"/>
      <c r="G44" s="309"/>
      <c r="H44" s="309"/>
      <c r="I44" s="309"/>
      <c r="J44" s="309"/>
      <c r="K44" s="309"/>
      <c r="L44" s="309"/>
      <c r="M44" s="310"/>
      <c r="N44" s="324" t="s">
        <v>66</v>
      </c>
      <c r="O44" s="325"/>
      <c r="P44" s="325"/>
      <c r="Q44" s="325"/>
      <c r="R44" s="325"/>
      <c r="S44" s="325"/>
      <c r="T44" s="326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09"/>
      <c r="B45" s="309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10"/>
      <c r="N45" s="324" t="s">
        <v>66</v>
      </c>
      <c r="O45" s="325"/>
      <c r="P45" s="325"/>
      <c r="Q45" s="325"/>
      <c r="R45" s="325"/>
      <c r="S45" s="325"/>
      <c r="T45" s="326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387" t="s">
        <v>93</v>
      </c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48"/>
      <c r="Z46" s="48"/>
    </row>
    <row r="47" spans="1:53" ht="16.5" customHeight="1" x14ac:dyDescent="0.25">
      <c r="A47" s="320" t="s">
        <v>94</v>
      </c>
      <c r="B47" s="309"/>
      <c r="C47" s="309"/>
      <c r="D47" s="309"/>
      <c r="E47" s="309"/>
      <c r="F47" s="309"/>
      <c r="G47" s="309"/>
      <c r="H47" s="309"/>
      <c r="I47" s="309"/>
      <c r="J47" s="309"/>
      <c r="K47" s="309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297"/>
      <c r="Z47" s="297"/>
    </row>
    <row r="48" spans="1:53" ht="14.25" customHeight="1" x14ac:dyDescent="0.25">
      <c r="A48" s="321" t="s">
        <v>95</v>
      </c>
      <c r="B48" s="309"/>
      <c r="C48" s="309"/>
      <c r="D48" s="309"/>
      <c r="E48" s="309"/>
      <c r="F48" s="309"/>
      <c r="G48" s="309"/>
      <c r="H48" s="309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5">
        <v>4680115881440</v>
      </c>
      <c r="E49" s="316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3"/>
      <c r="P49" s="323"/>
      <c r="Q49" s="323"/>
      <c r="R49" s="316"/>
      <c r="S49" s="34"/>
      <c r="T49" s="34"/>
      <c r="U49" s="35" t="s">
        <v>65</v>
      </c>
      <c r="V49" s="302">
        <v>50</v>
      </c>
      <c r="W49" s="303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5">
        <v>4680115881433</v>
      </c>
      <c r="E50" s="316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3"/>
      <c r="P50" s="323"/>
      <c r="Q50" s="323"/>
      <c r="R50" s="316"/>
      <c r="S50" s="34"/>
      <c r="T50" s="34"/>
      <c r="U50" s="35" t="s">
        <v>65</v>
      </c>
      <c r="V50" s="302">
        <v>0</v>
      </c>
      <c r="W50" s="30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08"/>
      <c r="B51" s="309"/>
      <c r="C51" s="309"/>
      <c r="D51" s="309"/>
      <c r="E51" s="309"/>
      <c r="F51" s="309"/>
      <c r="G51" s="309"/>
      <c r="H51" s="309"/>
      <c r="I51" s="309"/>
      <c r="J51" s="309"/>
      <c r="K51" s="309"/>
      <c r="L51" s="309"/>
      <c r="M51" s="310"/>
      <c r="N51" s="324" t="s">
        <v>66</v>
      </c>
      <c r="O51" s="325"/>
      <c r="P51" s="325"/>
      <c r="Q51" s="325"/>
      <c r="R51" s="325"/>
      <c r="S51" s="325"/>
      <c r="T51" s="326"/>
      <c r="U51" s="37" t="s">
        <v>67</v>
      </c>
      <c r="V51" s="304">
        <f>IFERROR(V49/H49,"0")+IFERROR(V50/H50,"0")</f>
        <v>4.6296296296296298</v>
      </c>
      <c r="W51" s="304">
        <f>IFERROR(W49/H49,"0")+IFERROR(W50/H50,"0")</f>
        <v>5</v>
      </c>
      <c r="X51" s="304">
        <f>IFERROR(IF(X49="",0,X49),"0")+IFERROR(IF(X50="",0,X50),"0")</f>
        <v>0.10874999999999999</v>
      </c>
      <c r="Y51" s="305"/>
      <c r="Z51" s="305"/>
    </row>
    <row r="52" spans="1:53" x14ac:dyDescent="0.2">
      <c r="A52" s="309"/>
      <c r="B52" s="309"/>
      <c r="C52" s="309"/>
      <c r="D52" s="309"/>
      <c r="E52" s="309"/>
      <c r="F52" s="309"/>
      <c r="G52" s="309"/>
      <c r="H52" s="309"/>
      <c r="I52" s="309"/>
      <c r="J52" s="309"/>
      <c r="K52" s="309"/>
      <c r="L52" s="309"/>
      <c r="M52" s="310"/>
      <c r="N52" s="324" t="s">
        <v>66</v>
      </c>
      <c r="O52" s="325"/>
      <c r="P52" s="325"/>
      <c r="Q52" s="325"/>
      <c r="R52" s="325"/>
      <c r="S52" s="325"/>
      <c r="T52" s="326"/>
      <c r="U52" s="37" t="s">
        <v>65</v>
      </c>
      <c r="V52" s="304">
        <f>IFERROR(SUM(V49:V50),"0")</f>
        <v>50</v>
      </c>
      <c r="W52" s="304">
        <f>IFERROR(SUM(W49:W50),"0")</f>
        <v>54</v>
      </c>
      <c r="X52" s="37"/>
      <c r="Y52" s="305"/>
      <c r="Z52" s="305"/>
    </row>
    <row r="53" spans="1:53" ht="16.5" customHeight="1" x14ac:dyDescent="0.25">
      <c r="A53" s="320" t="s">
        <v>102</v>
      </c>
      <c r="B53" s="309"/>
      <c r="C53" s="309"/>
      <c r="D53" s="309"/>
      <c r="E53" s="309"/>
      <c r="F53" s="309"/>
      <c r="G53" s="309"/>
      <c r="H53" s="309"/>
      <c r="I53" s="309"/>
      <c r="J53" s="309"/>
      <c r="K53" s="309"/>
      <c r="L53" s="309"/>
      <c r="M53" s="309"/>
      <c r="N53" s="309"/>
      <c r="O53" s="309"/>
      <c r="P53" s="309"/>
      <c r="Q53" s="309"/>
      <c r="R53" s="309"/>
      <c r="S53" s="309"/>
      <c r="T53" s="309"/>
      <c r="U53" s="309"/>
      <c r="V53" s="309"/>
      <c r="W53" s="309"/>
      <c r="X53" s="309"/>
      <c r="Y53" s="297"/>
      <c r="Z53" s="297"/>
    </row>
    <row r="54" spans="1:53" ht="14.25" customHeight="1" x14ac:dyDescent="0.25">
      <c r="A54" s="321" t="s">
        <v>103</v>
      </c>
      <c r="B54" s="309"/>
      <c r="C54" s="309"/>
      <c r="D54" s="309"/>
      <c r="E54" s="309"/>
      <c r="F54" s="309"/>
      <c r="G54" s="309"/>
      <c r="H54" s="309"/>
      <c r="I54" s="309"/>
      <c r="J54" s="309"/>
      <c r="K54" s="309"/>
      <c r="L54" s="309"/>
      <c r="M54" s="309"/>
      <c r="N54" s="309"/>
      <c r="O54" s="309"/>
      <c r="P54" s="309"/>
      <c r="Q54" s="309"/>
      <c r="R54" s="309"/>
      <c r="S54" s="309"/>
      <c r="T54" s="309"/>
      <c r="U54" s="309"/>
      <c r="V54" s="309"/>
      <c r="W54" s="309"/>
      <c r="X54" s="309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5">
        <v>4680115881426</v>
      </c>
      <c r="E55" s="316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24" t="s">
        <v>107</v>
      </c>
      <c r="O55" s="323"/>
      <c r="P55" s="323"/>
      <c r="Q55" s="323"/>
      <c r="R55" s="316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5">
        <v>4680115881426</v>
      </c>
      <c r="E56" s="316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0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3"/>
      <c r="P56" s="323"/>
      <c r="Q56" s="323"/>
      <c r="R56" s="316"/>
      <c r="S56" s="34"/>
      <c r="T56" s="34"/>
      <c r="U56" s="35" t="s">
        <v>65</v>
      </c>
      <c r="V56" s="302">
        <v>0</v>
      </c>
      <c r="W56" s="30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5">
        <v>4680115881419</v>
      </c>
      <c r="E57" s="316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3"/>
      <c r="P57" s="323"/>
      <c r="Q57" s="323"/>
      <c r="R57" s="316"/>
      <c r="S57" s="34"/>
      <c r="T57" s="34"/>
      <c r="U57" s="35" t="s">
        <v>65</v>
      </c>
      <c r="V57" s="302">
        <v>32.4</v>
      </c>
      <c r="W57" s="303">
        <f>IFERROR(IF(V57="",0,CEILING((V57/$H57),1)*$H57),"")</f>
        <v>36</v>
      </c>
      <c r="X57" s="36">
        <f>IFERROR(IF(W57=0,"",ROUNDUP(W57/H57,0)*0.00937),"")</f>
        <v>7.4959999999999999E-2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5">
        <v>4680115881525</v>
      </c>
      <c r="E58" s="316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12" t="s">
        <v>113</v>
      </c>
      <c r="O58" s="323"/>
      <c r="P58" s="323"/>
      <c r="Q58" s="323"/>
      <c r="R58" s="316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08"/>
      <c r="B59" s="309"/>
      <c r="C59" s="309"/>
      <c r="D59" s="309"/>
      <c r="E59" s="309"/>
      <c r="F59" s="309"/>
      <c r="G59" s="309"/>
      <c r="H59" s="309"/>
      <c r="I59" s="309"/>
      <c r="J59" s="309"/>
      <c r="K59" s="309"/>
      <c r="L59" s="309"/>
      <c r="M59" s="310"/>
      <c r="N59" s="324" t="s">
        <v>66</v>
      </c>
      <c r="O59" s="325"/>
      <c r="P59" s="325"/>
      <c r="Q59" s="325"/>
      <c r="R59" s="325"/>
      <c r="S59" s="325"/>
      <c r="T59" s="326"/>
      <c r="U59" s="37" t="s">
        <v>67</v>
      </c>
      <c r="V59" s="304">
        <f>IFERROR(V55/H55,"0")+IFERROR(V56/H56,"0")+IFERROR(V57/H57,"0")+IFERROR(V58/H58,"0")</f>
        <v>7.1999999999999993</v>
      </c>
      <c r="W59" s="304">
        <f>IFERROR(W55/H55,"0")+IFERROR(W56/H56,"0")+IFERROR(W57/H57,"0")+IFERROR(W58/H58,"0")</f>
        <v>8</v>
      </c>
      <c r="X59" s="304">
        <f>IFERROR(IF(X55="",0,X55),"0")+IFERROR(IF(X56="",0,X56),"0")+IFERROR(IF(X57="",0,X57),"0")+IFERROR(IF(X58="",0,X58),"0")</f>
        <v>7.4959999999999999E-2</v>
      </c>
      <c r="Y59" s="305"/>
      <c r="Z59" s="305"/>
    </row>
    <row r="60" spans="1:53" x14ac:dyDescent="0.2">
      <c r="A60" s="309"/>
      <c r="B60" s="309"/>
      <c r="C60" s="309"/>
      <c r="D60" s="309"/>
      <c r="E60" s="309"/>
      <c r="F60" s="309"/>
      <c r="G60" s="309"/>
      <c r="H60" s="309"/>
      <c r="I60" s="309"/>
      <c r="J60" s="309"/>
      <c r="K60" s="309"/>
      <c r="L60" s="309"/>
      <c r="M60" s="310"/>
      <c r="N60" s="324" t="s">
        <v>66</v>
      </c>
      <c r="O60" s="325"/>
      <c r="P60" s="325"/>
      <c r="Q60" s="325"/>
      <c r="R60" s="325"/>
      <c r="S60" s="325"/>
      <c r="T60" s="326"/>
      <c r="U60" s="37" t="s">
        <v>65</v>
      </c>
      <c r="V60" s="304">
        <f>IFERROR(SUM(V55:V58),"0")</f>
        <v>32.4</v>
      </c>
      <c r="W60" s="304">
        <f>IFERROR(SUM(W55:W58),"0")</f>
        <v>36</v>
      </c>
      <c r="X60" s="37"/>
      <c r="Y60" s="305"/>
      <c r="Z60" s="305"/>
    </row>
    <row r="61" spans="1:53" ht="16.5" customHeight="1" x14ac:dyDescent="0.25">
      <c r="A61" s="320" t="s">
        <v>93</v>
      </c>
      <c r="B61" s="309"/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09"/>
      <c r="P61" s="309"/>
      <c r="Q61" s="309"/>
      <c r="R61" s="309"/>
      <c r="S61" s="309"/>
      <c r="T61" s="309"/>
      <c r="U61" s="309"/>
      <c r="V61" s="309"/>
      <c r="W61" s="309"/>
      <c r="X61" s="309"/>
      <c r="Y61" s="297"/>
      <c r="Z61" s="297"/>
    </row>
    <row r="62" spans="1:53" ht="14.25" customHeight="1" x14ac:dyDescent="0.25">
      <c r="A62" s="321" t="s">
        <v>103</v>
      </c>
      <c r="B62" s="309"/>
      <c r="C62" s="309"/>
      <c r="D62" s="309"/>
      <c r="E62" s="309"/>
      <c r="F62" s="309"/>
      <c r="G62" s="309"/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  <c r="X62" s="309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5">
        <v>4680115882720</v>
      </c>
      <c r="E63" s="316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550" t="s">
        <v>116</v>
      </c>
      <c r="O63" s="323"/>
      <c r="P63" s="323"/>
      <c r="Q63" s="323"/>
      <c r="R63" s="316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5">
        <v>4607091382945</v>
      </c>
      <c r="E64" s="316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596" t="s">
        <v>120</v>
      </c>
      <c r="O64" s="323"/>
      <c r="P64" s="323"/>
      <c r="Q64" s="323"/>
      <c r="R64" s="316"/>
      <c r="S64" s="34"/>
      <c r="T64" s="34"/>
      <c r="U64" s="35" t="s">
        <v>65</v>
      </c>
      <c r="V64" s="302">
        <v>0</v>
      </c>
      <c r="W64" s="30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5">
        <v>4607091385670</v>
      </c>
      <c r="E65" s="316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5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3"/>
      <c r="P65" s="323"/>
      <c r="Q65" s="323"/>
      <c r="R65" s="316"/>
      <c r="S65" s="34"/>
      <c r="T65" s="34"/>
      <c r="U65" s="35" t="s">
        <v>65</v>
      </c>
      <c r="V65" s="302">
        <v>0</v>
      </c>
      <c r="W65" s="30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5">
        <v>4680115881327</v>
      </c>
      <c r="E66" s="316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3"/>
      <c r="P66" s="323"/>
      <c r="Q66" s="323"/>
      <c r="R66" s="316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5">
        <v>4680115882133</v>
      </c>
      <c r="E67" s="316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40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23"/>
      <c r="P67" s="323"/>
      <c r="Q67" s="323"/>
      <c r="R67" s="316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5">
        <v>4607091382952</v>
      </c>
      <c r="E68" s="316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3"/>
      <c r="P68" s="323"/>
      <c r="Q68" s="323"/>
      <c r="R68" s="316"/>
      <c r="S68" s="34"/>
      <c r="T68" s="34"/>
      <c r="U68" s="35" t="s">
        <v>65</v>
      </c>
      <c r="V68" s="302">
        <v>0</v>
      </c>
      <c r="W68" s="303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5">
        <v>4680115882539</v>
      </c>
      <c r="E69" s="316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3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3"/>
      <c r="P69" s="323"/>
      <c r="Q69" s="323"/>
      <c r="R69" s="316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5">
        <v>4607091385687</v>
      </c>
      <c r="E70" s="316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4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3"/>
      <c r="P70" s="323"/>
      <c r="Q70" s="323"/>
      <c r="R70" s="316"/>
      <c r="S70" s="34"/>
      <c r="T70" s="34"/>
      <c r="U70" s="35" t="s">
        <v>65</v>
      </c>
      <c r="V70" s="302">
        <v>0</v>
      </c>
      <c r="W70" s="30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5">
        <v>4607091384604</v>
      </c>
      <c r="E71" s="316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3"/>
      <c r="P71" s="323"/>
      <c r="Q71" s="323"/>
      <c r="R71" s="316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5">
        <v>4680115880283</v>
      </c>
      <c r="E72" s="316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3"/>
      <c r="P72" s="323"/>
      <c r="Q72" s="323"/>
      <c r="R72" s="316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5">
        <v>4680115881518</v>
      </c>
      <c r="E73" s="316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5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23"/>
      <c r="P73" s="323"/>
      <c r="Q73" s="323"/>
      <c r="R73" s="316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5">
        <v>4680115881303</v>
      </c>
      <c r="E74" s="316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5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3"/>
      <c r="P74" s="323"/>
      <c r="Q74" s="323"/>
      <c r="R74" s="316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5">
        <v>4607091388466</v>
      </c>
      <c r="E75" s="316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56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3"/>
      <c r="P75" s="323"/>
      <c r="Q75" s="323"/>
      <c r="R75" s="316"/>
      <c r="S75" s="34"/>
      <c r="T75" s="34"/>
      <c r="U75" s="35" t="s">
        <v>65</v>
      </c>
      <c r="V75" s="302">
        <v>0</v>
      </c>
      <c r="W75" s="303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5">
        <v>4680115880269</v>
      </c>
      <c r="E76" s="316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8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3"/>
      <c r="P76" s="323"/>
      <c r="Q76" s="323"/>
      <c r="R76" s="316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5">
        <v>4680115880429</v>
      </c>
      <c r="E77" s="316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3"/>
      <c r="P77" s="323"/>
      <c r="Q77" s="323"/>
      <c r="R77" s="316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5">
        <v>4680115881457</v>
      </c>
      <c r="E78" s="316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5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3"/>
      <c r="P78" s="323"/>
      <c r="Q78" s="323"/>
      <c r="R78" s="316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08"/>
      <c r="B79" s="309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10"/>
      <c r="N79" s="324" t="s">
        <v>66</v>
      </c>
      <c r="O79" s="325"/>
      <c r="P79" s="325"/>
      <c r="Q79" s="325"/>
      <c r="R79" s="325"/>
      <c r="S79" s="325"/>
      <c r="T79" s="326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5"/>
      <c r="Z79" s="305"/>
    </row>
    <row r="80" spans="1:53" x14ac:dyDescent="0.2">
      <c r="A80" s="309"/>
      <c r="B80" s="309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10"/>
      <c r="N80" s="324" t="s">
        <v>66</v>
      </c>
      <c r="O80" s="325"/>
      <c r="P80" s="325"/>
      <c r="Q80" s="325"/>
      <c r="R80" s="325"/>
      <c r="S80" s="325"/>
      <c r="T80" s="326"/>
      <c r="U80" s="37" t="s">
        <v>65</v>
      </c>
      <c r="V80" s="304">
        <f>IFERROR(SUM(V63:V78),"0")</f>
        <v>0</v>
      </c>
      <c r="W80" s="304">
        <f>IFERROR(SUM(W63:W78),"0")</f>
        <v>0</v>
      </c>
      <c r="X80" s="37"/>
      <c r="Y80" s="305"/>
      <c r="Z80" s="305"/>
    </row>
    <row r="81" spans="1:53" ht="14.25" customHeight="1" x14ac:dyDescent="0.25">
      <c r="A81" s="321" t="s">
        <v>95</v>
      </c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309"/>
      <c r="V81" s="309"/>
      <c r="W81" s="309"/>
      <c r="X81" s="309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5">
        <v>4607091384789</v>
      </c>
      <c r="E82" s="316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68" t="s">
        <v>153</v>
      </c>
      <c r="O82" s="323"/>
      <c r="P82" s="323"/>
      <c r="Q82" s="323"/>
      <c r="R82" s="316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5">
        <v>4680115881488</v>
      </c>
      <c r="E83" s="316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3"/>
      <c r="P83" s="323"/>
      <c r="Q83" s="323"/>
      <c r="R83" s="316"/>
      <c r="S83" s="34"/>
      <c r="T83" s="34"/>
      <c r="U83" s="35" t="s">
        <v>65</v>
      </c>
      <c r="V83" s="302">
        <v>0</v>
      </c>
      <c r="W83" s="303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5">
        <v>4607091384765</v>
      </c>
      <c r="E84" s="316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38" t="s">
        <v>158</v>
      </c>
      <c r="O84" s="323"/>
      <c r="P84" s="323"/>
      <c r="Q84" s="323"/>
      <c r="R84" s="316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5">
        <v>4680115882751</v>
      </c>
      <c r="E85" s="316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49" t="s">
        <v>161</v>
      </c>
      <c r="O85" s="323"/>
      <c r="P85" s="323"/>
      <c r="Q85" s="323"/>
      <c r="R85" s="316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5">
        <v>4680115882775</v>
      </c>
      <c r="E86" s="316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536" t="s">
        <v>165</v>
      </c>
      <c r="O86" s="323"/>
      <c r="P86" s="323"/>
      <c r="Q86" s="323"/>
      <c r="R86" s="316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5">
        <v>4680115880658</v>
      </c>
      <c r="E87" s="316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3"/>
      <c r="P87" s="323"/>
      <c r="Q87" s="323"/>
      <c r="R87" s="316"/>
      <c r="S87" s="34"/>
      <c r="T87" s="34"/>
      <c r="U87" s="35" t="s">
        <v>65</v>
      </c>
      <c r="V87" s="302">
        <v>0</v>
      </c>
      <c r="W87" s="303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5">
        <v>4607091381962</v>
      </c>
      <c r="E88" s="316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36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3"/>
      <c r="P88" s="323"/>
      <c r="Q88" s="323"/>
      <c r="R88" s="316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08"/>
      <c r="B89" s="309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10"/>
      <c r="N89" s="324" t="s">
        <v>66</v>
      </c>
      <c r="O89" s="325"/>
      <c r="P89" s="325"/>
      <c r="Q89" s="325"/>
      <c r="R89" s="325"/>
      <c r="S89" s="325"/>
      <c r="T89" s="326"/>
      <c r="U89" s="37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09"/>
      <c r="B90" s="309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10"/>
      <c r="N90" s="324" t="s">
        <v>66</v>
      </c>
      <c r="O90" s="325"/>
      <c r="P90" s="325"/>
      <c r="Q90" s="325"/>
      <c r="R90" s="325"/>
      <c r="S90" s="325"/>
      <c r="T90" s="326"/>
      <c r="U90" s="37" t="s">
        <v>65</v>
      </c>
      <c r="V90" s="304">
        <f>IFERROR(SUM(V82:V88),"0")</f>
        <v>0</v>
      </c>
      <c r="W90" s="304">
        <f>IFERROR(SUM(W82:W88),"0")</f>
        <v>0</v>
      </c>
      <c r="X90" s="37"/>
      <c r="Y90" s="305"/>
      <c r="Z90" s="305"/>
    </row>
    <row r="91" spans="1:53" ht="14.25" customHeight="1" x14ac:dyDescent="0.25">
      <c r="A91" s="321" t="s">
        <v>60</v>
      </c>
      <c r="B91" s="309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309"/>
      <c r="S91" s="309"/>
      <c r="T91" s="309"/>
      <c r="U91" s="309"/>
      <c r="V91" s="309"/>
      <c r="W91" s="309"/>
      <c r="X91" s="309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5">
        <v>4607091387667</v>
      </c>
      <c r="E92" s="316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3"/>
      <c r="P92" s="323"/>
      <c r="Q92" s="323"/>
      <c r="R92" s="316"/>
      <c r="S92" s="34"/>
      <c r="T92" s="34"/>
      <c r="U92" s="35" t="s">
        <v>65</v>
      </c>
      <c r="V92" s="302">
        <v>0</v>
      </c>
      <c r="W92" s="303">
        <f t="shared" ref="W92:W101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5">
        <v>4607091387636</v>
      </c>
      <c r="E93" s="316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3"/>
      <c r="P93" s="323"/>
      <c r="Q93" s="323"/>
      <c r="R93" s="316"/>
      <c r="S93" s="34"/>
      <c r="T93" s="34"/>
      <c r="U93" s="35" t="s">
        <v>65</v>
      </c>
      <c r="V93" s="302">
        <v>10</v>
      </c>
      <c r="W93" s="303">
        <f t="shared" si="5"/>
        <v>12.600000000000001</v>
      </c>
      <c r="X93" s="36">
        <f>IFERROR(IF(W93=0,"",ROUNDUP(W93/H93,0)*0.00937),"")</f>
        <v>2.811E-2</v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5">
        <v>4607091384727</v>
      </c>
      <c r="E94" s="316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8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3"/>
      <c r="P94" s="323"/>
      <c r="Q94" s="323"/>
      <c r="R94" s="316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5">
        <v>4607091386745</v>
      </c>
      <c r="E95" s="316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3"/>
      <c r="P95" s="323"/>
      <c r="Q95" s="323"/>
      <c r="R95" s="316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5">
        <v>4607091382426</v>
      </c>
      <c r="E96" s="316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3"/>
      <c r="P96" s="323"/>
      <c r="Q96" s="323"/>
      <c r="R96" s="316"/>
      <c r="S96" s="34"/>
      <c r="T96" s="34"/>
      <c r="U96" s="35" t="s">
        <v>65</v>
      </c>
      <c r="V96" s="302">
        <v>0</v>
      </c>
      <c r="W96" s="303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5">
        <v>4607091386547</v>
      </c>
      <c r="E97" s="316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4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3"/>
      <c r="P97" s="323"/>
      <c r="Q97" s="323"/>
      <c r="R97" s="316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5">
        <v>4607091384734</v>
      </c>
      <c r="E98" s="316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3"/>
      <c r="P98" s="323"/>
      <c r="Q98" s="323"/>
      <c r="R98" s="316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5">
        <v>4607091382464</v>
      </c>
      <c r="E99" s="316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3"/>
      <c r="P99" s="323"/>
      <c r="Q99" s="323"/>
      <c r="R99" s="316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5">
        <v>4680115883444</v>
      </c>
      <c r="E100" s="316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580" t="s">
        <v>188</v>
      </c>
      <c r="O100" s="323"/>
      <c r="P100" s="323"/>
      <c r="Q100" s="323"/>
      <c r="R100" s="316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5">
        <v>4680115883444</v>
      </c>
      <c r="E101" s="316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5" t="s">
        <v>188</v>
      </c>
      <c r="O101" s="323"/>
      <c r="P101" s="323"/>
      <c r="Q101" s="323"/>
      <c r="R101" s="316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08"/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10"/>
      <c r="N102" s="324" t="s">
        <v>66</v>
      </c>
      <c r="O102" s="325"/>
      <c r="P102" s="325"/>
      <c r="Q102" s="325"/>
      <c r="R102" s="325"/>
      <c r="S102" s="325"/>
      <c r="T102" s="326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2.3809523809523809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3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2.811E-2</v>
      </c>
      <c r="Y102" s="305"/>
      <c r="Z102" s="305"/>
    </row>
    <row r="103" spans="1:53" x14ac:dyDescent="0.2">
      <c r="A103" s="309"/>
      <c r="B103" s="309"/>
      <c r="C103" s="309"/>
      <c r="D103" s="309"/>
      <c r="E103" s="309"/>
      <c r="F103" s="309"/>
      <c r="G103" s="309"/>
      <c r="H103" s="309"/>
      <c r="I103" s="309"/>
      <c r="J103" s="309"/>
      <c r="K103" s="309"/>
      <c r="L103" s="309"/>
      <c r="M103" s="310"/>
      <c r="N103" s="324" t="s">
        <v>66</v>
      </c>
      <c r="O103" s="325"/>
      <c r="P103" s="325"/>
      <c r="Q103" s="325"/>
      <c r="R103" s="325"/>
      <c r="S103" s="325"/>
      <c r="T103" s="326"/>
      <c r="U103" s="37" t="s">
        <v>65</v>
      </c>
      <c r="V103" s="304">
        <f>IFERROR(SUM(V92:V101),"0")</f>
        <v>10</v>
      </c>
      <c r="W103" s="304">
        <f>IFERROR(SUM(W92:W101),"0")</f>
        <v>12.600000000000001</v>
      </c>
      <c r="X103" s="37"/>
      <c r="Y103" s="305"/>
      <c r="Z103" s="305"/>
    </row>
    <row r="104" spans="1:53" ht="14.25" customHeight="1" x14ac:dyDescent="0.25">
      <c r="A104" s="321" t="s">
        <v>68</v>
      </c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  <c r="R104" s="309"/>
      <c r="S104" s="309"/>
      <c r="T104" s="309"/>
      <c r="U104" s="309"/>
      <c r="V104" s="309"/>
      <c r="W104" s="309"/>
      <c r="X104" s="309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5">
        <v>4607091386967</v>
      </c>
      <c r="E105" s="316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447" t="s">
        <v>192</v>
      </c>
      <c r="O105" s="323"/>
      <c r="P105" s="323"/>
      <c r="Q105" s="323"/>
      <c r="R105" s="316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5">
        <v>4607091386967</v>
      </c>
      <c r="E106" s="316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06" t="s">
        <v>194</v>
      </c>
      <c r="O106" s="323"/>
      <c r="P106" s="323"/>
      <c r="Q106" s="323"/>
      <c r="R106" s="316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5">
        <v>4607091385304</v>
      </c>
      <c r="E107" s="316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44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23"/>
      <c r="P107" s="323"/>
      <c r="Q107" s="323"/>
      <c r="R107" s="316"/>
      <c r="S107" s="34"/>
      <c r="T107" s="34"/>
      <c r="U107" s="35" t="s">
        <v>65</v>
      </c>
      <c r="V107" s="302">
        <v>0</v>
      </c>
      <c r="W107" s="30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5">
        <v>4607091386264</v>
      </c>
      <c r="E108" s="316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5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3"/>
      <c r="P108" s="323"/>
      <c r="Q108" s="323"/>
      <c r="R108" s="316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5">
        <v>4607091385731</v>
      </c>
      <c r="E109" s="316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434" t="s">
        <v>201</v>
      </c>
      <c r="O109" s="323"/>
      <c r="P109" s="323"/>
      <c r="Q109" s="323"/>
      <c r="R109" s="316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5">
        <v>4680115880214</v>
      </c>
      <c r="E110" s="316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401" t="s">
        <v>204</v>
      </c>
      <c r="O110" s="323"/>
      <c r="P110" s="323"/>
      <c r="Q110" s="323"/>
      <c r="R110" s="316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5">
        <v>4680115880894</v>
      </c>
      <c r="E111" s="316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416" t="s">
        <v>207</v>
      </c>
      <c r="O111" s="323"/>
      <c r="P111" s="323"/>
      <c r="Q111" s="323"/>
      <c r="R111" s="316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5">
        <v>4607091385427</v>
      </c>
      <c r="E112" s="316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3"/>
      <c r="P112" s="323"/>
      <c r="Q112" s="323"/>
      <c r="R112" s="316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5">
        <v>4680115882645</v>
      </c>
      <c r="E113" s="316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578" t="s">
        <v>212</v>
      </c>
      <c r="O113" s="323"/>
      <c r="P113" s="323"/>
      <c r="Q113" s="323"/>
      <c r="R113" s="316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08"/>
      <c r="B114" s="309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10"/>
      <c r="N114" s="324" t="s">
        <v>66</v>
      </c>
      <c r="O114" s="325"/>
      <c r="P114" s="325"/>
      <c r="Q114" s="325"/>
      <c r="R114" s="325"/>
      <c r="S114" s="325"/>
      <c r="T114" s="326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0</v>
      </c>
      <c r="W114" s="304">
        <f>IFERROR(W105/H105,"0")+IFERROR(W106/H106,"0")+IFERROR(W107/H107,"0")+IFERROR(W108/H108,"0")+IFERROR(W109/H109,"0")+IFERROR(W110/H110,"0")+IFERROR(W111/H111,"0")+IFERROR(W112/H112,"0")+IFERROR(W113/H113,"0")</f>
        <v>0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05"/>
      <c r="Z114" s="305"/>
    </row>
    <row r="115" spans="1:53" x14ac:dyDescent="0.2">
      <c r="A115" s="309"/>
      <c r="B115" s="309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10"/>
      <c r="N115" s="324" t="s">
        <v>66</v>
      </c>
      <c r="O115" s="325"/>
      <c r="P115" s="325"/>
      <c r="Q115" s="325"/>
      <c r="R115" s="325"/>
      <c r="S115" s="325"/>
      <c r="T115" s="326"/>
      <c r="U115" s="37" t="s">
        <v>65</v>
      </c>
      <c r="V115" s="304">
        <f>IFERROR(SUM(V105:V113),"0")</f>
        <v>0</v>
      </c>
      <c r="W115" s="304">
        <f>IFERROR(SUM(W105:W113),"0")</f>
        <v>0</v>
      </c>
      <c r="X115" s="37"/>
      <c r="Y115" s="305"/>
      <c r="Z115" s="305"/>
    </row>
    <row r="116" spans="1:53" ht="14.25" customHeight="1" x14ac:dyDescent="0.25">
      <c r="A116" s="321" t="s">
        <v>213</v>
      </c>
      <c r="B116" s="309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  <c r="R116" s="309"/>
      <c r="S116" s="309"/>
      <c r="T116" s="309"/>
      <c r="U116" s="309"/>
      <c r="V116" s="309"/>
      <c r="W116" s="309"/>
      <c r="X116" s="309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5">
        <v>4607091383065</v>
      </c>
      <c r="E117" s="316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3"/>
      <c r="P117" s="323"/>
      <c r="Q117" s="323"/>
      <c r="R117" s="316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5">
        <v>4680115881532</v>
      </c>
      <c r="E118" s="316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3"/>
      <c r="P118" s="323"/>
      <c r="Q118" s="323"/>
      <c r="R118" s="316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5">
        <v>4680115882652</v>
      </c>
      <c r="E119" s="316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417" t="s">
        <v>220</v>
      </c>
      <c r="O119" s="323"/>
      <c r="P119" s="323"/>
      <c r="Q119" s="323"/>
      <c r="R119" s="316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5">
        <v>4680115880238</v>
      </c>
      <c r="E120" s="316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59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23"/>
      <c r="P120" s="323"/>
      <c r="Q120" s="323"/>
      <c r="R120" s="316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5">
        <v>4680115881464</v>
      </c>
      <c r="E121" s="316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462" t="s">
        <v>225</v>
      </c>
      <c r="O121" s="323"/>
      <c r="P121" s="323"/>
      <c r="Q121" s="323"/>
      <c r="R121" s="316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08"/>
      <c r="B122" s="309"/>
      <c r="C122" s="309"/>
      <c r="D122" s="309"/>
      <c r="E122" s="309"/>
      <c r="F122" s="309"/>
      <c r="G122" s="309"/>
      <c r="H122" s="309"/>
      <c r="I122" s="309"/>
      <c r="J122" s="309"/>
      <c r="K122" s="309"/>
      <c r="L122" s="309"/>
      <c r="M122" s="310"/>
      <c r="N122" s="324" t="s">
        <v>66</v>
      </c>
      <c r="O122" s="325"/>
      <c r="P122" s="325"/>
      <c r="Q122" s="325"/>
      <c r="R122" s="325"/>
      <c r="S122" s="325"/>
      <c r="T122" s="326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09"/>
      <c r="B123" s="309"/>
      <c r="C123" s="309"/>
      <c r="D123" s="309"/>
      <c r="E123" s="309"/>
      <c r="F123" s="309"/>
      <c r="G123" s="309"/>
      <c r="H123" s="309"/>
      <c r="I123" s="309"/>
      <c r="J123" s="309"/>
      <c r="K123" s="309"/>
      <c r="L123" s="309"/>
      <c r="M123" s="310"/>
      <c r="N123" s="324" t="s">
        <v>66</v>
      </c>
      <c r="O123" s="325"/>
      <c r="P123" s="325"/>
      <c r="Q123" s="325"/>
      <c r="R123" s="325"/>
      <c r="S123" s="325"/>
      <c r="T123" s="326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20" t="s">
        <v>226</v>
      </c>
      <c r="B124" s="309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  <c r="R124" s="309"/>
      <c r="S124" s="309"/>
      <c r="T124" s="309"/>
      <c r="U124" s="309"/>
      <c r="V124" s="309"/>
      <c r="W124" s="309"/>
      <c r="X124" s="309"/>
      <c r="Y124" s="297"/>
      <c r="Z124" s="297"/>
    </row>
    <row r="125" spans="1:53" ht="14.25" customHeight="1" x14ac:dyDescent="0.25">
      <c r="A125" s="321" t="s">
        <v>68</v>
      </c>
      <c r="B125" s="309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  <c r="R125" s="309"/>
      <c r="S125" s="309"/>
      <c r="T125" s="309"/>
      <c r="U125" s="309"/>
      <c r="V125" s="309"/>
      <c r="W125" s="309"/>
      <c r="X125" s="309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5">
        <v>4607091385168</v>
      </c>
      <c r="E126" s="316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5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23"/>
      <c r="P126" s="323"/>
      <c r="Q126" s="323"/>
      <c r="R126" s="316"/>
      <c r="S126" s="34"/>
      <c r="T126" s="34"/>
      <c r="U126" s="35" t="s">
        <v>65</v>
      </c>
      <c r="V126" s="302">
        <v>0</v>
      </c>
      <c r="W126" s="303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5">
        <v>4607091383256</v>
      </c>
      <c r="E127" s="316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5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23"/>
      <c r="P127" s="323"/>
      <c r="Q127" s="323"/>
      <c r="R127" s="316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5">
        <v>4607091385748</v>
      </c>
      <c r="E128" s="316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57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23"/>
      <c r="P128" s="323"/>
      <c r="Q128" s="323"/>
      <c r="R128" s="316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08"/>
      <c r="B129" s="309"/>
      <c r="C129" s="309"/>
      <c r="D129" s="309"/>
      <c r="E129" s="309"/>
      <c r="F129" s="309"/>
      <c r="G129" s="309"/>
      <c r="H129" s="309"/>
      <c r="I129" s="309"/>
      <c r="J129" s="309"/>
      <c r="K129" s="309"/>
      <c r="L129" s="309"/>
      <c r="M129" s="310"/>
      <c r="N129" s="324" t="s">
        <v>66</v>
      </c>
      <c r="O129" s="325"/>
      <c r="P129" s="325"/>
      <c r="Q129" s="325"/>
      <c r="R129" s="325"/>
      <c r="S129" s="325"/>
      <c r="T129" s="326"/>
      <c r="U129" s="37" t="s">
        <v>67</v>
      </c>
      <c r="V129" s="304">
        <f>IFERROR(V126/H126,"0")+IFERROR(V127/H127,"0")+IFERROR(V128/H128,"0")</f>
        <v>0</v>
      </c>
      <c r="W129" s="304">
        <f>IFERROR(W126/H126,"0")+IFERROR(W127/H127,"0")+IFERROR(W128/H128,"0")</f>
        <v>0</v>
      </c>
      <c r="X129" s="304">
        <f>IFERROR(IF(X126="",0,X126),"0")+IFERROR(IF(X127="",0,X127),"0")+IFERROR(IF(X128="",0,X128),"0")</f>
        <v>0</v>
      </c>
      <c r="Y129" s="305"/>
      <c r="Z129" s="305"/>
    </row>
    <row r="130" spans="1:53" x14ac:dyDescent="0.2">
      <c r="A130" s="309"/>
      <c r="B130" s="309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10"/>
      <c r="N130" s="324" t="s">
        <v>66</v>
      </c>
      <c r="O130" s="325"/>
      <c r="P130" s="325"/>
      <c r="Q130" s="325"/>
      <c r="R130" s="325"/>
      <c r="S130" s="325"/>
      <c r="T130" s="326"/>
      <c r="U130" s="37" t="s">
        <v>65</v>
      </c>
      <c r="V130" s="304">
        <f>IFERROR(SUM(V126:V128),"0")</f>
        <v>0</v>
      </c>
      <c r="W130" s="304">
        <f>IFERROR(SUM(W126:W128),"0")</f>
        <v>0</v>
      </c>
      <c r="X130" s="37"/>
      <c r="Y130" s="305"/>
      <c r="Z130" s="305"/>
    </row>
    <row r="131" spans="1:53" ht="27.75" customHeight="1" x14ac:dyDescent="0.2">
      <c r="A131" s="387" t="s">
        <v>233</v>
      </c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8"/>
      <c r="O131" s="388"/>
      <c r="P131" s="388"/>
      <c r="Q131" s="388"/>
      <c r="R131" s="388"/>
      <c r="S131" s="388"/>
      <c r="T131" s="388"/>
      <c r="U131" s="388"/>
      <c r="V131" s="388"/>
      <c r="W131" s="388"/>
      <c r="X131" s="388"/>
      <c r="Y131" s="48"/>
      <c r="Z131" s="48"/>
    </row>
    <row r="132" spans="1:53" ht="16.5" customHeight="1" x14ac:dyDescent="0.25">
      <c r="A132" s="320" t="s">
        <v>234</v>
      </c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309"/>
      <c r="S132" s="309"/>
      <c r="T132" s="309"/>
      <c r="U132" s="309"/>
      <c r="V132" s="309"/>
      <c r="W132" s="309"/>
      <c r="X132" s="309"/>
      <c r="Y132" s="297"/>
      <c r="Z132" s="297"/>
    </row>
    <row r="133" spans="1:53" ht="14.25" customHeight="1" x14ac:dyDescent="0.25">
      <c r="A133" s="321" t="s">
        <v>103</v>
      </c>
      <c r="B133" s="309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  <c r="R133" s="309"/>
      <c r="S133" s="309"/>
      <c r="T133" s="309"/>
      <c r="U133" s="309"/>
      <c r="V133" s="309"/>
      <c r="W133" s="309"/>
      <c r="X133" s="309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5">
        <v>4607091383423</v>
      </c>
      <c r="E134" s="316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5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23"/>
      <c r="P134" s="323"/>
      <c r="Q134" s="323"/>
      <c r="R134" s="316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5">
        <v>4607091381405</v>
      </c>
      <c r="E135" s="316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3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23"/>
      <c r="P135" s="323"/>
      <c r="Q135" s="323"/>
      <c r="R135" s="316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5">
        <v>4607091386516</v>
      </c>
      <c r="E136" s="316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3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23"/>
      <c r="P136" s="323"/>
      <c r="Q136" s="323"/>
      <c r="R136" s="316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08"/>
      <c r="B137" s="309"/>
      <c r="C137" s="309"/>
      <c r="D137" s="309"/>
      <c r="E137" s="309"/>
      <c r="F137" s="309"/>
      <c r="G137" s="309"/>
      <c r="H137" s="309"/>
      <c r="I137" s="309"/>
      <c r="J137" s="309"/>
      <c r="K137" s="309"/>
      <c r="L137" s="309"/>
      <c r="M137" s="310"/>
      <c r="N137" s="324" t="s">
        <v>66</v>
      </c>
      <c r="O137" s="325"/>
      <c r="P137" s="325"/>
      <c r="Q137" s="325"/>
      <c r="R137" s="325"/>
      <c r="S137" s="325"/>
      <c r="T137" s="326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09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10"/>
      <c r="N138" s="324" t="s">
        <v>66</v>
      </c>
      <c r="O138" s="325"/>
      <c r="P138" s="325"/>
      <c r="Q138" s="325"/>
      <c r="R138" s="325"/>
      <c r="S138" s="325"/>
      <c r="T138" s="326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20" t="s">
        <v>241</v>
      </c>
      <c r="B139" s="309"/>
      <c r="C139" s="309"/>
      <c r="D139" s="309"/>
      <c r="E139" s="309"/>
      <c r="F139" s="309"/>
      <c r="G139" s="309"/>
      <c r="H139" s="309"/>
      <c r="I139" s="309"/>
      <c r="J139" s="309"/>
      <c r="K139" s="309"/>
      <c r="L139" s="309"/>
      <c r="M139" s="309"/>
      <c r="N139" s="309"/>
      <c r="O139" s="309"/>
      <c r="P139" s="309"/>
      <c r="Q139" s="309"/>
      <c r="R139" s="309"/>
      <c r="S139" s="309"/>
      <c r="T139" s="309"/>
      <c r="U139" s="309"/>
      <c r="V139" s="309"/>
      <c r="W139" s="309"/>
      <c r="X139" s="309"/>
      <c r="Y139" s="297"/>
      <c r="Z139" s="297"/>
    </row>
    <row r="140" spans="1:53" ht="14.25" customHeight="1" x14ac:dyDescent="0.25">
      <c r="A140" s="321" t="s">
        <v>60</v>
      </c>
      <c r="B140" s="309"/>
      <c r="C140" s="309"/>
      <c r="D140" s="309"/>
      <c r="E140" s="309"/>
      <c r="F140" s="309"/>
      <c r="G140" s="309"/>
      <c r="H140" s="309"/>
      <c r="I140" s="309"/>
      <c r="J140" s="309"/>
      <c r="K140" s="309"/>
      <c r="L140" s="309"/>
      <c r="M140" s="309"/>
      <c r="N140" s="309"/>
      <c r="O140" s="309"/>
      <c r="P140" s="309"/>
      <c r="Q140" s="309"/>
      <c r="R140" s="309"/>
      <c r="S140" s="309"/>
      <c r="T140" s="309"/>
      <c r="U140" s="309"/>
      <c r="V140" s="309"/>
      <c r="W140" s="309"/>
      <c r="X140" s="309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5">
        <v>4680115880993</v>
      </c>
      <c r="E141" s="316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3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23"/>
      <c r="P141" s="323"/>
      <c r="Q141" s="323"/>
      <c r="R141" s="316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5">
        <v>4680115881761</v>
      </c>
      <c r="E142" s="316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23"/>
      <c r="P142" s="323"/>
      <c r="Q142" s="323"/>
      <c r="R142" s="316"/>
      <c r="S142" s="34"/>
      <c r="T142" s="34"/>
      <c r="U142" s="35" t="s">
        <v>65</v>
      </c>
      <c r="V142" s="302">
        <v>8</v>
      </c>
      <c r="W142" s="303">
        <f t="shared" si="7"/>
        <v>8.4</v>
      </c>
      <c r="X142" s="36">
        <f>IFERROR(IF(W142=0,"",ROUNDUP(W142/H142,0)*0.00753),"")</f>
        <v>1.506E-2</v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5">
        <v>4680115881563</v>
      </c>
      <c r="E143" s="316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3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23"/>
      <c r="P143" s="323"/>
      <c r="Q143" s="323"/>
      <c r="R143" s="316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5">
        <v>4680115880986</v>
      </c>
      <c r="E144" s="316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23"/>
      <c r="P144" s="323"/>
      <c r="Q144" s="323"/>
      <c r="R144" s="316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5">
        <v>4680115880207</v>
      </c>
      <c r="E145" s="316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23"/>
      <c r="P145" s="323"/>
      <c r="Q145" s="323"/>
      <c r="R145" s="316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5">
        <v>4680115881785</v>
      </c>
      <c r="E146" s="316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3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23"/>
      <c r="P146" s="323"/>
      <c r="Q146" s="323"/>
      <c r="R146" s="316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5">
        <v>4680115881679</v>
      </c>
      <c r="E147" s="316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5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23"/>
      <c r="P147" s="323"/>
      <c r="Q147" s="323"/>
      <c r="R147" s="316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5">
        <v>4680115880191</v>
      </c>
      <c r="E148" s="316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23"/>
      <c r="P148" s="323"/>
      <c r="Q148" s="323"/>
      <c r="R148" s="316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08"/>
      <c r="B149" s="309"/>
      <c r="C149" s="309"/>
      <c r="D149" s="309"/>
      <c r="E149" s="309"/>
      <c r="F149" s="309"/>
      <c r="G149" s="309"/>
      <c r="H149" s="309"/>
      <c r="I149" s="309"/>
      <c r="J149" s="309"/>
      <c r="K149" s="309"/>
      <c r="L149" s="309"/>
      <c r="M149" s="310"/>
      <c r="N149" s="324" t="s">
        <v>66</v>
      </c>
      <c r="O149" s="325"/>
      <c r="P149" s="325"/>
      <c r="Q149" s="325"/>
      <c r="R149" s="325"/>
      <c r="S149" s="325"/>
      <c r="T149" s="326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1.9047619047619047</v>
      </c>
      <c r="W149" s="304">
        <f>IFERROR(W141/H141,"0")+IFERROR(W142/H142,"0")+IFERROR(W143/H143,"0")+IFERROR(W144/H144,"0")+IFERROR(W145/H145,"0")+IFERROR(W146/H146,"0")+IFERROR(W147/H147,"0")+IFERROR(W148/H148,"0")</f>
        <v>2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1.506E-2</v>
      </c>
      <c r="Y149" s="305"/>
      <c r="Z149" s="305"/>
    </row>
    <row r="150" spans="1:53" x14ac:dyDescent="0.2">
      <c r="A150" s="309"/>
      <c r="B150" s="309"/>
      <c r="C150" s="309"/>
      <c r="D150" s="309"/>
      <c r="E150" s="309"/>
      <c r="F150" s="309"/>
      <c r="G150" s="309"/>
      <c r="H150" s="309"/>
      <c r="I150" s="309"/>
      <c r="J150" s="309"/>
      <c r="K150" s="309"/>
      <c r="L150" s="309"/>
      <c r="M150" s="310"/>
      <c r="N150" s="324" t="s">
        <v>66</v>
      </c>
      <c r="O150" s="325"/>
      <c r="P150" s="325"/>
      <c r="Q150" s="325"/>
      <c r="R150" s="325"/>
      <c r="S150" s="325"/>
      <c r="T150" s="326"/>
      <c r="U150" s="37" t="s">
        <v>65</v>
      </c>
      <c r="V150" s="304">
        <f>IFERROR(SUM(V141:V148),"0")</f>
        <v>8</v>
      </c>
      <c r="W150" s="304">
        <f>IFERROR(SUM(W141:W148),"0")</f>
        <v>8.4</v>
      </c>
      <c r="X150" s="37"/>
      <c r="Y150" s="305"/>
      <c r="Z150" s="305"/>
    </row>
    <row r="151" spans="1:53" ht="16.5" customHeight="1" x14ac:dyDescent="0.25">
      <c r="A151" s="320" t="s">
        <v>258</v>
      </c>
      <c r="B151" s="309"/>
      <c r="C151" s="309"/>
      <c r="D151" s="309"/>
      <c r="E151" s="309"/>
      <c r="F151" s="309"/>
      <c r="G151" s="309"/>
      <c r="H151" s="309"/>
      <c r="I151" s="309"/>
      <c r="J151" s="309"/>
      <c r="K151" s="309"/>
      <c r="L151" s="309"/>
      <c r="M151" s="309"/>
      <c r="N151" s="309"/>
      <c r="O151" s="309"/>
      <c r="P151" s="309"/>
      <c r="Q151" s="309"/>
      <c r="R151" s="309"/>
      <c r="S151" s="309"/>
      <c r="T151" s="309"/>
      <c r="U151" s="309"/>
      <c r="V151" s="309"/>
      <c r="W151" s="309"/>
      <c r="X151" s="309"/>
      <c r="Y151" s="297"/>
      <c r="Z151" s="297"/>
    </row>
    <row r="152" spans="1:53" ht="14.25" customHeight="1" x14ac:dyDescent="0.25">
      <c r="A152" s="321" t="s">
        <v>103</v>
      </c>
      <c r="B152" s="309"/>
      <c r="C152" s="309"/>
      <c r="D152" s="309"/>
      <c r="E152" s="309"/>
      <c r="F152" s="309"/>
      <c r="G152" s="309"/>
      <c r="H152" s="309"/>
      <c r="I152" s="309"/>
      <c r="J152" s="309"/>
      <c r="K152" s="309"/>
      <c r="L152" s="309"/>
      <c r="M152" s="309"/>
      <c r="N152" s="309"/>
      <c r="O152" s="309"/>
      <c r="P152" s="309"/>
      <c r="Q152" s="309"/>
      <c r="R152" s="309"/>
      <c r="S152" s="309"/>
      <c r="T152" s="309"/>
      <c r="U152" s="309"/>
      <c r="V152" s="309"/>
      <c r="W152" s="309"/>
      <c r="X152" s="309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5">
        <v>4680115881402</v>
      </c>
      <c r="E153" s="316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23"/>
      <c r="P153" s="323"/>
      <c r="Q153" s="323"/>
      <c r="R153" s="316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5">
        <v>4680115881396</v>
      </c>
      <c r="E154" s="316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23"/>
      <c r="P154" s="323"/>
      <c r="Q154" s="323"/>
      <c r="R154" s="316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08"/>
      <c r="B155" s="309"/>
      <c r="C155" s="309"/>
      <c r="D155" s="309"/>
      <c r="E155" s="309"/>
      <c r="F155" s="309"/>
      <c r="G155" s="309"/>
      <c r="H155" s="309"/>
      <c r="I155" s="309"/>
      <c r="J155" s="309"/>
      <c r="K155" s="309"/>
      <c r="L155" s="309"/>
      <c r="M155" s="310"/>
      <c r="N155" s="324" t="s">
        <v>66</v>
      </c>
      <c r="O155" s="325"/>
      <c r="P155" s="325"/>
      <c r="Q155" s="325"/>
      <c r="R155" s="325"/>
      <c r="S155" s="325"/>
      <c r="T155" s="326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09"/>
      <c r="B156" s="309"/>
      <c r="C156" s="309"/>
      <c r="D156" s="309"/>
      <c r="E156" s="309"/>
      <c r="F156" s="309"/>
      <c r="G156" s="309"/>
      <c r="H156" s="309"/>
      <c r="I156" s="309"/>
      <c r="J156" s="309"/>
      <c r="K156" s="309"/>
      <c r="L156" s="309"/>
      <c r="M156" s="310"/>
      <c r="N156" s="324" t="s">
        <v>66</v>
      </c>
      <c r="O156" s="325"/>
      <c r="P156" s="325"/>
      <c r="Q156" s="325"/>
      <c r="R156" s="325"/>
      <c r="S156" s="325"/>
      <c r="T156" s="326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21" t="s">
        <v>95</v>
      </c>
      <c r="B157" s="309"/>
      <c r="C157" s="309"/>
      <c r="D157" s="309"/>
      <c r="E157" s="309"/>
      <c r="F157" s="309"/>
      <c r="G157" s="309"/>
      <c r="H157" s="309"/>
      <c r="I157" s="309"/>
      <c r="J157" s="309"/>
      <c r="K157" s="309"/>
      <c r="L157" s="309"/>
      <c r="M157" s="309"/>
      <c r="N157" s="309"/>
      <c r="O157" s="309"/>
      <c r="P157" s="309"/>
      <c r="Q157" s="309"/>
      <c r="R157" s="309"/>
      <c r="S157" s="309"/>
      <c r="T157" s="309"/>
      <c r="U157" s="309"/>
      <c r="V157" s="309"/>
      <c r="W157" s="309"/>
      <c r="X157" s="309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5">
        <v>4680115882935</v>
      </c>
      <c r="E158" s="316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73" t="s">
        <v>265</v>
      </c>
      <c r="O158" s="323"/>
      <c r="P158" s="323"/>
      <c r="Q158" s="323"/>
      <c r="R158" s="316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5">
        <v>4680115880764</v>
      </c>
      <c r="E159" s="316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23"/>
      <c r="P159" s="323"/>
      <c r="Q159" s="323"/>
      <c r="R159" s="316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08"/>
      <c r="B160" s="309"/>
      <c r="C160" s="309"/>
      <c r="D160" s="309"/>
      <c r="E160" s="309"/>
      <c r="F160" s="309"/>
      <c r="G160" s="309"/>
      <c r="H160" s="309"/>
      <c r="I160" s="309"/>
      <c r="J160" s="309"/>
      <c r="K160" s="309"/>
      <c r="L160" s="309"/>
      <c r="M160" s="310"/>
      <c r="N160" s="324" t="s">
        <v>66</v>
      </c>
      <c r="O160" s="325"/>
      <c r="P160" s="325"/>
      <c r="Q160" s="325"/>
      <c r="R160" s="325"/>
      <c r="S160" s="325"/>
      <c r="T160" s="326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09"/>
      <c r="B161" s="309"/>
      <c r="C161" s="309"/>
      <c r="D161" s="309"/>
      <c r="E161" s="309"/>
      <c r="F161" s="309"/>
      <c r="G161" s="309"/>
      <c r="H161" s="309"/>
      <c r="I161" s="309"/>
      <c r="J161" s="309"/>
      <c r="K161" s="309"/>
      <c r="L161" s="309"/>
      <c r="M161" s="310"/>
      <c r="N161" s="324" t="s">
        <v>66</v>
      </c>
      <c r="O161" s="325"/>
      <c r="P161" s="325"/>
      <c r="Q161" s="325"/>
      <c r="R161" s="325"/>
      <c r="S161" s="325"/>
      <c r="T161" s="326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21" t="s">
        <v>60</v>
      </c>
      <c r="B162" s="309"/>
      <c r="C162" s="309"/>
      <c r="D162" s="309"/>
      <c r="E162" s="309"/>
      <c r="F162" s="309"/>
      <c r="G162" s="309"/>
      <c r="H162" s="309"/>
      <c r="I162" s="309"/>
      <c r="J162" s="309"/>
      <c r="K162" s="309"/>
      <c r="L162" s="309"/>
      <c r="M162" s="309"/>
      <c r="N162" s="309"/>
      <c r="O162" s="309"/>
      <c r="P162" s="309"/>
      <c r="Q162" s="309"/>
      <c r="R162" s="309"/>
      <c r="S162" s="309"/>
      <c r="T162" s="309"/>
      <c r="U162" s="309"/>
      <c r="V162" s="309"/>
      <c r="W162" s="309"/>
      <c r="X162" s="309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5">
        <v>4680115882683</v>
      </c>
      <c r="E163" s="316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23"/>
      <c r="P163" s="323"/>
      <c r="Q163" s="323"/>
      <c r="R163" s="316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5">
        <v>4680115882690</v>
      </c>
      <c r="E164" s="316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4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23"/>
      <c r="P164" s="323"/>
      <c r="Q164" s="323"/>
      <c r="R164" s="316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5">
        <v>4680115882669</v>
      </c>
      <c r="E165" s="316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6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23"/>
      <c r="P165" s="323"/>
      <c r="Q165" s="323"/>
      <c r="R165" s="316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5">
        <v>4680115882676</v>
      </c>
      <c r="E166" s="316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23"/>
      <c r="P166" s="323"/>
      <c r="Q166" s="323"/>
      <c r="R166" s="316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08"/>
      <c r="B167" s="309"/>
      <c r="C167" s="309"/>
      <c r="D167" s="309"/>
      <c r="E167" s="309"/>
      <c r="F167" s="309"/>
      <c r="G167" s="309"/>
      <c r="H167" s="309"/>
      <c r="I167" s="309"/>
      <c r="J167" s="309"/>
      <c r="K167" s="309"/>
      <c r="L167" s="309"/>
      <c r="M167" s="310"/>
      <c r="N167" s="324" t="s">
        <v>66</v>
      </c>
      <c r="O167" s="325"/>
      <c r="P167" s="325"/>
      <c r="Q167" s="325"/>
      <c r="R167" s="325"/>
      <c r="S167" s="325"/>
      <c r="T167" s="326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09"/>
      <c r="B168" s="309"/>
      <c r="C168" s="309"/>
      <c r="D168" s="309"/>
      <c r="E168" s="309"/>
      <c r="F168" s="309"/>
      <c r="G168" s="309"/>
      <c r="H168" s="309"/>
      <c r="I168" s="309"/>
      <c r="J168" s="309"/>
      <c r="K168" s="309"/>
      <c r="L168" s="309"/>
      <c r="M168" s="310"/>
      <c r="N168" s="324" t="s">
        <v>66</v>
      </c>
      <c r="O168" s="325"/>
      <c r="P168" s="325"/>
      <c r="Q168" s="325"/>
      <c r="R168" s="325"/>
      <c r="S168" s="325"/>
      <c r="T168" s="326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21" t="s">
        <v>68</v>
      </c>
      <c r="B169" s="309"/>
      <c r="C169" s="309"/>
      <c r="D169" s="309"/>
      <c r="E169" s="309"/>
      <c r="F169" s="309"/>
      <c r="G169" s="309"/>
      <c r="H169" s="309"/>
      <c r="I169" s="309"/>
      <c r="J169" s="309"/>
      <c r="K169" s="309"/>
      <c r="L169" s="309"/>
      <c r="M169" s="309"/>
      <c r="N169" s="309"/>
      <c r="O169" s="309"/>
      <c r="P169" s="309"/>
      <c r="Q169" s="309"/>
      <c r="R169" s="309"/>
      <c r="S169" s="309"/>
      <c r="T169" s="309"/>
      <c r="U169" s="309"/>
      <c r="V169" s="309"/>
      <c r="W169" s="309"/>
      <c r="X169" s="309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5">
        <v>4680115881556</v>
      </c>
      <c r="E170" s="316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23"/>
      <c r="P170" s="323"/>
      <c r="Q170" s="323"/>
      <c r="R170" s="316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5">
        <v>4680115880573</v>
      </c>
      <c r="E171" s="316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461" t="s">
        <v>280</v>
      </c>
      <c r="O171" s="323"/>
      <c r="P171" s="323"/>
      <c r="Q171" s="323"/>
      <c r="R171" s="316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5">
        <v>4680115881594</v>
      </c>
      <c r="E172" s="316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6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23"/>
      <c r="P172" s="323"/>
      <c r="Q172" s="323"/>
      <c r="R172" s="316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5">
        <v>4680115881587</v>
      </c>
      <c r="E173" s="316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579" t="s">
        <v>285</v>
      </c>
      <c r="O173" s="323"/>
      <c r="P173" s="323"/>
      <c r="Q173" s="323"/>
      <c r="R173" s="316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5">
        <v>4680115880962</v>
      </c>
      <c r="E174" s="316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23"/>
      <c r="P174" s="323"/>
      <c r="Q174" s="323"/>
      <c r="R174" s="316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5">
        <v>4680115881617</v>
      </c>
      <c r="E175" s="316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6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23"/>
      <c r="P175" s="323"/>
      <c r="Q175" s="323"/>
      <c r="R175" s="316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5">
        <v>4680115881228</v>
      </c>
      <c r="E176" s="316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594" t="s">
        <v>292</v>
      </c>
      <c r="O176" s="323"/>
      <c r="P176" s="323"/>
      <c r="Q176" s="323"/>
      <c r="R176" s="316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5">
        <v>4680115881037</v>
      </c>
      <c r="E177" s="316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421" t="s">
        <v>295</v>
      </c>
      <c r="O177" s="323"/>
      <c r="P177" s="323"/>
      <c r="Q177" s="323"/>
      <c r="R177" s="316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5">
        <v>4680115881211</v>
      </c>
      <c r="E178" s="316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5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23"/>
      <c r="P178" s="323"/>
      <c r="Q178" s="323"/>
      <c r="R178" s="316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5">
        <v>4680115881020</v>
      </c>
      <c r="E179" s="316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4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23"/>
      <c r="P179" s="323"/>
      <c r="Q179" s="323"/>
      <c r="R179" s="316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5">
        <v>4680115882195</v>
      </c>
      <c r="E180" s="316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3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23"/>
      <c r="P180" s="323"/>
      <c r="Q180" s="323"/>
      <c r="R180" s="316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5">
        <v>4680115880092</v>
      </c>
      <c r="E181" s="316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61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3"/>
      <c r="P181" s="323"/>
      <c r="Q181" s="323"/>
      <c r="R181" s="316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5">
        <v>4680115880221</v>
      </c>
      <c r="E182" s="316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3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3"/>
      <c r="P182" s="323"/>
      <c r="Q182" s="323"/>
      <c r="R182" s="316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5">
        <v>4680115882942</v>
      </c>
      <c r="E183" s="316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3"/>
      <c r="P183" s="323"/>
      <c r="Q183" s="323"/>
      <c r="R183" s="316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5">
        <v>4680115880504</v>
      </c>
      <c r="E184" s="316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46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3"/>
      <c r="P184" s="323"/>
      <c r="Q184" s="323"/>
      <c r="R184" s="316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5">
        <v>4680115882164</v>
      </c>
      <c r="E185" s="316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3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3"/>
      <c r="P185" s="323"/>
      <c r="Q185" s="323"/>
      <c r="R185" s="316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08"/>
      <c r="B186" s="309"/>
      <c r="C186" s="309"/>
      <c r="D186" s="309"/>
      <c r="E186" s="309"/>
      <c r="F186" s="309"/>
      <c r="G186" s="309"/>
      <c r="H186" s="309"/>
      <c r="I186" s="309"/>
      <c r="J186" s="309"/>
      <c r="K186" s="309"/>
      <c r="L186" s="309"/>
      <c r="M186" s="310"/>
      <c r="N186" s="324" t="s">
        <v>66</v>
      </c>
      <c r="O186" s="325"/>
      <c r="P186" s="325"/>
      <c r="Q186" s="325"/>
      <c r="R186" s="325"/>
      <c r="S186" s="325"/>
      <c r="T186" s="326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x14ac:dyDescent="0.2">
      <c r="A187" s="309"/>
      <c r="B187" s="309"/>
      <c r="C187" s="309"/>
      <c r="D187" s="309"/>
      <c r="E187" s="309"/>
      <c r="F187" s="309"/>
      <c r="G187" s="309"/>
      <c r="H187" s="309"/>
      <c r="I187" s="309"/>
      <c r="J187" s="309"/>
      <c r="K187" s="309"/>
      <c r="L187" s="309"/>
      <c r="M187" s="310"/>
      <c r="N187" s="324" t="s">
        <v>66</v>
      </c>
      <c r="O187" s="325"/>
      <c r="P187" s="325"/>
      <c r="Q187" s="325"/>
      <c r="R187" s="325"/>
      <c r="S187" s="325"/>
      <c r="T187" s="326"/>
      <c r="U187" s="37" t="s">
        <v>65</v>
      </c>
      <c r="V187" s="304">
        <f>IFERROR(SUM(V170:V185),"0")</f>
        <v>0</v>
      </c>
      <c r="W187" s="304">
        <f>IFERROR(SUM(W170:W185),"0")</f>
        <v>0</v>
      </c>
      <c r="X187" s="37"/>
      <c r="Y187" s="305"/>
      <c r="Z187" s="305"/>
    </row>
    <row r="188" spans="1:53" ht="14.25" customHeight="1" x14ac:dyDescent="0.25">
      <c r="A188" s="321" t="s">
        <v>213</v>
      </c>
      <c r="B188" s="309"/>
      <c r="C188" s="309"/>
      <c r="D188" s="309"/>
      <c r="E188" s="309"/>
      <c r="F188" s="309"/>
      <c r="G188" s="309"/>
      <c r="H188" s="309"/>
      <c r="I188" s="309"/>
      <c r="J188" s="309"/>
      <c r="K188" s="309"/>
      <c r="L188" s="309"/>
      <c r="M188" s="309"/>
      <c r="N188" s="309"/>
      <c r="O188" s="309"/>
      <c r="P188" s="309"/>
      <c r="Q188" s="309"/>
      <c r="R188" s="309"/>
      <c r="S188" s="309"/>
      <c r="T188" s="309"/>
      <c r="U188" s="309"/>
      <c r="V188" s="309"/>
      <c r="W188" s="309"/>
      <c r="X188" s="309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5">
        <v>4680115880801</v>
      </c>
      <c r="E189" s="316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3"/>
      <c r="P189" s="323"/>
      <c r="Q189" s="323"/>
      <c r="R189" s="316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5">
        <v>4680115880818</v>
      </c>
      <c r="E190" s="316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5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3"/>
      <c r="P190" s="323"/>
      <c r="Q190" s="323"/>
      <c r="R190" s="316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08"/>
      <c r="B191" s="309"/>
      <c r="C191" s="309"/>
      <c r="D191" s="309"/>
      <c r="E191" s="309"/>
      <c r="F191" s="309"/>
      <c r="G191" s="309"/>
      <c r="H191" s="309"/>
      <c r="I191" s="309"/>
      <c r="J191" s="309"/>
      <c r="K191" s="309"/>
      <c r="L191" s="309"/>
      <c r="M191" s="310"/>
      <c r="N191" s="324" t="s">
        <v>66</v>
      </c>
      <c r="O191" s="325"/>
      <c r="P191" s="325"/>
      <c r="Q191" s="325"/>
      <c r="R191" s="325"/>
      <c r="S191" s="325"/>
      <c r="T191" s="326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09"/>
      <c r="B192" s="309"/>
      <c r="C192" s="309"/>
      <c r="D192" s="309"/>
      <c r="E192" s="309"/>
      <c r="F192" s="309"/>
      <c r="G192" s="309"/>
      <c r="H192" s="309"/>
      <c r="I192" s="309"/>
      <c r="J192" s="309"/>
      <c r="K192" s="309"/>
      <c r="L192" s="309"/>
      <c r="M192" s="310"/>
      <c r="N192" s="324" t="s">
        <v>66</v>
      </c>
      <c r="O192" s="325"/>
      <c r="P192" s="325"/>
      <c r="Q192" s="325"/>
      <c r="R192" s="325"/>
      <c r="S192" s="325"/>
      <c r="T192" s="326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20" t="s">
        <v>316</v>
      </c>
      <c r="B193" s="309"/>
      <c r="C193" s="309"/>
      <c r="D193" s="309"/>
      <c r="E193" s="309"/>
      <c r="F193" s="309"/>
      <c r="G193" s="309"/>
      <c r="H193" s="309"/>
      <c r="I193" s="309"/>
      <c r="J193" s="309"/>
      <c r="K193" s="309"/>
      <c r="L193" s="309"/>
      <c r="M193" s="309"/>
      <c r="N193" s="309"/>
      <c r="O193" s="309"/>
      <c r="P193" s="309"/>
      <c r="Q193" s="309"/>
      <c r="R193" s="309"/>
      <c r="S193" s="309"/>
      <c r="T193" s="309"/>
      <c r="U193" s="309"/>
      <c r="V193" s="309"/>
      <c r="W193" s="309"/>
      <c r="X193" s="309"/>
      <c r="Y193" s="297"/>
      <c r="Z193" s="297"/>
    </row>
    <row r="194" spans="1:53" ht="14.25" customHeight="1" x14ac:dyDescent="0.25">
      <c r="A194" s="321" t="s">
        <v>103</v>
      </c>
      <c r="B194" s="309"/>
      <c r="C194" s="309"/>
      <c r="D194" s="309"/>
      <c r="E194" s="309"/>
      <c r="F194" s="309"/>
      <c r="G194" s="309"/>
      <c r="H194" s="309"/>
      <c r="I194" s="309"/>
      <c r="J194" s="309"/>
      <c r="K194" s="309"/>
      <c r="L194" s="309"/>
      <c r="M194" s="309"/>
      <c r="N194" s="309"/>
      <c r="O194" s="309"/>
      <c r="P194" s="309"/>
      <c r="Q194" s="309"/>
      <c r="R194" s="309"/>
      <c r="S194" s="309"/>
      <c r="T194" s="309"/>
      <c r="U194" s="309"/>
      <c r="V194" s="309"/>
      <c r="W194" s="309"/>
      <c r="X194" s="309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5">
        <v>4607091387445</v>
      </c>
      <c r="E195" s="316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5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23"/>
      <c r="P195" s="323"/>
      <c r="Q195" s="323"/>
      <c r="R195" s="316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5">
        <v>4607091386004</v>
      </c>
      <c r="E196" s="316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3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23"/>
      <c r="P196" s="323"/>
      <c r="Q196" s="323"/>
      <c r="R196" s="316"/>
      <c r="S196" s="34"/>
      <c r="T196" s="34"/>
      <c r="U196" s="35" t="s">
        <v>65</v>
      </c>
      <c r="V196" s="302">
        <v>0</v>
      </c>
      <c r="W196" s="303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5">
        <v>4607091386004</v>
      </c>
      <c r="E197" s="316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5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3"/>
      <c r="P197" s="323"/>
      <c r="Q197" s="323"/>
      <c r="R197" s="316"/>
      <c r="S197" s="34"/>
      <c r="T197" s="34"/>
      <c r="U197" s="35" t="s">
        <v>65</v>
      </c>
      <c r="V197" s="302">
        <v>150</v>
      </c>
      <c r="W197" s="303">
        <f t="shared" si="10"/>
        <v>151.20000000000002</v>
      </c>
      <c r="X197" s="36">
        <f>IFERROR(IF(W197=0,"",ROUNDUP(W197/H197,0)*0.02175),"")</f>
        <v>0.30449999999999999</v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5">
        <v>4607091386073</v>
      </c>
      <c r="E198" s="316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3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23"/>
      <c r="P198" s="323"/>
      <c r="Q198" s="323"/>
      <c r="R198" s="316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5">
        <v>4607091387322</v>
      </c>
      <c r="E199" s="316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6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23"/>
      <c r="P199" s="323"/>
      <c r="Q199" s="323"/>
      <c r="R199" s="316"/>
      <c r="S199" s="34"/>
      <c r="T199" s="34"/>
      <c r="U199" s="35" t="s">
        <v>65</v>
      </c>
      <c r="V199" s="302">
        <v>10</v>
      </c>
      <c r="W199" s="303">
        <f t="shared" si="10"/>
        <v>10.8</v>
      </c>
      <c r="X199" s="36">
        <f>IFERROR(IF(W199=0,"",ROUNDUP(W199/H199,0)*0.02175),"")</f>
        <v>2.1749999999999999E-2</v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5">
        <v>4607091387322</v>
      </c>
      <c r="E200" s="316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3"/>
      <c r="P200" s="323"/>
      <c r="Q200" s="323"/>
      <c r="R200" s="316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5">
        <v>4607091387377</v>
      </c>
      <c r="E201" s="316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4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23"/>
      <c r="P201" s="323"/>
      <c r="Q201" s="323"/>
      <c r="R201" s="316"/>
      <c r="S201" s="34"/>
      <c r="T201" s="34"/>
      <c r="U201" s="35" t="s">
        <v>65</v>
      </c>
      <c r="V201" s="302">
        <v>20</v>
      </c>
      <c r="W201" s="303">
        <f t="shared" si="10"/>
        <v>21.6</v>
      </c>
      <c r="X201" s="36">
        <f>IFERROR(IF(W201=0,"",ROUNDUP(W201/H201,0)*0.02175),"")</f>
        <v>4.3499999999999997E-2</v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5">
        <v>4607091387353</v>
      </c>
      <c r="E202" s="316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23"/>
      <c r="P202" s="323"/>
      <c r="Q202" s="323"/>
      <c r="R202" s="316"/>
      <c r="S202" s="34"/>
      <c r="T202" s="34"/>
      <c r="U202" s="35" t="s">
        <v>65</v>
      </c>
      <c r="V202" s="302">
        <v>0</v>
      </c>
      <c r="W202" s="30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5">
        <v>4607091386011</v>
      </c>
      <c r="E203" s="316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4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23"/>
      <c r="P203" s="323"/>
      <c r="Q203" s="323"/>
      <c r="R203" s="316"/>
      <c r="S203" s="34"/>
      <c r="T203" s="34"/>
      <c r="U203" s="35" t="s">
        <v>65</v>
      </c>
      <c r="V203" s="302">
        <v>0</v>
      </c>
      <c r="W203" s="303">
        <f t="shared" si="10"/>
        <v>0</v>
      </c>
      <c r="X203" s="36" t="str">
        <f t="shared" ref="X203:X209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5">
        <v>4607091387308</v>
      </c>
      <c r="E204" s="316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3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23"/>
      <c r="P204" s="323"/>
      <c r="Q204" s="323"/>
      <c r="R204" s="316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5">
        <v>4607091387339</v>
      </c>
      <c r="E205" s="316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52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23"/>
      <c r="P205" s="323"/>
      <c r="Q205" s="323"/>
      <c r="R205" s="316"/>
      <c r="S205" s="34"/>
      <c r="T205" s="34"/>
      <c r="U205" s="35" t="s">
        <v>65</v>
      </c>
      <c r="V205" s="302">
        <v>0</v>
      </c>
      <c r="W205" s="303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5">
        <v>4680115882638</v>
      </c>
      <c r="E206" s="316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4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23"/>
      <c r="P206" s="323"/>
      <c r="Q206" s="323"/>
      <c r="R206" s="316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5">
        <v>4680115881938</v>
      </c>
      <c r="E207" s="316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5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23"/>
      <c r="P207" s="323"/>
      <c r="Q207" s="323"/>
      <c r="R207" s="316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5">
        <v>4607091387346</v>
      </c>
      <c r="E208" s="316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4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23"/>
      <c r="P208" s="323"/>
      <c r="Q208" s="323"/>
      <c r="R208" s="316"/>
      <c r="S208" s="34"/>
      <c r="T208" s="34"/>
      <c r="U208" s="35" t="s">
        <v>65</v>
      </c>
      <c r="V208" s="302">
        <v>0</v>
      </c>
      <c r="W208" s="30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5">
        <v>4607091389807</v>
      </c>
      <c r="E209" s="316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3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23"/>
      <c r="P209" s="323"/>
      <c r="Q209" s="323"/>
      <c r="R209" s="316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08"/>
      <c r="B210" s="309"/>
      <c r="C210" s="309"/>
      <c r="D210" s="309"/>
      <c r="E210" s="309"/>
      <c r="F210" s="309"/>
      <c r="G210" s="309"/>
      <c r="H210" s="309"/>
      <c r="I210" s="309"/>
      <c r="J210" s="309"/>
      <c r="K210" s="309"/>
      <c r="L210" s="309"/>
      <c r="M210" s="310"/>
      <c r="N210" s="324" t="s">
        <v>66</v>
      </c>
      <c r="O210" s="325"/>
      <c r="P210" s="325"/>
      <c r="Q210" s="325"/>
      <c r="R210" s="325"/>
      <c r="S210" s="325"/>
      <c r="T210" s="326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16.666666666666664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17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0.36974999999999997</v>
      </c>
      <c r="Y210" s="305"/>
      <c r="Z210" s="305"/>
    </row>
    <row r="211" spans="1:53" x14ac:dyDescent="0.2">
      <c r="A211" s="309"/>
      <c r="B211" s="309"/>
      <c r="C211" s="309"/>
      <c r="D211" s="309"/>
      <c r="E211" s="309"/>
      <c r="F211" s="309"/>
      <c r="G211" s="309"/>
      <c r="H211" s="309"/>
      <c r="I211" s="309"/>
      <c r="J211" s="309"/>
      <c r="K211" s="309"/>
      <c r="L211" s="309"/>
      <c r="M211" s="310"/>
      <c r="N211" s="324" t="s">
        <v>66</v>
      </c>
      <c r="O211" s="325"/>
      <c r="P211" s="325"/>
      <c r="Q211" s="325"/>
      <c r="R211" s="325"/>
      <c r="S211" s="325"/>
      <c r="T211" s="326"/>
      <c r="U211" s="37" t="s">
        <v>65</v>
      </c>
      <c r="V211" s="304">
        <f>IFERROR(SUM(V195:V209),"0")</f>
        <v>180</v>
      </c>
      <c r="W211" s="304">
        <f>IFERROR(SUM(W195:W209),"0")</f>
        <v>183.60000000000002</v>
      </c>
      <c r="X211" s="37"/>
      <c r="Y211" s="305"/>
      <c r="Z211" s="305"/>
    </row>
    <row r="212" spans="1:53" ht="14.25" customHeight="1" x14ac:dyDescent="0.25">
      <c r="A212" s="321" t="s">
        <v>95</v>
      </c>
      <c r="B212" s="309"/>
      <c r="C212" s="309"/>
      <c r="D212" s="309"/>
      <c r="E212" s="309"/>
      <c r="F212" s="309"/>
      <c r="G212" s="309"/>
      <c r="H212" s="309"/>
      <c r="I212" s="309"/>
      <c r="J212" s="309"/>
      <c r="K212" s="309"/>
      <c r="L212" s="309"/>
      <c r="M212" s="309"/>
      <c r="N212" s="309"/>
      <c r="O212" s="309"/>
      <c r="P212" s="309"/>
      <c r="Q212" s="309"/>
      <c r="R212" s="309"/>
      <c r="S212" s="309"/>
      <c r="T212" s="309"/>
      <c r="U212" s="309"/>
      <c r="V212" s="309"/>
      <c r="W212" s="309"/>
      <c r="X212" s="309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5">
        <v>4680115881914</v>
      </c>
      <c r="E213" s="316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53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23"/>
      <c r="P213" s="323"/>
      <c r="Q213" s="323"/>
      <c r="R213" s="316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08"/>
      <c r="B214" s="309"/>
      <c r="C214" s="309"/>
      <c r="D214" s="309"/>
      <c r="E214" s="309"/>
      <c r="F214" s="309"/>
      <c r="G214" s="309"/>
      <c r="H214" s="309"/>
      <c r="I214" s="309"/>
      <c r="J214" s="309"/>
      <c r="K214" s="309"/>
      <c r="L214" s="309"/>
      <c r="M214" s="310"/>
      <c r="N214" s="324" t="s">
        <v>66</v>
      </c>
      <c r="O214" s="325"/>
      <c r="P214" s="325"/>
      <c r="Q214" s="325"/>
      <c r="R214" s="325"/>
      <c r="S214" s="325"/>
      <c r="T214" s="326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09"/>
      <c r="B215" s="309"/>
      <c r="C215" s="309"/>
      <c r="D215" s="309"/>
      <c r="E215" s="309"/>
      <c r="F215" s="309"/>
      <c r="G215" s="309"/>
      <c r="H215" s="309"/>
      <c r="I215" s="309"/>
      <c r="J215" s="309"/>
      <c r="K215" s="309"/>
      <c r="L215" s="309"/>
      <c r="M215" s="310"/>
      <c r="N215" s="324" t="s">
        <v>66</v>
      </c>
      <c r="O215" s="325"/>
      <c r="P215" s="325"/>
      <c r="Q215" s="325"/>
      <c r="R215" s="325"/>
      <c r="S215" s="325"/>
      <c r="T215" s="326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21" t="s">
        <v>60</v>
      </c>
      <c r="B216" s="309"/>
      <c r="C216" s="309"/>
      <c r="D216" s="309"/>
      <c r="E216" s="309"/>
      <c r="F216" s="309"/>
      <c r="G216" s="309"/>
      <c r="H216" s="309"/>
      <c r="I216" s="309"/>
      <c r="J216" s="309"/>
      <c r="K216" s="309"/>
      <c r="L216" s="309"/>
      <c r="M216" s="309"/>
      <c r="N216" s="309"/>
      <c r="O216" s="309"/>
      <c r="P216" s="309"/>
      <c r="Q216" s="309"/>
      <c r="R216" s="309"/>
      <c r="S216" s="309"/>
      <c r="T216" s="309"/>
      <c r="U216" s="309"/>
      <c r="V216" s="309"/>
      <c r="W216" s="309"/>
      <c r="X216" s="309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5">
        <v>4607091387193</v>
      </c>
      <c r="E217" s="316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3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23"/>
      <c r="P217" s="323"/>
      <c r="Q217" s="323"/>
      <c r="R217" s="316"/>
      <c r="S217" s="34"/>
      <c r="T217" s="34"/>
      <c r="U217" s="35" t="s">
        <v>65</v>
      </c>
      <c r="V217" s="302">
        <v>40</v>
      </c>
      <c r="W217" s="303">
        <f>IFERROR(IF(V217="",0,CEILING((V217/$H217),1)*$H217),"")</f>
        <v>42</v>
      </c>
      <c r="X217" s="36">
        <f>IFERROR(IF(W217=0,"",ROUNDUP(W217/H217,0)*0.00753),"")</f>
        <v>7.5300000000000006E-2</v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5">
        <v>4607091387230</v>
      </c>
      <c r="E218" s="316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5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23"/>
      <c r="P218" s="323"/>
      <c r="Q218" s="323"/>
      <c r="R218" s="316"/>
      <c r="S218" s="34"/>
      <c r="T218" s="34"/>
      <c r="U218" s="35" t="s">
        <v>65</v>
      </c>
      <c r="V218" s="302">
        <v>0</v>
      </c>
      <c r="W218" s="303">
        <f>IFERROR(IF(V218="",0,CEILING((V218/$H218),1)*$H218),"")</f>
        <v>0</v>
      </c>
      <c r="X218" s="36" t="str">
        <f>IFERROR(IF(W218=0,"",ROUNDUP(W218/H218,0)*0.00753),"")</f>
        <v/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5">
        <v>4607091387285</v>
      </c>
      <c r="E219" s="316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23"/>
      <c r="P219" s="323"/>
      <c r="Q219" s="323"/>
      <c r="R219" s="316"/>
      <c r="S219" s="34"/>
      <c r="T219" s="34"/>
      <c r="U219" s="35" t="s">
        <v>65</v>
      </c>
      <c r="V219" s="302">
        <v>0</v>
      </c>
      <c r="W219" s="303">
        <f>IFERROR(IF(V219="",0,CEILING((V219/$H219),1)*$H219),"")</f>
        <v>0</v>
      </c>
      <c r="X219" s="36" t="str">
        <f>IFERROR(IF(W219=0,"",ROUNDUP(W219/H219,0)*0.00502),"")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5">
        <v>4607091389845</v>
      </c>
      <c r="E220" s="316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5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23"/>
      <c r="P220" s="323"/>
      <c r="Q220" s="323"/>
      <c r="R220" s="316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08"/>
      <c r="B221" s="309"/>
      <c r="C221" s="309"/>
      <c r="D221" s="309"/>
      <c r="E221" s="309"/>
      <c r="F221" s="309"/>
      <c r="G221" s="309"/>
      <c r="H221" s="309"/>
      <c r="I221" s="309"/>
      <c r="J221" s="309"/>
      <c r="K221" s="309"/>
      <c r="L221" s="309"/>
      <c r="M221" s="310"/>
      <c r="N221" s="324" t="s">
        <v>66</v>
      </c>
      <c r="O221" s="325"/>
      <c r="P221" s="325"/>
      <c r="Q221" s="325"/>
      <c r="R221" s="325"/>
      <c r="S221" s="325"/>
      <c r="T221" s="326"/>
      <c r="U221" s="37" t="s">
        <v>67</v>
      </c>
      <c r="V221" s="304">
        <f>IFERROR(V217/H217,"0")+IFERROR(V218/H218,"0")+IFERROR(V219/H219,"0")+IFERROR(V220/H220,"0")</f>
        <v>9.5238095238095237</v>
      </c>
      <c r="W221" s="304">
        <f>IFERROR(W217/H217,"0")+IFERROR(W218/H218,"0")+IFERROR(W219/H219,"0")+IFERROR(W220/H220,"0")</f>
        <v>10</v>
      </c>
      <c r="X221" s="304">
        <f>IFERROR(IF(X217="",0,X217),"0")+IFERROR(IF(X218="",0,X218),"0")+IFERROR(IF(X219="",0,X219),"0")+IFERROR(IF(X220="",0,X220),"0")</f>
        <v>7.5300000000000006E-2</v>
      </c>
      <c r="Y221" s="305"/>
      <c r="Z221" s="305"/>
    </row>
    <row r="222" spans="1:53" x14ac:dyDescent="0.2">
      <c r="A222" s="309"/>
      <c r="B222" s="309"/>
      <c r="C222" s="309"/>
      <c r="D222" s="309"/>
      <c r="E222" s="309"/>
      <c r="F222" s="309"/>
      <c r="G222" s="309"/>
      <c r="H222" s="309"/>
      <c r="I222" s="309"/>
      <c r="J222" s="309"/>
      <c r="K222" s="309"/>
      <c r="L222" s="309"/>
      <c r="M222" s="310"/>
      <c r="N222" s="324" t="s">
        <v>66</v>
      </c>
      <c r="O222" s="325"/>
      <c r="P222" s="325"/>
      <c r="Q222" s="325"/>
      <c r="R222" s="325"/>
      <c r="S222" s="325"/>
      <c r="T222" s="326"/>
      <c r="U222" s="37" t="s">
        <v>65</v>
      </c>
      <c r="V222" s="304">
        <f>IFERROR(SUM(V217:V220),"0")</f>
        <v>40</v>
      </c>
      <c r="W222" s="304">
        <f>IFERROR(SUM(W217:W220),"0")</f>
        <v>42</v>
      </c>
      <c r="X222" s="37"/>
      <c r="Y222" s="305"/>
      <c r="Z222" s="305"/>
    </row>
    <row r="223" spans="1:53" ht="14.25" customHeight="1" x14ac:dyDescent="0.25">
      <c r="A223" s="321" t="s">
        <v>68</v>
      </c>
      <c r="B223" s="309"/>
      <c r="C223" s="309"/>
      <c r="D223" s="309"/>
      <c r="E223" s="309"/>
      <c r="F223" s="309"/>
      <c r="G223" s="309"/>
      <c r="H223" s="309"/>
      <c r="I223" s="309"/>
      <c r="J223" s="309"/>
      <c r="K223" s="309"/>
      <c r="L223" s="309"/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  <c r="X223" s="309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5">
        <v>4607091387766</v>
      </c>
      <c r="E224" s="316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3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23"/>
      <c r="P224" s="323"/>
      <c r="Q224" s="323"/>
      <c r="R224" s="316"/>
      <c r="S224" s="34"/>
      <c r="T224" s="34"/>
      <c r="U224" s="35" t="s">
        <v>65</v>
      </c>
      <c r="V224" s="302">
        <v>170</v>
      </c>
      <c r="W224" s="303">
        <f t="shared" ref="W224:W230" si="12">IFERROR(IF(V224="",0,CEILING((V224/$H224),1)*$H224),"")</f>
        <v>170.1</v>
      </c>
      <c r="X224" s="36">
        <f>IFERROR(IF(W224=0,"",ROUNDUP(W224/H224,0)*0.02175),"")</f>
        <v>0.45674999999999999</v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5">
        <v>4607091387957</v>
      </c>
      <c r="E225" s="316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3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23"/>
      <c r="P225" s="323"/>
      <c r="Q225" s="323"/>
      <c r="R225" s="316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5">
        <v>4607091387964</v>
      </c>
      <c r="E226" s="316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5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23"/>
      <c r="P226" s="323"/>
      <c r="Q226" s="323"/>
      <c r="R226" s="316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5">
        <v>4607091381672</v>
      </c>
      <c r="E227" s="316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40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23"/>
      <c r="P227" s="323"/>
      <c r="Q227" s="323"/>
      <c r="R227" s="316"/>
      <c r="S227" s="34"/>
      <c r="T227" s="34"/>
      <c r="U227" s="35" t="s">
        <v>65</v>
      </c>
      <c r="V227" s="302">
        <v>0</v>
      </c>
      <c r="W227" s="30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5">
        <v>4607091387537</v>
      </c>
      <c r="E228" s="316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23"/>
      <c r="P228" s="323"/>
      <c r="Q228" s="323"/>
      <c r="R228" s="316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5">
        <v>4607091387513</v>
      </c>
      <c r="E229" s="316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23"/>
      <c r="P229" s="323"/>
      <c r="Q229" s="323"/>
      <c r="R229" s="316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5">
        <v>4680115880511</v>
      </c>
      <c r="E230" s="316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40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23"/>
      <c r="P230" s="323"/>
      <c r="Q230" s="323"/>
      <c r="R230" s="316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08"/>
      <c r="B231" s="309"/>
      <c r="C231" s="309"/>
      <c r="D231" s="309"/>
      <c r="E231" s="309"/>
      <c r="F231" s="309"/>
      <c r="G231" s="309"/>
      <c r="H231" s="309"/>
      <c r="I231" s="309"/>
      <c r="J231" s="309"/>
      <c r="K231" s="309"/>
      <c r="L231" s="309"/>
      <c r="M231" s="310"/>
      <c r="N231" s="324" t="s">
        <v>66</v>
      </c>
      <c r="O231" s="325"/>
      <c r="P231" s="325"/>
      <c r="Q231" s="325"/>
      <c r="R231" s="325"/>
      <c r="S231" s="325"/>
      <c r="T231" s="326"/>
      <c r="U231" s="37" t="s">
        <v>67</v>
      </c>
      <c r="V231" s="304">
        <f>IFERROR(V224/H224,"0")+IFERROR(V225/H225,"0")+IFERROR(V226/H226,"0")+IFERROR(V227/H227,"0")+IFERROR(V228/H228,"0")+IFERROR(V229/H229,"0")+IFERROR(V230/H230,"0")</f>
        <v>20.987654320987655</v>
      </c>
      <c r="W231" s="304">
        <f>IFERROR(W224/H224,"0")+IFERROR(W225/H225,"0")+IFERROR(W226/H226,"0")+IFERROR(W227/H227,"0")+IFERROR(W228/H228,"0")+IFERROR(W229/H229,"0")+IFERROR(W230/H230,"0")</f>
        <v>21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0.45674999999999999</v>
      </c>
      <c r="Y231" s="305"/>
      <c r="Z231" s="305"/>
    </row>
    <row r="232" spans="1:53" x14ac:dyDescent="0.2">
      <c r="A232" s="309"/>
      <c r="B232" s="309"/>
      <c r="C232" s="309"/>
      <c r="D232" s="309"/>
      <c r="E232" s="309"/>
      <c r="F232" s="309"/>
      <c r="G232" s="309"/>
      <c r="H232" s="309"/>
      <c r="I232" s="309"/>
      <c r="J232" s="309"/>
      <c r="K232" s="309"/>
      <c r="L232" s="309"/>
      <c r="M232" s="310"/>
      <c r="N232" s="324" t="s">
        <v>66</v>
      </c>
      <c r="O232" s="325"/>
      <c r="P232" s="325"/>
      <c r="Q232" s="325"/>
      <c r="R232" s="325"/>
      <c r="S232" s="325"/>
      <c r="T232" s="326"/>
      <c r="U232" s="37" t="s">
        <v>65</v>
      </c>
      <c r="V232" s="304">
        <f>IFERROR(SUM(V224:V230),"0")</f>
        <v>170</v>
      </c>
      <c r="W232" s="304">
        <f>IFERROR(SUM(W224:W230),"0")</f>
        <v>170.1</v>
      </c>
      <c r="X232" s="37"/>
      <c r="Y232" s="305"/>
      <c r="Z232" s="305"/>
    </row>
    <row r="233" spans="1:53" ht="14.25" customHeight="1" x14ac:dyDescent="0.25">
      <c r="A233" s="321" t="s">
        <v>213</v>
      </c>
      <c r="B233" s="309"/>
      <c r="C233" s="309"/>
      <c r="D233" s="309"/>
      <c r="E233" s="309"/>
      <c r="F233" s="309"/>
      <c r="G233" s="309"/>
      <c r="H233" s="309"/>
      <c r="I233" s="309"/>
      <c r="J233" s="309"/>
      <c r="K233" s="309"/>
      <c r="L233" s="309"/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  <c r="X233" s="309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5">
        <v>4607091380880</v>
      </c>
      <c r="E234" s="316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5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23"/>
      <c r="P234" s="323"/>
      <c r="Q234" s="323"/>
      <c r="R234" s="316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5">
        <v>4607091384482</v>
      </c>
      <c r="E235" s="316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36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23"/>
      <c r="P235" s="323"/>
      <c r="Q235" s="323"/>
      <c r="R235" s="316"/>
      <c r="S235" s="34"/>
      <c r="T235" s="34"/>
      <c r="U235" s="35" t="s">
        <v>65</v>
      </c>
      <c r="V235" s="302">
        <v>60</v>
      </c>
      <c r="W235" s="303">
        <f>IFERROR(IF(V235="",0,CEILING((V235/$H235),1)*$H235),"")</f>
        <v>62.4</v>
      </c>
      <c r="X235" s="36">
        <f>IFERROR(IF(W235=0,"",ROUNDUP(W235/H235,0)*0.02175),"")</f>
        <v>0.17399999999999999</v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5">
        <v>4607091380897</v>
      </c>
      <c r="E236" s="316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57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23"/>
      <c r="P236" s="323"/>
      <c r="Q236" s="323"/>
      <c r="R236" s="316"/>
      <c r="S236" s="34"/>
      <c r="T236" s="34"/>
      <c r="U236" s="35" t="s">
        <v>65</v>
      </c>
      <c r="V236" s="302">
        <v>0</v>
      </c>
      <c r="W236" s="303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08"/>
      <c r="B237" s="309"/>
      <c r="C237" s="309"/>
      <c r="D237" s="309"/>
      <c r="E237" s="309"/>
      <c r="F237" s="309"/>
      <c r="G237" s="309"/>
      <c r="H237" s="309"/>
      <c r="I237" s="309"/>
      <c r="J237" s="309"/>
      <c r="K237" s="309"/>
      <c r="L237" s="309"/>
      <c r="M237" s="310"/>
      <c r="N237" s="324" t="s">
        <v>66</v>
      </c>
      <c r="O237" s="325"/>
      <c r="P237" s="325"/>
      <c r="Q237" s="325"/>
      <c r="R237" s="325"/>
      <c r="S237" s="325"/>
      <c r="T237" s="326"/>
      <c r="U237" s="37" t="s">
        <v>67</v>
      </c>
      <c r="V237" s="304">
        <f>IFERROR(V234/H234,"0")+IFERROR(V235/H235,"0")+IFERROR(V236/H236,"0")</f>
        <v>7.6923076923076925</v>
      </c>
      <c r="W237" s="304">
        <f>IFERROR(W234/H234,"0")+IFERROR(W235/H235,"0")+IFERROR(W236/H236,"0")</f>
        <v>8</v>
      </c>
      <c r="X237" s="304">
        <f>IFERROR(IF(X234="",0,X234),"0")+IFERROR(IF(X235="",0,X235),"0")+IFERROR(IF(X236="",0,X236),"0")</f>
        <v>0.17399999999999999</v>
      </c>
      <c r="Y237" s="305"/>
      <c r="Z237" s="305"/>
    </row>
    <row r="238" spans="1:53" x14ac:dyDescent="0.2">
      <c r="A238" s="309"/>
      <c r="B238" s="309"/>
      <c r="C238" s="309"/>
      <c r="D238" s="309"/>
      <c r="E238" s="309"/>
      <c r="F238" s="309"/>
      <c r="G238" s="309"/>
      <c r="H238" s="309"/>
      <c r="I238" s="309"/>
      <c r="J238" s="309"/>
      <c r="K238" s="309"/>
      <c r="L238" s="309"/>
      <c r="M238" s="310"/>
      <c r="N238" s="324" t="s">
        <v>66</v>
      </c>
      <c r="O238" s="325"/>
      <c r="P238" s="325"/>
      <c r="Q238" s="325"/>
      <c r="R238" s="325"/>
      <c r="S238" s="325"/>
      <c r="T238" s="326"/>
      <c r="U238" s="37" t="s">
        <v>65</v>
      </c>
      <c r="V238" s="304">
        <f>IFERROR(SUM(V234:V236),"0")</f>
        <v>60</v>
      </c>
      <c r="W238" s="304">
        <f>IFERROR(SUM(W234:W236),"0")</f>
        <v>62.4</v>
      </c>
      <c r="X238" s="37"/>
      <c r="Y238" s="305"/>
      <c r="Z238" s="305"/>
    </row>
    <row r="239" spans="1:53" ht="14.25" customHeight="1" x14ac:dyDescent="0.25">
      <c r="A239" s="321" t="s">
        <v>81</v>
      </c>
      <c r="B239" s="309"/>
      <c r="C239" s="309"/>
      <c r="D239" s="309"/>
      <c r="E239" s="309"/>
      <c r="F239" s="309"/>
      <c r="G239" s="309"/>
      <c r="H239" s="309"/>
      <c r="I239" s="309"/>
      <c r="J239" s="309"/>
      <c r="K239" s="309"/>
      <c r="L239" s="309"/>
      <c r="M239" s="309"/>
      <c r="N239" s="309"/>
      <c r="O239" s="309"/>
      <c r="P239" s="309"/>
      <c r="Q239" s="309"/>
      <c r="R239" s="309"/>
      <c r="S239" s="309"/>
      <c r="T239" s="309"/>
      <c r="U239" s="309"/>
      <c r="V239" s="309"/>
      <c r="W239" s="309"/>
      <c r="X239" s="309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5">
        <v>4607091388374</v>
      </c>
      <c r="E240" s="316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451" t="s">
        <v>377</v>
      </c>
      <c r="O240" s="323"/>
      <c r="P240" s="323"/>
      <c r="Q240" s="323"/>
      <c r="R240" s="316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5">
        <v>4607091388381</v>
      </c>
      <c r="E241" s="316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532" t="s">
        <v>380</v>
      </c>
      <c r="O241" s="323"/>
      <c r="P241" s="323"/>
      <c r="Q241" s="323"/>
      <c r="R241" s="316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5">
        <v>4607091388404</v>
      </c>
      <c r="E242" s="316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6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23"/>
      <c r="P242" s="323"/>
      <c r="Q242" s="323"/>
      <c r="R242" s="316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08"/>
      <c r="B243" s="309"/>
      <c r="C243" s="309"/>
      <c r="D243" s="309"/>
      <c r="E243" s="309"/>
      <c r="F243" s="309"/>
      <c r="G243" s="309"/>
      <c r="H243" s="309"/>
      <c r="I243" s="309"/>
      <c r="J243" s="309"/>
      <c r="K243" s="309"/>
      <c r="L243" s="309"/>
      <c r="M243" s="310"/>
      <c r="N243" s="324" t="s">
        <v>66</v>
      </c>
      <c r="O243" s="325"/>
      <c r="P243" s="325"/>
      <c r="Q243" s="325"/>
      <c r="R243" s="325"/>
      <c r="S243" s="325"/>
      <c r="T243" s="326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09"/>
      <c r="B244" s="309"/>
      <c r="C244" s="309"/>
      <c r="D244" s="309"/>
      <c r="E244" s="309"/>
      <c r="F244" s="309"/>
      <c r="G244" s="309"/>
      <c r="H244" s="309"/>
      <c r="I244" s="309"/>
      <c r="J244" s="309"/>
      <c r="K244" s="309"/>
      <c r="L244" s="309"/>
      <c r="M244" s="310"/>
      <c r="N244" s="324" t="s">
        <v>66</v>
      </c>
      <c r="O244" s="325"/>
      <c r="P244" s="325"/>
      <c r="Q244" s="325"/>
      <c r="R244" s="325"/>
      <c r="S244" s="325"/>
      <c r="T244" s="326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21" t="s">
        <v>383</v>
      </c>
      <c r="B245" s="309"/>
      <c r="C245" s="309"/>
      <c r="D245" s="309"/>
      <c r="E245" s="309"/>
      <c r="F245" s="309"/>
      <c r="G245" s="309"/>
      <c r="H245" s="309"/>
      <c r="I245" s="309"/>
      <c r="J245" s="309"/>
      <c r="K245" s="309"/>
      <c r="L245" s="309"/>
      <c r="M245" s="309"/>
      <c r="N245" s="309"/>
      <c r="O245" s="309"/>
      <c r="P245" s="309"/>
      <c r="Q245" s="309"/>
      <c r="R245" s="309"/>
      <c r="S245" s="309"/>
      <c r="T245" s="309"/>
      <c r="U245" s="309"/>
      <c r="V245" s="309"/>
      <c r="W245" s="309"/>
      <c r="X245" s="309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5">
        <v>4680115881808</v>
      </c>
      <c r="E246" s="316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3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23"/>
      <c r="P246" s="323"/>
      <c r="Q246" s="323"/>
      <c r="R246" s="316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5">
        <v>4680115881822</v>
      </c>
      <c r="E247" s="316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3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23"/>
      <c r="P247" s="323"/>
      <c r="Q247" s="323"/>
      <c r="R247" s="316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5">
        <v>4680115880016</v>
      </c>
      <c r="E248" s="316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3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23"/>
      <c r="P248" s="323"/>
      <c r="Q248" s="323"/>
      <c r="R248" s="316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08"/>
      <c r="B249" s="309"/>
      <c r="C249" s="309"/>
      <c r="D249" s="309"/>
      <c r="E249" s="309"/>
      <c r="F249" s="309"/>
      <c r="G249" s="309"/>
      <c r="H249" s="309"/>
      <c r="I249" s="309"/>
      <c r="J249" s="309"/>
      <c r="K249" s="309"/>
      <c r="L249" s="309"/>
      <c r="M249" s="310"/>
      <c r="N249" s="324" t="s">
        <v>66</v>
      </c>
      <c r="O249" s="325"/>
      <c r="P249" s="325"/>
      <c r="Q249" s="325"/>
      <c r="R249" s="325"/>
      <c r="S249" s="325"/>
      <c r="T249" s="326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09"/>
      <c r="B250" s="309"/>
      <c r="C250" s="309"/>
      <c r="D250" s="309"/>
      <c r="E250" s="309"/>
      <c r="F250" s="309"/>
      <c r="G250" s="309"/>
      <c r="H250" s="309"/>
      <c r="I250" s="309"/>
      <c r="J250" s="309"/>
      <c r="K250" s="309"/>
      <c r="L250" s="309"/>
      <c r="M250" s="310"/>
      <c r="N250" s="324" t="s">
        <v>66</v>
      </c>
      <c r="O250" s="325"/>
      <c r="P250" s="325"/>
      <c r="Q250" s="325"/>
      <c r="R250" s="325"/>
      <c r="S250" s="325"/>
      <c r="T250" s="326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20" t="s">
        <v>392</v>
      </c>
      <c r="B251" s="309"/>
      <c r="C251" s="309"/>
      <c r="D251" s="309"/>
      <c r="E251" s="309"/>
      <c r="F251" s="309"/>
      <c r="G251" s="309"/>
      <c r="H251" s="309"/>
      <c r="I251" s="309"/>
      <c r="J251" s="309"/>
      <c r="K251" s="309"/>
      <c r="L251" s="309"/>
      <c r="M251" s="309"/>
      <c r="N251" s="309"/>
      <c r="O251" s="309"/>
      <c r="P251" s="309"/>
      <c r="Q251" s="309"/>
      <c r="R251" s="309"/>
      <c r="S251" s="309"/>
      <c r="T251" s="309"/>
      <c r="U251" s="309"/>
      <c r="V251" s="309"/>
      <c r="W251" s="309"/>
      <c r="X251" s="309"/>
      <c r="Y251" s="297"/>
      <c r="Z251" s="297"/>
    </row>
    <row r="252" spans="1:53" ht="14.25" customHeight="1" x14ac:dyDescent="0.25">
      <c r="A252" s="321" t="s">
        <v>103</v>
      </c>
      <c r="B252" s="309"/>
      <c r="C252" s="309"/>
      <c r="D252" s="309"/>
      <c r="E252" s="309"/>
      <c r="F252" s="309"/>
      <c r="G252" s="309"/>
      <c r="H252" s="309"/>
      <c r="I252" s="309"/>
      <c r="J252" s="309"/>
      <c r="K252" s="309"/>
      <c r="L252" s="309"/>
      <c r="M252" s="309"/>
      <c r="N252" s="309"/>
      <c r="O252" s="309"/>
      <c r="P252" s="309"/>
      <c r="Q252" s="309"/>
      <c r="R252" s="309"/>
      <c r="S252" s="309"/>
      <c r="T252" s="309"/>
      <c r="U252" s="309"/>
      <c r="V252" s="309"/>
      <c r="W252" s="309"/>
      <c r="X252" s="309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5">
        <v>4607091387421</v>
      </c>
      <c r="E253" s="316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3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23"/>
      <c r="P253" s="323"/>
      <c r="Q253" s="323"/>
      <c r="R253" s="316"/>
      <c r="S253" s="34"/>
      <c r="T253" s="34"/>
      <c r="U253" s="35" t="s">
        <v>65</v>
      </c>
      <c r="V253" s="302">
        <v>10</v>
      </c>
      <c r="W253" s="303">
        <f t="shared" ref="W253:W259" si="13">IFERROR(IF(V253="",0,CEILING((V253/$H253),1)*$H253),"")</f>
        <v>10.8</v>
      </c>
      <c r="X253" s="36">
        <f>IFERROR(IF(W253=0,"",ROUNDUP(W253/H253,0)*0.02175),"")</f>
        <v>2.1749999999999999E-2</v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5">
        <v>4607091387421</v>
      </c>
      <c r="E254" s="316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3"/>
      <c r="P254" s="323"/>
      <c r="Q254" s="323"/>
      <c r="R254" s="316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5">
        <v>4607091387452</v>
      </c>
      <c r="E255" s="316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540" t="s">
        <v>398</v>
      </c>
      <c r="O255" s="323"/>
      <c r="P255" s="323"/>
      <c r="Q255" s="323"/>
      <c r="R255" s="316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5">
        <v>4607091387452</v>
      </c>
      <c r="E256" s="316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23"/>
      <c r="P256" s="323"/>
      <c r="Q256" s="323"/>
      <c r="R256" s="316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5">
        <v>4607091385984</v>
      </c>
      <c r="E257" s="316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60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23"/>
      <c r="P257" s="323"/>
      <c r="Q257" s="323"/>
      <c r="R257" s="316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5">
        <v>4607091387438</v>
      </c>
      <c r="E258" s="316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7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23"/>
      <c r="P258" s="323"/>
      <c r="Q258" s="323"/>
      <c r="R258" s="316"/>
      <c r="S258" s="34"/>
      <c r="T258" s="34"/>
      <c r="U258" s="35" t="s">
        <v>65</v>
      </c>
      <c r="V258" s="302">
        <v>0</v>
      </c>
      <c r="W258" s="303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5">
        <v>4607091387469</v>
      </c>
      <c r="E259" s="316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3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23"/>
      <c r="P259" s="323"/>
      <c r="Q259" s="323"/>
      <c r="R259" s="316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08"/>
      <c r="B260" s="309"/>
      <c r="C260" s="309"/>
      <c r="D260" s="309"/>
      <c r="E260" s="309"/>
      <c r="F260" s="309"/>
      <c r="G260" s="309"/>
      <c r="H260" s="309"/>
      <c r="I260" s="309"/>
      <c r="J260" s="309"/>
      <c r="K260" s="309"/>
      <c r="L260" s="309"/>
      <c r="M260" s="310"/>
      <c r="N260" s="324" t="s">
        <v>66</v>
      </c>
      <c r="O260" s="325"/>
      <c r="P260" s="325"/>
      <c r="Q260" s="325"/>
      <c r="R260" s="325"/>
      <c r="S260" s="325"/>
      <c r="T260" s="326"/>
      <c r="U260" s="37" t="s">
        <v>67</v>
      </c>
      <c r="V260" s="304">
        <f>IFERROR(V253/H253,"0")+IFERROR(V254/H254,"0")+IFERROR(V255/H255,"0")+IFERROR(V256/H256,"0")+IFERROR(V257/H257,"0")+IFERROR(V258/H258,"0")+IFERROR(V259/H259,"0")</f>
        <v>0.92592592592592582</v>
      </c>
      <c r="W260" s="304">
        <f>IFERROR(W253/H253,"0")+IFERROR(W254/H254,"0")+IFERROR(W255/H255,"0")+IFERROR(W256/H256,"0")+IFERROR(W257/H257,"0")+IFERROR(W258/H258,"0")+IFERROR(W259/H259,"0")</f>
        <v>1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2.1749999999999999E-2</v>
      </c>
      <c r="Y260" s="305"/>
      <c r="Z260" s="305"/>
    </row>
    <row r="261" spans="1:53" x14ac:dyDescent="0.2">
      <c r="A261" s="309"/>
      <c r="B261" s="309"/>
      <c r="C261" s="309"/>
      <c r="D261" s="309"/>
      <c r="E261" s="309"/>
      <c r="F261" s="309"/>
      <c r="G261" s="309"/>
      <c r="H261" s="309"/>
      <c r="I261" s="309"/>
      <c r="J261" s="309"/>
      <c r="K261" s="309"/>
      <c r="L261" s="309"/>
      <c r="M261" s="310"/>
      <c r="N261" s="324" t="s">
        <v>66</v>
      </c>
      <c r="O261" s="325"/>
      <c r="P261" s="325"/>
      <c r="Q261" s="325"/>
      <c r="R261" s="325"/>
      <c r="S261" s="325"/>
      <c r="T261" s="326"/>
      <c r="U261" s="37" t="s">
        <v>65</v>
      </c>
      <c r="V261" s="304">
        <f>IFERROR(SUM(V253:V259),"0")</f>
        <v>10</v>
      </c>
      <c r="W261" s="304">
        <f>IFERROR(SUM(W253:W259),"0")</f>
        <v>10.8</v>
      </c>
      <c r="X261" s="37"/>
      <c r="Y261" s="305"/>
      <c r="Z261" s="305"/>
    </row>
    <row r="262" spans="1:53" ht="14.25" customHeight="1" x14ac:dyDescent="0.25">
      <c r="A262" s="321" t="s">
        <v>60</v>
      </c>
      <c r="B262" s="309"/>
      <c r="C262" s="309"/>
      <c r="D262" s="309"/>
      <c r="E262" s="309"/>
      <c r="F262" s="309"/>
      <c r="G262" s="309"/>
      <c r="H262" s="309"/>
      <c r="I262" s="309"/>
      <c r="J262" s="309"/>
      <c r="K262" s="309"/>
      <c r="L262" s="309"/>
      <c r="M262" s="309"/>
      <c r="N262" s="309"/>
      <c r="O262" s="309"/>
      <c r="P262" s="309"/>
      <c r="Q262" s="309"/>
      <c r="R262" s="309"/>
      <c r="S262" s="309"/>
      <c r="T262" s="309"/>
      <c r="U262" s="309"/>
      <c r="V262" s="309"/>
      <c r="W262" s="309"/>
      <c r="X262" s="309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5">
        <v>4607091387292</v>
      </c>
      <c r="E263" s="316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23"/>
      <c r="P263" s="323"/>
      <c r="Q263" s="323"/>
      <c r="R263" s="316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5">
        <v>4607091387315</v>
      </c>
      <c r="E264" s="316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6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23"/>
      <c r="P264" s="323"/>
      <c r="Q264" s="323"/>
      <c r="R264" s="316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08"/>
      <c r="B265" s="309"/>
      <c r="C265" s="309"/>
      <c r="D265" s="309"/>
      <c r="E265" s="309"/>
      <c r="F265" s="309"/>
      <c r="G265" s="309"/>
      <c r="H265" s="309"/>
      <c r="I265" s="309"/>
      <c r="J265" s="309"/>
      <c r="K265" s="309"/>
      <c r="L265" s="309"/>
      <c r="M265" s="310"/>
      <c r="N265" s="324" t="s">
        <v>66</v>
      </c>
      <c r="O265" s="325"/>
      <c r="P265" s="325"/>
      <c r="Q265" s="325"/>
      <c r="R265" s="325"/>
      <c r="S265" s="325"/>
      <c r="T265" s="326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09"/>
      <c r="B266" s="309"/>
      <c r="C266" s="309"/>
      <c r="D266" s="309"/>
      <c r="E266" s="309"/>
      <c r="F266" s="309"/>
      <c r="G266" s="309"/>
      <c r="H266" s="309"/>
      <c r="I266" s="309"/>
      <c r="J266" s="309"/>
      <c r="K266" s="309"/>
      <c r="L266" s="309"/>
      <c r="M266" s="310"/>
      <c r="N266" s="324" t="s">
        <v>66</v>
      </c>
      <c r="O266" s="325"/>
      <c r="P266" s="325"/>
      <c r="Q266" s="325"/>
      <c r="R266" s="325"/>
      <c r="S266" s="325"/>
      <c r="T266" s="326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20" t="s">
        <v>410</v>
      </c>
      <c r="B267" s="309"/>
      <c r="C267" s="309"/>
      <c r="D267" s="309"/>
      <c r="E267" s="309"/>
      <c r="F267" s="309"/>
      <c r="G267" s="309"/>
      <c r="H267" s="309"/>
      <c r="I267" s="309"/>
      <c r="J267" s="309"/>
      <c r="K267" s="309"/>
      <c r="L267" s="309"/>
      <c r="M267" s="309"/>
      <c r="N267" s="309"/>
      <c r="O267" s="309"/>
      <c r="P267" s="309"/>
      <c r="Q267" s="309"/>
      <c r="R267" s="309"/>
      <c r="S267" s="309"/>
      <c r="T267" s="309"/>
      <c r="U267" s="309"/>
      <c r="V267" s="309"/>
      <c r="W267" s="309"/>
      <c r="X267" s="309"/>
      <c r="Y267" s="297"/>
      <c r="Z267" s="297"/>
    </row>
    <row r="268" spans="1:53" ht="14.25" customHeight="1" x14ac:dyDescent="0.25">
      <c r="A268" s="321" t="s">
        <v>60</v>
      </c>
      <c r="B268" s="309"/>
      <c r="C268" s="309"/>
      <c r="D268" s="309"/>
      <c r="E268" s="309"/>
      <c r="F268" s="309"/>
      <c r="G268" s="309"/>
      <c r="H268" s="309"/>
      <c r="I268" s="309"/>
      <c r="J268" s="309"/>
      <c r="K268" s="309"/>
      <c r="L268" s="309"/>
      <c r="M268" s="309"/>
      <c r="N268" s="309"/>
      <c r="O268" s="309"/>
      <c r="P268" s="309"/>
      <c r="Q268" s="309"/>
      <c r="R268" s="309"/>
      <c r="S268" s="309"/>
      <c r="T268" s="309"/>
      <c r="U268" s="309"/>
      <c r="V268" s="309"/>
      <c r="W268" s="309"/>
      <c r="X268" s="309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5">
        <v>4607091383836</v>
      </c>
      <c r="E269" s="316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23"/>
      <c r="P269" s="323"/>
      <c r="Q269" s="323"/>
      <c r="R269" s="316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08"/>
      <c r="B270" s="309"/>
      <c r="C270" s="309"/>
      <c r="D270" s="309"/>
      <c r="E270" s="309"/>
      <c r="F270" s="309"/>
      <c r="G270" s="309"/>
      <c r="H270" s="309"/>
      <c r="I270" s="309"/>
      <c r="J270" s="309"/>
      <c r="K270" s="309"/>
      <c r="L270" s="309"/>
      <c r="M270" s="310"/>
      <c r="N270" s="324" t="s">
        <v>66</v>
      </c>
      <c r="O270" s="325"/>
      <c r="P270" s="325"/>
      <c r="Q270" s="325"/>
      <c r="R270" s="325"/>
      <c r="S270" s="325"/>
      <c r="T270" s="326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09"/>
      <c r="B271" s="309"/>
      <c r="C271" s="309"/>
      <c r="D271" s="309"/>
      <c r="E271" s="309"/>
      <c r="F271" s="309"/>
      <c r="G271" s="309"/>
      <c r="H271" s="309"/>
      <c r="I271" s="309"/>
      <c r="J271" s="309"/>
      <c r="K271" s="309"/>
      <c r="L271" s="309"/>
      <c r="M271" s="310"/>
      <c r="N271" s="324" t="s">
        <v>66</v>
      </c>
      <c r="O271" s="325"/>
      <c r="P271" s="325"/>
      <c r="Q271" s="325"/>
      <c r="R271" s="325"/>
      <c r="S271" s="325"/>
      <c r="T271" s="326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21" t="s">
        <v>68</v>
      </c>
      <c r="B272" s="309"/>
      <c r="C272" s="309"/>
      <c r="D272" s="309"/>
      <c r="E272" s="309"/>
      <c r="F272" s="309"/>
      <c r="G272" s="309"/>
      <c r="H272" s="309"/>
      <c r="I272" s="309"/>
      <c r="J272" s="309"/>
      <c r="K272" s="309"/>
      <c r="L272" s="309"/>
      <c r="M272" s="309"/>
      <c r="N272" s="309"/>
      <c r="O272" s="309"/>
      <c r="P272" s="309"/>
      <c r="Q272" s="309"/>
      <c r="R272" s="309"/>
      <c r="S272" s="309"/>
      <c r="T272" s="309"/>
      <c r="U272" s="309"/>
      <c r="V272" s="309"/>
      <c r="W272" s="309"/>
      <c r="X272" s="309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5">
        <v>4607091387919</v>
      </c>
      <c r="E273" s="316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5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23"/>
      <c r="P273" s="323"/>
      <c r="Q273" s="323"/>
      <c r="R273" s="316"/>
      <c r="S273" s="34"/>
      <c r="T273" s="34"/>
      <c r="U273" s="35" t="s">
        <v>65</v>
      </c>
      <c r="V273" s="302">
        <v>20</v>
      </c>
      <c r="W273" s="303">
        <f>IFERROR(IF(V273="",0,CEILING((V273/$H273),1)*$H273),"")</f>
        <v>24.299999999999997</v>
      </c>
      <c r="X273" s="36">
        <f>IFERROR(IF(W273=0,"",ROUNDUP(W273/H273,0)*0.02175),"")</f>
        <v>6.5250000000000002E-2</v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5">
        <v>4607091383942</v>
      </c>
      <c r="E274" s="316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3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23"/>
      <c r="P274" s="323"/>
      <c r="Q274" s="323"/>
      <c r="R274" s="316"/>
      <c r="S274" s="34"/>
      <c r="T274" s="34"/>
      <c r="U274" s="35" t="s">
        <v>65</v>
      </c>
      <c r="V274" s="302">
        <v>0</v>
      </c>
      <c r="W274" s="30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5">
        <v>4607091383959</v>
      </c>
      <c r="E275" s="316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601" t="s">
        <v>419</v>
      </c>
      <c r="O275" s="323"/>
      <c r="P275" s="323"/>
      <c r="Q275" s="323"/>
      <c r="R275" s="316"/>
      <c r="S275" s="34"/>
      <c r="T275" s="34"/>
      <c r="U275" s="35" t="s">
        <v>65</v>
      </c>
      <c r="V275" s="302">
        <v>0</v>
      </c>
      <c r="W275" s="30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0" t="s">
        <v>1</v>
      </c>
    </row>
    <row r="276" spans="1:53" x14ac:dyDescent="0.2">
      <c r="A276" s="308"/>
      <c r="B276" s="309"/>
      <c r="C276" s="309"/>
      <c r="D276" s="309"/>
      <c r="E276" s="309"/>
      <c r="F276" s="309"/>
      <c r="G276" s="309"/>
      <c r="H276" s="309"/>
      <c r="I276" s="309"/>
      <c r="J276" s="309"/>
      <c r="K276" s="309"/>
      <c r="L276" s="309"/>
      <c r="M276" s="310"/>
      <c r="N276" s="324" t="s">
        <v>66</v>
      </c>
      <c r="O276" s="325"/>
      <c r="P276" s="325"/>
      <c r="Q276" s="325"/>
      <c r="R276" s="325"/>
      <c r="S276" s="325"/>
      <c r="T276" s="326"/>
      <c r="U276" s="37" t="s">
        <v>67</v>
      </c>
      <c r="V276" s="304">
        <f>IFERROR(V273/H273,"0")+IFERROR(V274/H274,"0")+IFERROR(V275/H275,"0")</f>
        <v>2.4691358024691361</v>
      </c>
      <c r="W276" s="304">
        <f>IFERROR(W273/H273,"0")+IFERROR(W274/H274,"0")+IFERROR(W275/H275,"0")</f>
        <v>3</v>
      </c>
      <c r="X276" s="304">
        <f>IFERROR(IF(X273="",0,X273),"0")+IFERROR(IF(X274="",0,X274),"0")+IFERROR(IF(X275="",0,X275),"0")</f>
        <v>6.5250000000000002E-2</v>
      </c>
      <c r="Y276" s="305"/>
      <c r="Z276" s="305"/>
    </row>
    <row r="277" spans="1:53" x14ac:dyDescent="0.2">
      <c r="A277" s="309"/>
      <c r="B277" s="309"/>
      <c r="C277" s="309"/>
      <c r="D277" s="309"/>
      <c r="E277" s="309"/>
      <c r="F277" s="309"/>
      <c r="G277" s="309"/>
      <c r="H277" s="309"/>
      <c r="I277" s="309"/>
      <c r="J277" s="309"/>
      <c r="K277" s="309"/>
      <c r="L277" s="309"/>
      <c r="M277" s="310"/>
      <c r="N277" s="324" t="s">
        <v>66</v>
      </c>
      <c r="O277" s="325"/>
      <c r="P277" s="325"/>
      <c r="Q277" s="325"/>
      <c r="R277" s="325"/>
      <c r="S277" s="325"/>
      <c r="T277" s="326"/>
      <c r="U277" s="37" t="s">
        <v>65</v>
      </c>
      <c r="V277" s="304">
        <f>IFERROR(SUM(V273:V275),"0")</f>
        <v>20</v>
      </c>
      <c r="W277" s="304">
        <f>IFERROR(SUM(W273:W275),"0")</f>
        <v>24.299999999999997</v>
      </c>
      <c r="X277" s="37"/>
      <c r="Y277" s="305"/>
      <c r="Z277" s="305"/>
    </row>
    <row r="278" spans="1:53" ht="14.25" customHeight="1" x14ac:dyDescent="0.25">
      <c r="A278" s="321" t="s">
        <v>213</v>
      </c>
      <c r="B278" s="309"/>
      <c r="C278" s="309"/>
      <c r="D278" s="309"/>
      <c r="E278" s="309"/>
      <c r="F278" s="309"/>
      <c r="G278" s="309"/>
      <c r="H278" s="309"/>
      <c r="I278" s="309"/>
      <c r="J278" s="309"/>
      <c r="K278" s="309"/>
      <c r="L278" s="309"/>
      <c r="M278" s="309"/>
      <c r="N278" s="309"/>
      <c r="O278" s="309"/>
      <c r="P278" s="309"/>
      <c r="Q278" s="309"/>
      <c r="R278" s="309"/>
      <c r="S278" s="309"/>
      <c r="T278" s="309"/>
      <c r="U278" s="309"/>
      <c r="V278" s="309"/>
      <c r="W278" s="309"/>
      <c r="X278" s="309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5">
        <v>4607091388831</v>
      </c>
      <c r="E279" s="316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4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23"/>
      <c r="P279" s="323"/>
      <c r="Q279" s="323"/>
      <c r="R279" s="316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08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9"/>
      <c r="M280" s="310"/>
      <c r="N280" s="324" t="s">
        <v>66</v>
      </c>
      <c r="O280" s="325"/>
      <c r="P280" s="325"/>
      <c r="Q280" s="325"/>
      <c r="R280" s="325"/>
      <c r="S280" s="325"/>
      <c r="T280" s="326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09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9"/>
      <c r="M281" s="310"/>
      <c r="N281" s="324" t="s">
        <v>66</v>
      </c>
      <c r="O281" s="325"/>
      <c r="P281" s="325"/>
      <c r="Q281" s="325"/>
      <c r="R281" s="325"/>
      <c r="S281" s="325"/>
      <c r="T281" s="326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21" t="s">
        <v>81</v>
      </c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9"/>
      <c r="M282" s="309"/>
      <c r="N282" s="309"/>
      <c r="O282" s="309"/>
      <c r="P282" s="309"/>
      <c r="Q282" s="309"/>
      <c r="R282" s="309"/>
      <c r="S282" s="309"/>
      <c r="T282" s="309"/>
      <c r="U282" s="309"/>
      <c r="V282" s="309"/>
      <c r="W282" s="309"/>
      <c r="X282" s="309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5">
        <v>4607091383102</v>
      </c>
      <c r="E283" s="316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4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23"/>
      <c r="P283" s="323"/>
      <c r="Q283" s="323"/>
      <c r="R283" s="316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08"/>
      <c r="B284" s="309"/>
      <c r="C284" s="309"/>
      <c r="D284" s="309"/>
      <c r="E284" s="309"/>
      <c r="F284" s="309"/>
      <c r="G284" s="309"/>
      <c r="H284" s="309"/>
      <c r="I284" s="309"/>
      <c r="J284" s="309"/>
      <c r="K284" s="309"/>
      <c r="L284" s="309"/>
      <c r="M284" s="310"/>
      <c r="N284" s="324" t="s">
        <v>66</v>
      </c>
      <c r="O284" s="325"/>
      <c r="P284" s="325"/>
      <c r="Q284" s="325"/>
      <c r="R284" s="325"/>
      <c r="S284" s="325"/>
      <c r="T284" s="326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09"/>
      <c r="B285" s="309"/>
      <c r="C285" s="309"/>
      <c r="D285" s="309"/>
      <c r="E285" s="309"/>
      <c r="F285" s="309"/>
      <c r="G285" s="309"/>
      <c r="H285" s="309"/>
      <c r="I285" s="309"/>
      <c r="J285" s="309"/>
      <c r="K285" s="309"/>
      <c r="L285" s="309"/>
      <c r="M285" s="310"/>
      <c r="N285" s="324" t="s">
        <v>66</v>
      </c>
      <c r="O285" s="325"/>
      <c r="P285" s="325"/>
      <c r="Q285" s="325"/>
      <c r="R285" s="325"/>
      <c r="S285" s="325"/>
      <c r="T285" s="326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387" t="s">
        <v>424</v>
      </c>
      <c r="B286" s="388"/>
      <c r="C286" s="388"/>
      <c r="D286" s="388"/>
      <c r="E286" s="388"/>
      <c r="F286" s="388"/>
      <c r="G286" s="388"/>
      <c r="H286" s="388"/>
      <c r="I286" s="388"/>
      <c r="J286" s="388"/>
      <c r="K286" s="388"/>
      <c r="L286" s="388"/>
      <c r="M286" s="388"/>
      <c r="N286" s="388"/>
      <c r="O286" s="388"/>
      <c r="P286" s="388"/>
      <c r="Q286" s="388"/>
      <c r="R286" s="388"/>
      <c r="S286" s="388"/>
      <c r="T286" s="388"/>
      <c r="U286" s="388"/>
      <c r="V286" s="388"/>
      <c r="W286" s="388"/>
      <c r="X286" s="388"/>
      <c r="Y286" s="48"/>
      <c r="Z286" s="48"/>
    </row>
    <row r="287" spans="1:53" ht="16.5" customHeight="1" x14ac:dyDescent="0.25">
      <c r="A287" s="320" t="s">
        <v>425</v>
      </c>
      <c r="B287" s="309"/>
      <c r="C287" s="309"/>
      <c r="D287" s="309"/>
      <c r="E287" s="309"/>
      <c r="F287" s="309"/>
      <c r="G287" s="309"/>
      <c r="H287" s="309"/>
      <c r="I287" s="309"/>
      <c r="J287" s="309"/>
      <c r="K287" s="309"/>
      <c r="L287" s="309"/>
      <c r="M287" s="309"/>
      <c r="N287" s="309"/>
      <c r="O287" s="309"/>
      <c r="P287" s="309"/>
      <c r="Q287" s="309"/>
      <c r="R287" s="309"/>
      <c r="S287" s="309"/>
      <c r="T287" s="309"/>
      <c r="U287" s="309"/>
      <c r="V287" s="309"/>
      <c r="W287" s="309"/>
      <c r="X287" s="309"/>
      <c r="Y287" s="297"/>
      <c r="Z287" s="297"/>
    </row>
    <row r="288" spans="1:53" ht="14.25" customHeight="1" x14ac:dyDescent="0.25">
      <c r="A288" s="321" t="s">
        <v>103</v>
      </c>
      <c r="B288" s="309"/>
      <c r="C288" s="309"/>
      <c r="D288" s="309"/>
      <c r="E288" s="309"/>
      <c r="F288" s="309"/>
      <c r="G288" s="309"/>
      <c r="H288" s="309"/>
      <c r="I288" s="309"/>
      <c r="J288" s="309"/>
      <c r="K288" s="309"/>
      <c r="L288" s="309"/>
      <c r="M288" s="309"/>
      <c r="N288" s="309"/>
      <c r="O288" s="309"/>
      <c r="P288" s="309"/>
      <c r="Q288" s="309"/>
      <c r="R288" s="309"/>
      <c r="S288" s="309"/>
      <c r="T288" s="309"/>
      <c r="U288" s="309"/>
      <c r="V288" s="309"/>
      <c r="W288" s="309"/>
      <c r="X288" s="309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5">
        <v>4607091383997</v>
      </c>
      <c r="E289" s="316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5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23"/>
      <c r="P289" s="323"/>
      <c r="Q289" s="323"/>
      <c r="R289" s="316"/>
      <c r="S289" s="34"/>
      <c r="T289" s="34"/>
      <c r="U289" s="35" t="s">
        <v>65</v>
      </c>
      <c r="V289" s="302">
        <v>0</v>
      </c>
      <c r="W289" s="303">
        <f t="shared" ref="W289:W296" si="14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5">
        <v>4607091383997</v>
      </c>
      <c r="E290" s="316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4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23"/>
      <c r="P290" s="323"/>
      <c r="Q290" s="323"/>
      <c r="R290" s="316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5">
        <v>4607091384130</v>
      </c>
      <c r="E291" s="316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3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23"/>
      <c r="P291" s="323"/>
      <c r="Q291" s="323"/>
      <c r="R291" s="316"/>
      <c r="S291" s="34"/>
      <c r="T291" s="34"/>
      <c r="U291" s="35" t="s">
        <v>65</v>
      </c>
      <c r="V291" s="302">
        <v>0</v>
      </c>
      <c r="W291" s="303">
        <f t="shared" si="14"/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5">
        <v>4607091384130</v>
      </c>
      <c r="E292" s="316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5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23"/>
      <c r="P292" s="323"/>
      <c r="Q292" s="323"/>
      <c r="R292" s="316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5">
        <v>4607091384147</v>
      </c>
      <c r="E293" s="316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23"/>
      <c r="P293" s="323"/>
      <c r="Q293" s="323"/>
      <c r="R293" s="316"/>
      <c r="S293" s="34"/>
      <c r="T293" s="34"/>
      <c r="U293" s="35" t="s">
        <v>65</v>
      </c>
      <c r="V293" s="302">
        <v>60</v>
      </c>
      <c r="W293" s="303">
        <f t="shared" si="14"/>
        <v>60</v>
      </c>
      <c r="X293" s="36">
        <f>IFERROR(IF(W293=0,"",ROUNDUP(W293/H293,0)*0.02175),"")</f>
        <v>8.6999999999999994E-2</v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5">
        <v>4607091384147</v>
      </c>
      <c r="E294" s="316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513" t="s">
        <v>435</v>
      </c>
      <c r="O294" s="323"/>
      <c r="P294" s="323"/>
      <c r="Q294" s="323"/>
      <c r="R294" s="316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5">
        <v>4607091384154</v>
      </c>
      <c r="E295" s="316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23"/>
      <c r="P295" s="323"/>
      <c r="Q295" s="323"/>
      <c r="R295" s="316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5">
        <v>4607091384161</v>
      </c>
      <c r="E296" s="316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39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23"/>
      <c r="P296" s="323"/>
      <c r="Q296" s="323"/>
      <c r="R296" s="316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08"/>
      <c r="B297" s="309"/>
      <c r="C297" s="309"/>
      <c r="D297" s="309"/>
      <c r="E297" s="309"/>
      <c r="F297" s="309"/>
      <c r="G297" s="309"/>
      <c r="H297" s="309"/>
      <c r="I297" s="309"/>
      <c r="J297" s="309"/>
      <c r="K297" s="309"/>
      <c r="L297" s="309"/>
      <c r="M297" s="310"/>
      <c r="N297" s="324" t="s">
        <v>66</v>
      </c>
      <c r="O297" s="325"/>
      <c r="P297" s="325"/>
      <c r="Q297" s="325"/>
      <c r="R297" s="325"/>
      <c r="S297" s="325"/>
      <c r="T297" s="326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4</v>
      </c>
      <c r="W297" s="304">
        <f>IFERROR(W289/H289,"0")+IFERROR(W290/H290,"0")+IFERROR(W291/H291,"0")+IFERROR(W292/H292,"0")+IFERROR(W293/H293,"0")+IFERROR(W294/H294,"0")+IFERROR(W295/H295,"0")+IFERROR(W296/H296,"0")</f>
        <v>4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8.6999999999999994E-2</v>
      </c>
      <c r="Y297" s="305"/>
      <c r="Z297" s="305"/>
    </row>
    <row r="298" spans="1:53" x14ac:dyDescent="0.2">
      <c r="A298" s="309"/>
      <c r="B298" s="309"/>
      <c r="C298" s="309"/>
      <c r="D298" s="309"/>
      <c r="E298" s="309"/>
      <c r="F298" s="309"/>
      <c r="G298" s="309"/>
      <c r="H298" s="309"/>
      <c r="I298" s="309"/>
      <c r="J298" s="309"/>
      <c r="K298" s="309"/>
      <c r="L298" s="309"/>
      <c r="M298" s="310"/>
      <c r="N298" s="324" t="s">
        <v>66</v>
      </c>
      <c r="O298" s="325"/>
      <c r="P298" s="325"/>
      <c r="Q298" s="325"/>
      <c r="R298" s="325"/>
      <c r="S298" s="325"/>
      <c r="T298" s="326"/>
      <c r="U298" s="37" t="s">
        <v>65</v>
      </c>
      <c r="V298" s="304">
        <f>IFERROR(SUM(V289:V296),"0")</f>
        <v>60</v>
      </c>
      <c r="W298" s="304">
        <f>IFERROR(SUM(W289:W296),"0")</f>
        <v>60</v>
      </c>
      <c r="X298" s="37"/>
      <c r="Y298" s="305"/>
      <c r="Z298" s="305"/>
    </row>
    <row r="299" spans="1:53" ht="14.25" customHeight="1" x14ac:dyDescent="0.25">
      <c r="A299" s="321" t="s">
        <v>95</v>
      </c>
      <c r="B299" s="309"/>
      <c r="C299" s="309"/>
      <c r="D299" s="309"/>
      <c r="E299" s="309"/>
      <c r="F299" s="309"/>
      <c r="G299" s="309"/>
      <c r="H299" s="309"/>
      <c r="I299" s="309"/>
      <c r="J299" s="309"/>
      <c r="K299" s="309"/>
      <c r="L299" s="309"/>
      <c r="M299" s="309"/>
      <c r="N299" s="309"/>
      <c r="O299" s="309"/>
      <c r="P299" s="309"/>
      <c r="Q299" s="309"/>
      <c r="R299" s="309"/>
      <c r="S299" s="309"/>
      <c r="T299" s="309"/>
      <c r="U299" s="309"/>
      <c r="V299" s="309"/>
      <c r="W299" s="309"/>
      <c r="X299" s="309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5">
        <v>4607091383980</v>
      </c>
      <c r="E300" s="316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4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23"/>
      <c r="P300" s="323"/>
      <c r="Q300" s="323"/>
      <c r="R300" s="316"/>
      <c r="S300" s="34"/>
      <c r="T300" s="34"/>
      <c r="U300" s="35" t="s">
        <v>65</v>
      </c>
      <c r="V300" s="302">
        <v>0</v>
      </c>
      <c r="W300" s="303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5">
        <v>4607091384178</v>
      </c>
      <c r="E301" s="316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4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23"/>
      <c r="P301" s="323"/>
      <c r="Q301" s="323"/>
      <c r="R301" s="316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08"/>
      <c r="B302" s="309"/>
      <c r="C302" s="309"/>
      <c r="D302" s="309"/>
      <c r="E302" s="309"/>
      <c r="F302" s="309"/>
      <c r="G302" s="309"/>
      <c r="H302" s="309"/>
      <c r="I302" s="309"/>
      <c r="J302" s="309"/>
      <c r="K302" s="309"/>
      <c r="L302" s="309"/>
      <c r="M302" s="310"/>
      <c r="N302" s="324" t="s">
        <v>66</v>
      </c>
      <c r="O302" s="325"/>
      <c r="P302" s="325"/>
      <c r="Q302" s="325"/>
      <c r="R302" s="325"/>
      <c r="S302" s="325"/>
      <c r="T302" s="326"/>
      <c r="U302" s="37" t="s">
        <v>67</v>
      </c>
      <c r="V302" s="304">
        <f>IFERROR(V300/H300,"0")+IFERROR(V301/H301,"0")</f>
        <v>0</v>
      </c>
      <c r="W302" s="304">
        <f>IFERROR(W300/H300,"0")+IFERROR(W301/H301,"0")</f>
        <v>0</v>
      </c>
      <c r="X302" s="304">
        <f>IFERROR(IF(X300="",0,X300),"0")+IFERROR(IF(X301="",0,X301),"0")</f>
        <v>0</v>
      </c>
      <c r="Y302" s="305"/>
      <c r="Z302" s="305"/>
    </row>
    <row r="303" spans="1:53" x14ac:dyDescent="0.2">
      <c r="A303" s="309"/>
      <c r="B303" s="309"/>
      <c r="C303" s="309"/>
      <c r="D303" s="309"/>
      <c r="E303" s="309"/>
      <c r="F303" s="309"/>
      <c r="G303" s="309"/>
      <c r="H303" s="309"/>
      <c r="I303" s="309"/>
      <c r="J303" s="309"/>
      <c r="K303" s="309"/>
      <c r="L303" s="309"/>
      <c r="M303" s="310"/>
      <c r="N303" s="324" t="s">
        <v>66</v>
      </c>
      <c r="O303" s="325"/>
      <c r="P303" s="325"/>
      <c r="Q303" s="325"/>
      <c r="R303" s="325"/>
      <c r="S303" s="325"/>
      <c r="T303" s="326"/>
      <c r="U303" s="37" t="s">
        <v>65</v>
      </c>
      <c r="V303" s="304">
        <f>IFERROR(SUM(V300:V301),"0")</f>
        <v>0</v>
      </c>
      <c r="W303" s="304">
        <f>IFERROR(SUM(W300:W301),"0")</f>
        <v>0</v>
      </c>
      <c r="X303" s="37"/>
      <c r="Y303" s="305"/>
      <c r="Z303" s="305"/>
    </row>
    <row r="304" spans="1:53" ht="14.25" customHeight="1" x14ac:dyDescent="0.25">
      <c r="A304" s="321" t="s">
        <v>68</v>
      </c>
      <c r="B304" s="309"/>
      <c r="C304" s="309"/>
      <c r="D304" s="309"/>
      <c r="E304" s="309"/>
      <c r="F304" s="309"/>
      <c r="G304" s="309"/>
      <c r="H304" s="309"/>
      <c r="I304" s="309"/>
      <c r="J304" s="309"/>
      <c r="K304" s="309"/>
      <c r="L304" s="309"/>
      <c r="M304" s="309"/>
      <c r="N304" s="309"/>
      <c r="O304" s="309"/>
      <c r="P304" s="309"/>
      <c r="Q304" s="309"/>
      <c r="R304" s="309"/>
      <c r="S304" s="309"/>
      <c r="T304" s="309"/>
      <c r="U304" s="309"/>
      <c r="V304" s="309"/>
      <c r="W304" s="309"/>
      <c r="X304" s="309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5">
        <v>4607091384260</v>
      </c>
      <c r="E305" s="316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5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23"/>
      <c r="P305" s="323"/>
      <c r="Q305" s="323"/>
      <c r="R305" s="316"/>
      <c r="S305" s="34"/>
      <c r="T305" s="34"/>
      <c r="U305" s="35" t="s">
        <v>65</v>
      </c>
      <c r="V305" s="302">
        <v>0</v>
      </c>
      <c r="W305" s="30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08"/>
      <c r="B306" s="309"/>
      <c r="C306" s="309"/>
      <c r="D306" s="309"/>
      <c r="E306" s="309"/>
      <c r="F306" s="309"/>
      <c r="G306" s="309"/>
      <c r="H306" s="309"/>
      <c r="I306" s="309"/>
      <c r="J306" s="309"/>
      <c r="K306" s="309"/>
      <c r="L306" s="309"/>
      <c r="M306" s="310"/>
      <c r="N306" s="324" t="s">
        <v>66</v>
      </c>
      <c r="O306" s="325"/>
      <c r="P306" s="325"/>
      <c r="Q306" s="325"/>
      <c r="R306" s="325"/>
      <c r="S306" s="325"/>
      <c r="T306" s="326"/>
      <c r="U306" s="37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09"/>
      <c r="B307" s="309"/>
      <c r="C307" s="309"/>
      <c r="D307" s="309"/>
      <c r="E307" s="309"/>
      <c r="F307" s="309"/>
      <c r="G307" s="309"/>
      <c r="H307" s="309"/>
      <c r="I307" s="309"/>
      <c r="J307" s="309"/>
      <c r="K307" s="309"/>
      <c r="L307" s="309"/>
      <c r="M307" s="310"/>
      <c r="N307" s="324" t="s">
        <v>66</v>
      </c>
      <c r="O307" s="325"/>
      <c r="P307" s="325"/>
      <c r="Q307" s="325"/>
      <c r="R307" s="325"/>
      <c r="S307" s="325"/>
      <c r="T307" s="326"/>
      <c r="U307" s="37" t="s">
        <v>65</v>
      </c>
      <c r="V307" s="304">
        <f>IFERROR(SUM(V305:V305),"0")</f>
        <v>0</v>
      </c>
      <c r="W307" s="304">
        <f>IFERROR(SUM(W305:W305),"0")</f>
        <v>0</v>
      </c>
      <c r="X307" s="37"/>
      <c r="Y307" s="305"/>
      <c r="Z307" s="305"/>
    </row>
    <row r="308" spans="1:53" ht="14.25" customHeight="1" x14ac:dyDescent="0.25">
      <c r="A308" s="321" t="s">
        <v>213</v>
      </c>
      <c r="B308" s="309"/>
      <c r="C308" s="309"/>
      <c r="D308" s="309"/>
      <c r="E308" s="309"/>
      <c r="F308" s="309"/>
      <c r="G308" s="309"/>
      <c r="H308" s="309"/>
      <c r="I308" s="309"/>
      <c r="J308" s="309"/>
      <c r="K308" s="309"/>
      <c r="L308" s="309"/>
      <c r="M308" s="309"/>
      <c r="N308" s="309"/>
      <c r="O308" s="309"/>
      <c r="P308" s="309"/>
      <c r="Q308" s="309"/>
      <c r="R308" s="309"/>
      <c r="S308" s="309"/>
      <c r="T308" s="309"/>
      <c r="U308" s="309"/>
      <c r="V308" s="309"/>
      <c r="W308" s="309"/>
      <c r="X308" s="309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5">
        <v>4607091384673</v>
      </c>
      <c r="E309" s="316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3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23"/>
      <c r="P309" s="323"/>
      <c r="Q309" s="323"/>
      <c r="R309" s="316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08"/>
      <c r="B310" s="309"/>
      <c r="C310" s="309"/>
      <c r="D310" s="309"/>
      <c r="E310" s="309"/>
      <c r="F310" s="309"/>
      <c r="G310" s="309"/>
      <c r="H310" s="309"/>
      <c r="I310" s="309"/>
      <c r="J310" s="309"/>
      <c r="K310" s="309"/>
      <c r="L310" s="309"/>
      <c r="M310" s="310"/>
      <c r="N310" s="324" t="s">
        <v>66</v>
      </c>
      <c r="O310" s="325"/>
      <c r="P310" s="325"/>
      <c r="Q310" s="325"/>
      <c r="R310" s="325"/>
      <c r="S310" s="325"/>
      <c r="T310" s="326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09"/>
      <c r="B311" s="309"/>
      <c r="C311" s="309"/>
      <c r="D311" s="309"/>
      <c r="E311" s="309"/>
      <c r="F311" s="309"/>
      <c r="G311" s="309"/>
      <c r="H311" s="309"/>
      <c r="I311" s="309"/>
      <c r="J311" s="309"/>
      <c r="K311" s="309"/>
      <c r="L311" s="309"/>
      <c r="M311" s="310"/>
      <c r="N311" s="324" t="s">
        <v>66</v>
      </c>
      <c r="O311" s="325"/>
      <c r="P311" s="325"/>
      <c r="Q311" s="325"/>
      <c r="R311" s="325"/>
      <c r="S311" s="325"/>
      <c r="T311" s="326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20" t="s">
        <v>448</v>
      </c>
      <c r="B312" s="309"/>
      <c r="C312" s="309"/>
      <c r="D312" s="309"/>
      <c r="E312" s="309"/>
      <c r="F312" s="309"/>
      <c r="G312" s="309"/>
      <c r="H312" s="309"/>
      <c r="I312" s="309"/>
      <c r="J312" s="309"/>
      <c r="K312" s="309"/>
      <c r="L312" s="309"/>
      <c r="M312" s="309"/>
      <c r="N312" s="309"/>
      <c r="O312" s="309"/>
      <c r="P312" s="309"/>
      <c r="Q312" s="309"/>
      <c r="R312" s="309"/>
      <c r="S312" s="309"/>
      <c r="T312" s="309"/>
      <c r="U312" s="309"/>
      <c r="V312" s="309"/>
      <c r="W312" s="309"/>
      <c r="X312" s="309"/>
      <c r="Y312" s="297"/>
      <c r="Z312" s="297"/>
    </row>
    <row r="313" spans="1:53" ht="14.25" customHeight="1" x14ac:dyDescent="0.25">
      <c r="A313" s="321" t="s">
        <v>103</v>
      </c>
      <c r="B313" s="309"/>
      <c r="C313" s="309"/>
      <c r="D313" s="309"/>
      <c r="E313" s="309"/>
      <c r="F313" s="309"/>
      <c r="G313" s="309"/>
      <c r="H313" s="309"/>
      <c r="I313" s="309"/>
      <c r="J313" s="309"/>
      <c r="K313" s="309"/>
      <c r="L313" s="309"/>
      <c r="M313" s="309"/>
      <c r="N313" s="309"/>
      <c r="O313" s="309"/>
      <c r="P313" s="309"/>
      <c r="Q313" s="309"/>
      <c r="R313" s="309"/>
      <c r="S313" s="309"/>
      <c r="T313" s="309"/>
      <c r="U313" s="309"/>
      <c r="V313" s="309"/>
      <c r="W313" s="309"/>
      <c r="X313" s="309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5">
        <v>4607091384185</v>
      </c>
      <c r="E314" s="316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5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23"/>
      <c r="P314" s="323"/>
      <c r="Q314" s="323"/>
      <c r="R314" s="316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5">
        <v>4607091384192</v>
      </c>
      <c r="E315" s="316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6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23"/>
      <c r="P315" s="323"/>
      <c r="Q315" s="323"/>
      <c r="R315" s="316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5">
        <v>4680115881907</v>
      </c>
      <c r="E316" s="316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5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23"/>
      <c r="P316" s="323"/>
      <c r="Q316" s="323"/>
      <c r="R316" s="316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5">
        <v>4607091384680</v>
      </c>
      <c r="E317" s="316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23"/>
      <c r="P317" s="323"/>
      <c r="Q317" s="323"/>
      <c r="R317" s="316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08"/>
      <c r="B318" s="309"/>
      <c r="C318" s="309"/>
      <c r="D318" s="309"/>
      <c r="E318" s="309"/>
      <c r="F318" s="309"/>
      <c r="G318" s="309"/>
      <c r="H318" s="309"/>
      <c r="I318" s="309"/>
      <c r="J318" s="309"/>
      <c r="K318" s="309"/>
      <c r="L318" s="309"/>
      <c r="M318" s="310"/>
      <c r="N318" s="324" t="s">
        <v>66</v>
      </c>
      <c r="O318" s="325"/>
      <c r="P318" s="325"/>
      <c r="Q318" s="325"/>
      <c r="R318" s="325"/>
      <c r="S318" s="325"/>
      <c r="T318" s="326"/>
      <c r="U318" s="37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09"/>
      <c r="B319" s="309"/>
      <c r="C319" s="309"/>
      <c r="D319" s="309"/>
      <c r="E319" s="309"/>
      <c r="F319" s="309"/>
      <c r="G319" s="309"/>
      <c r="H319" s="309"/>
      <c r="I319" s="309"/>
      <c r="J319" s="309"/>
      <c r="K319" s="309"/>
      <c r="L319" s="309"/>
      <c r="M319" s="310"/>
      <c r="N319" s="324" t="s">
        <v>66</v>
      </c>
      <c r="O319" s="325"/>
      <c r="P319" s="325"/>
      <c r="Q319" s="325"/>
      <c r="R319" s="325"/>
      <c r="S319" s="325"/>
      <c r="T319" s="326"/>
      <c r="U319" s="37" t="s">
        <v>65</v>
      </c>
      <c r="V319" s="304">
        <f>IFERROR(SUM(V314:V317),"0")</f>
        <v>0</v>
      </c>
      <c r="W319" s="304">
        <f>IFERROR(SUM(W314:W317),"0")</f>
        <v>0</v>
      </c>
      <c r="X319" s="37"/>
      <c r="Y319" s="305"/>
      <c r="Z319" s="305"/>
    </row>
    <row r="320" spans="1:53" ht="14.25" customHeight="1" x14ac:dyDescent="0.25">
      <c r="A320" s="321" t="s">
        <v>60</v>
      </c>
      <c r="B320" s="309"/>
      <c r="C320" s="309"/>
      <c r="D320" s="309"/>
      <c r="E320" s="309"/>
      <c r="F320" s="309"/>
      <c r="G320" s="309"/>
      <c r="H320" s="309"/>
      <c r="I320" s="309"/>
      <c r="J320" s="309"/>
      <c r="K320" s="309"/>
      <c r="L320" s="309"/>
      <c r="M320" s="309"/>
      <c r="N320" s="309"/>
      <c r="O320" s="309"/>
      <c r="P320" s="309"/>
      <c r="Q320" s="309"/>
      <c r="R320" s="309"/>
      <c r="S320" s="309"/>
      <c r="T320" s="309"/>
      <c r="U320" s="309"/>
      <c r="V320" s="309"/>
      <c r="W320" s="309"/>
      <c r="X320" s="309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5">
        <v>4607091384802</v>
      </c>
      <c r="E321" s="316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6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23"/>
      <c r="P321" s="323"/>
      <c r="Q321" s="323"/>
      <c r="R321" s="316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5">
        <v>4607091384826</v>
      </c>
      <c r="E322" s="316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3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23"/>
      <c r="P322" s="323"/>
      <c r="Q322" s="323"/>
      <c r="R322" s="316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08"/>
      <c r="B323" s="309"/>
      <c r="C323" s="309"/>
      <c r="D323" s="309"/>
      <c r="E323" s="309"/>
      <c r="F323" s="309"/>
      <c r="G323" s="309"/>
      <c r="H323" s="309"/>
      <c r="I323" s="309"/>
      <c r="J323" s="309"/>
      <c r="K323" s="309"/>
      <c r="L323" s="309"/>
      <c r="M323" s="310"/>
      <c r="N323" s="324" t="s">
        <v>66</v>
      </c>
      <c r="O323" s="325"/>
      <c r="P323" s="325"/>
      <c r="Q323" s="325"/>
      <c r="R323" s="325"/>
      <c r="S323" s="325"/>
      <c r="T323" s="326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09"/>
      <c r="B324" s="309"/>
      <c r="C324" s="309"/>
      <c r="D324" s="309"/>
      <c r="E324" s="309"/>
      <c r="F324" s="309"/>
      <c r="G324" s="309"/>
      <c r="H324" s="309"/>
      <c r="I324" s="309"/>
      <c r="J324" s="309"/>
      <c r="K324" s="309"/>
      <c r="L324" s="309"/>
      <c r="M324" s="310"/>
      <c r="N324" s="324" t="s">
        <v>66</v>
      </c>
      <c r="O324" s="325"/>
      <c r="P324" s="325"/>
      <c r="Q324" s="325"/>
      <c r="R324" s="325"/>
      <c r="S324" s="325"/>
      <c r="T324" s="326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21" t="s">
        <v>68</v>
      </c>
      <c r="B325" s="309"/>
      <c r="C325" s="309"/>
      <c r="D325" s="309"/>
      <c r="E325" s="309"/>
      <c r="F325" s="309"/>
      <c r="G325" s="309"/>
      <c r="H325" s="309"/>
      <c r="I325" s="309"/>
      <c r="J325" s="309"/>
      <c r="K325" s="309"/>
      <c r="L325" s="309"/>
      <c r="M325" s="309"/>
      <c r="N325" s="309"/>
      <c r="O325" s="309"/>
      <c r="P325" s="309"/>
      <c r="Q325" s="309"/>
      <c r="R325" s="309"/>
      <c r="S325" s="309"/>
      <c r="T325" s="309"/>
      <c r="U325" s="309"/>
      <c r="V325" s="309"/>
      <c r="W325" s="309"/>
      <c r="X325" s="309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5">
        <v>4607091384246</v>
      </c>
      <c r="E326" s="316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54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23"/>
      <c r="P326" s="323"/>
      <c r="Q326" s="323"/>
      <c r="R326" s="316"/>
      <c r="S326" s="34"/>
      <c r="T326" s="34"/>
      <c r="U326" s="35" t="s">
        <v>65</v>
      </c>
      <c r="V326" s="302">
        <v>0</v>
      </c>
      <c r="W326" s="30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5">
        <v>4680115881976</v>
      </c>
      <c r="E327" s="316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3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23"/>
      <c r="P327" s="323"/>
      <c r="Q327" s="323"/>
      <c r="R327" s="316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5">
        <v>4607091384253</v>
      </c>
      <c r="E328" s="316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6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23"/>
      <c r="P328" s="323"/>
      <c r="Q328" s="323"/>
      <c r="R328" s="316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5">
        <v>4680115881969</v>
      </c>
      <c r="E329" s="316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23"/>
      <c r="P329" s="323"/>
      <c r="Q329" s="323"/>
      <c r="R329" s="316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08"/>
      <c r="B330" s="309"/>
      <c r="C330" s="309"/>
      <c r="D330" s="309"/>
      <c r="E330" s="309"/>
      <c r="F330" s="309"/>
      <c r="G330" s="309"/>
      <c r="H330" s="309"/>
      <c r="I330" s="309"/>
      <c r="J330" s="309"/>
      <c r="K330" s="309"/>
      <c r="L330" s="309"/>
      <c r="M330" s="310"/>
      <c r="N330" s="324" t="s">
        <v>66</v>
      </c>
      <c r="O330" s="325"/>
      <c r="P330" s="325"/>
      <c r="Q330" s="325"/>
      <c r="R330" s="325"/>
      <c r="S330" s="325"/>
      <c r="T330" s="326"/>
      <c r="U330" s="37" t="s">
        <v>67</v>
      </c>
      <c r="V330" s="304">
        <f>IFERROR(V326/H326,"0")+IFERROR(V327/H327,"0")+IFERROR(V328/H328,"0")+IFERROR(V329/H329,"0")</f>
        <v>0</v>
      </c>
      <c r="W330" s="304">
        <f>IFERROR(W326/H326,"0")+IFERROR(W327/H327,"0")+IFERROR(W328/H328,"0")+IFERROR(W329/H329,"0")</f>
        <v>0</v>
      </c>
      <c r="X330" s="304">
        <f>IFERROR(IF(X326="",0,X326),"0")+IFERROR(IF(X327="",0,X327),"0")+IFERROR(IF(X328="",0,X328),"0")+IFERROR(IF(X329="",0,X329),"0")</f>
        <v>0</v>
      </c>
      <c r="Y330" s="305"/>
      <c r="Z330" s="305"/>
    </row>
    <row r="331" spans="1:53" x14ac:dyDescent="0.2">
      <c r="A331" s="309"/>
      <c r="B331" s="309"/>
      <c r="C331" s="309"/>
      <c r="D331" s="309"/>
      <c r="E331" s="309"/>
      <c r="F331" s="309"/>
      <c r="G331" s="309"/>
      <c r="H331" s="309"/>
      <c r="I331" s="309"/>
      <c r="J331" s="309"/>
      <c r="K331" s="309"/>
      <c r="L331" s="309"/>
      <c r="M331" s="310"/>
      <c r="N331" s="324" t="s">
        <v>66</v>
      </c>
      <c r="O331" s="325"/>
      <c r="P331" s="325"/>
      <c r="Q331" s="325"/>
      <c r="R331" s="325"/>
      <c r="S331" s="325"/>
      <c r="T331" s="326"/>
      <c r="U331" s="37" t="s">
        <v>65</v>
      </c>
      <c r="V331" s="304">
        <f>IFERROR(SUM(V326:V329),"0")</f>
        <v>0</v>
      </c>
      <c r="W331" s="304">
        <f>IFERROR(SUM(W326:W329),"0")</f>
        <v>0</v>
      </c>
      <c r="X331" s="37"/>
      <c r="Y331" s="305"/>
      <c r="Z331" s="305"/>
    </row>
    <row r="332" spans="1:53" ht="14.25" customHeight="1" x14ac:dyDescent="0.25">
      <c r="A332" s="321" t="s">
        <v>213</v>
      </c>
      <c r="B332" s="309"/>
      <c r="C332" s="309"/>
      <c r="D332" s="309"/>
      <c r="E332" s="309"/>
      <c r="F332" s="309"/>
      <c r="G332" s="309"/>
      <c r="H332" s="309"/>
      <c r="I332" s="309"/>
      <c r="J332" s="309"/>
      <c r="K332" s="309"/>
      <c r="L332" s="309"/>
      <c r="M332" s="309"/>
      <c r="N332" s="309"/>
      <c r="O332" s="309"/>
      <c r="P332" s="309"/>
      <c r="Q332" s="309"/>
      <c r="R332" s="309"/>
      <c r="S332" s="309"/>
      <c r="T332" s="309"/>
      <c r="U332" s="309"/>
      <c r="V332" s="309"/>
      <c r="W332" s="309"/>
      <c r="X332" s="309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5">
        <v>4607091389357</v>
      </c>
      <c r="E333" s="316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23"/>
      <c r="P333" s="323"/>
      <c r="Q333" s="323"/>
      <c r="R333" s="316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08"/>
      <c r="B334" s="309"/>
      <c r="C334" s="309"/>
      <c r="D334" s="309"/>
      <c r="E334" s="309"/>
      <c r="F334" s="309"/>
      <c r="G334" s="309"/>
      <c r="H334" s="309"/>
      <c r="I334" s="309"/>
      <c r="J334" s="309"/>
      <c r="K334" s="309"/>
      <c r="L334" s="309"/>
      <c r="M334" s="310"/>
      <c r="N334" s="324" t="s">
        <v>66</v>
      </c>
      <c r="O334" s="325"/>
      <c r="P334" s="325"/>
      <c r="Q334" s="325"/>
      <c r="R334" s="325"/>
      <c r="S334" s="325"/>
      <c r="T334" s="326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09"/>
      <c r="B335" s="309"/>
      <c r="C335" s="309"/>
      <c r="D335" s="309"/>
      <c r="E335" s="309"/>
      <c r="F335" s="309"/>
      <c r="G335" s="309"/>
      <c r="H335" s="309"/>
      <c r="I335" s="309"/>
      <c r="J335" s="309"/>
      <c r="K335" s="309"/>
      <c r="L335" s="309"/>
      <c r="M335" s="310"/>
      <c r="N335" s="324" t="s">
        <v>66</v>
      </c>
      <c r="O335" s="325"/>
      <c r="P335" s="325"/>
      <c r="Q335" s="325"/>
      <c r="R335" s="325"/>
      <c r="S335" s="325"/>
      <c r="T335" s="326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387" t="s">
        <v>471</v>
      </c>
      <c r="B336" s="388"/>
      <c r="C336" s="388"/>
      <c r="D336" s="388"/>
      <c r="E336" s="388"/>
      <c r="F336" s="388"/>
      <c r="G336" s="388"/>
      <c r="H336" s="388"/>
      <c r="I336" s="388"/>
      <c r="J336" s="388"/>
      <c r="K336" s="388"/>
      <c r="L336" s="388"/>
      <c r="M336" s="388"/>
      <c r="N336" s="388"/>
      <c r="O336" s="388"/>
      <c r="P336" s="388"/>
      <c r="Q336" s="388"/>
      <c r="R336" s="388"/>
      <c r="S336" s="388"/>
      <c r="T336" s="388"/>
      <c r="U336" s="388"/>
      <c r="V336" s="388"/>
      <c r="W336" s="388"/>
      <c r="X336" s="388"/>
      <c r="Y336" s="48"/>
      <c r="Z336" s="48"/>
    </row>
    <row r="337" spans="1:53" ht="16.5" customHeight="1" x14ac:dyDescent="0.25">
      <c r="A337" s="320" t="s">
        <v>472</v>
      </c>
      <c r="B337" s="309"/>
      <c r="C337" s="309"/>
      <c r="D337" s="309"/>
      <c r="E337" s="309"/>
      <c r="F337" s="309"/>
      <c r="G337" s="309"/>
      <c r="H337" s="309"/>
      <c r="I337" s="309"/>
      <c r="J337" s="309"/>
      <c r="K337" s="309"/>
      <c r="L337" s="309"/>
      <c r="M337" s="309"/>
      <c r="N337" s="309"/>
      <c r="O337" s="309"/>
      <c r="P337" s="309"/>
      <c r="Q337" s="309"/>
      <c r="R337" s="309"/>
      <c r="S337" s="309"/>
      <c r="T337" s="309"/>
      <c r="U337" s="309"/>
      <c r="V337" s="309"/>
      <c r="W337" s="309"/>
      <c r="X337" s="309"/>
      <c r="Y337" s="297"/>
      <c r="Z337" s="297"/>
    </row>
    <row r="338" spans="1:53" ht="14.25" customHeight="1" x14ac:dyDescent="0.25">
      <c r="A338" s="321" t="s">
        <v>103</v>
      </c>
      <c r="B338" s="309"/>
      <c r="C338" s="309"/>
      <c r="D338" s="309"/>
      <c r="E338" s="309"/>
      <c r="F338" s="309"/>
      <c r="G338" s="309"/>
      <c r="H338" s="309"/>
      <c r="I338" s="309"/>
      <c r="J338" s="309"/>
      <c r="K338" s="309"/>
      <c r="L338" s="309"/>
      <c r="M338" s="309"/>
      <c r="N338" s="309"/>
      <c r="O338" s="309"/>
      <c r="P338" s="309"/>
      <c r="Q338" s="309"/>
      <c r="R338" s="309"/>
      <c r="S338" s="309"/>
      <c r="T338" s="309"/>
      <c r="U338" s="309"/>
      <c r="V338" s="309"/>
      <c r="W338" s="309"/>
      <c r="X338" s="309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5">
        <v>4607091389708</v>
      </c>
      <c r="E339" s="316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23"/>
      <c r="P339" s="323"/>
      <c r="Q339" s="323"/>
      <c r="R339" s="316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5">
        <v>4607091389692</v>
      </c>
      <c r="E340" s="316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32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23"/>
      <c r="P340" s="323"/>
      <c r="Q340" s="323"/>
      <c r="R340" s="316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08"/>
      <c r="B341" s="309"/>
      <c r="C341" s="309"/>
      <c r="D341" s="309"/>
      <c r="E341" s="309"/>
      <c r="F341" s="309"/>
      <c r="G341" s="309"/>
      <c r="H341" s="309"/>
      <c r="I341" s="309"/>
      <c r="J341" s="309"/>
      <c r="K341" s="309"/>
      <c r="L341" s="309"/>
      <c r="M341" s="310"/>
      <c r="N341" s="324" t="s">
        <v>66</v>
      </c>
      <c r="O341" s="325"/>
      <c r="P341" s="325"/>
      <c r="Q341" s="325"/>
      <c r="R341" s="325"/>
      <c r="S341" s="325"/>
      <c r="T341" s="326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09"/>
      <c r="B342" s="309"/>
      <c r="C342" s="309"/>
      <c r="D342" s="309"/>
      <c r="E342" s="309"/>
      <c r="F342" s="309"/>
      <c r="G342" s="309"/>
      <c r="H342" s="309"/>
      <c r="I342" s="309"/>
      <c r="J342" s="309"/>
      <c r="K342" s="309"/>
      <c r="L342" s="309"/>
      <c r="M342" s="310"/>
      <c r="N342" s="324" t="s">
        <v>66</v>
      </c>
      <c r="O342" s="325"/>
      <c r="P342" s="325"/>
      <c r="Q342" s="325"/>
      <c r="R342" s="325"/>
      <c r="S342" s="325"/>
      <c r="T342" s="326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21" t="s">
        <v>60</v>
      </c>
      <c r="B343" s="309"/>
      <c r="C343" s="309"/>
      <c r="D343" s="309"/>
      <c r="E343" s="309"/>
      <c r="F343" s="309"/>
      <c r="G343" s="309"/>
      <c r="H343" s="309"/>
      <c r="I343" s="309"/>
      <c r="J343" s="309"/>
      <c r="K343" s="309"/>
      <c r="L343" s="309"/>
      <c r="M343" s="309"/>
      <c r="N343" s="309"/>
      <c r="O343" s="309"/>
      <c r="P343" s="309"/>
      <c r="Q343" s="309"/>
      <c r="R343" s="309"/>
      <c r="S343" s="309"/>
      <c r="T343" s="309"/>
      <c r="U343" s="309"/>
      <c r="V343" s="309"/>
      <c r="W343" s="309"/>
      <c r="X343" s="309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5">
        <v>4607091389753</v>
      </c>
      <c r="E344" s="316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3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23"/>
      <c r="P344" s="323"/>
      <c r="Q344" s="323"/>
      <c r="R344" s="316"/>
      <c r="S344" s="34"/>
      <c r="T344" s="34"/>
      <c r="U344" s="35" t="s">
        <v>65</v>
      </c>
      <c r="V344" s="302">
        <v>0</v>
      </c>
      <c r="W344" s="303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5">
        <v>4607091389760</v>
      </c>
      <c r="E345" s="316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4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23"/>
      <c r="P345" s="323"/>
      <c r="Q345" s="323"/>
      <c r="R345" s="316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5">
        <v>4607091389746</v>
      </c>
      <c r="E346" s="316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6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23"/>
      <c r="P346" s="323"/>
      <c r="Q346" s="323"/>
      <c r="R346" s="316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5">
        <v>4680115882928</v>
      </c>
      <c r="E347" s="316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5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23"/>
      <c r="P347" s="323"/>
      <c r="Q347" s="323"/>
      <c r="R347" s="316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5">
        <v>4680115883147</v>
      </c>
      <c r="E348" s="316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4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23"/>
      <c r="P348" s="323"/>
      <c r="Q348" s="323"/>
      <c r="R348" s="316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5">
        <v>4607091384338</v>
      </c>
      <c r="E349" s="316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6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23"/>
      <c r="P349" s="323"/>
      <c r="Q349" s="323"/>
      <c r="R349" s="316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5">
        <v>4680115883154</v>
      </c>
      <c r="E350" s="316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6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23"/>
      <c r="P350" s="323"/>
      <c r="Q350" s="323"/>
      <c r="R350" s="316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5">
        <v>4607091389524</v>
      </c>
      <c r="E351" s="316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4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23"/>
      <c r="P351" s="323"/>
      <c r="Q351" s="323"/>
      <c r="R351" s="316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5">
        <v>4680115883161</v>
      </c>
      <c r="E352" s="316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5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23"/>
      <c r="P352" s="323"/>
      <c r="Q352" s="323"/>
      <c r="R352" s="316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5">
        <v>4607091384345</v>
      </c>
      <c r="E353" s="316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41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23"/>
      <c r="P353" s="323"/>
      <c r="Q353" s="323"/>
      <c r="R353" s="316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5">
        <v>4680115883178</v>
      </c>
      <c r="E354" s="316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3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23"/>
      <c r="P354" s="323"/>
      <c r="Q354" s="323"/>
      <c r="R354" s="316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5">
        <v>4607091389531</v>
      </c>
      <c r="E355" s="316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5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23"/>
      <c r="P355" s="323"/>
      <c r="Q355" s="323"/>
      <c r="R355" s="316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5">
        <v>4680115883185</v>
      </c>
      <c r="E356" s="316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397" t="s">
        <v>503</v>
      </c>
      <c r="O356" s="323"/>
      <c r="P356" s="323"/>
      <c r="Q356" s="323"/>
      <c r="R356" s="316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08"/>
      <c r="B357" s="309"/>
      <c r="C357" s="309"/>
      <c r="D357" s="309"/>
      <c r="E357" s="309"/>
      <c r="F357" s="309"/>
      <c r="G357" s="309"/>
      <c r="H357" s="309"/>
      <c r="I357" s="309"/>
      <c r="J357" s="309"/>
      <c r="K357" s="309"/>
      <c r="L357" s="309"/>
      <c r="M357" s="310"/>
      <c r="N357" s="324" t="s">
        <v>66</v>
      </c>
      <c r="O357" s="325"/>
      <c r="P357" s="325"/>
      <c r="Q357" s="325"/>
      <c r="R357" s="325"/>
      <c r="S357" s="325"/>
      <c r="T357" s="326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05"/>
      <c r="Z357" s="305"/>
    </row>
    <row r="358" spans="1:53" x14ac:dyDescent="0.2">
      <c r="A358" s="309"/>
      <c r="B358" s="309"/>
      <c r="C358" s="309"/>
      <c r="D358" s="309"/>
      <c r="E358" s="309"/>
      <c r="F358" s="309"/>
      <c r="G358" s="309"/>
      <c r="H358" s="309"/>
      <c r="I358" s="309"/>
      <c r="J358" s="309"/>
      <c r="K358" s="309"/>
      <c r="L358" s="309"/>
      <c r="M358" s="310"/>
      <c r="N358" s="324" t="s">
        <v>66</v>
      </c>
      <c r="O358" s="325"/>
      <c r="P358" s="325"/>
      <c r="Q358" s="325"/>
      <c r="R358" s="325"/>
      <c r="S358" s="325"/>
      <c r="T358" s="326"/>
      <c r="U358" s="37" t="s">
        <v>65</v>
      </c>
      <c r="V358" s="304">
        <f>IFERROR(SUM(V344:V356),"0")</f>
        <v>0</v>
      </c>
      <c r="W358" s="304">
        <f>IFERROR(SUM(W344:W356),"0")</f>
        <v>0</v>
      </c>
      <c r="X358" s="37"/>
      <c r="Y358" s="305"/>
      <c r="Z358" s="305"/>
    </row>
    <row r="359" spans="1:53" ht="14.25" customHeight="1" x14ac:dyDescent="0.25">
      <c r="A359" s="321" t="s">
        <v>68</v>
      </c>
      <c r="B359" s="309"/>
      <c r="C359" s="309"/>
      <c r="D359" s="309"/>
      <c r="E359" s="309"/>
      <c r="F359" s="309"/>
      <c r="G359" s="309"/>
      <c r="H359" s="309"/>
      <c r="I359" s="309"/>
      <c r="J359" s="309"/>
      <c r="K359" s="309"/>
      <c r="L359" s="309"/>
      <c r="M359" s="309"/>
      <c r="N359" s="309"/>
      <c r="O359" s="309"/>
      <c r="P359" s="309"/>
      <c r="Q359" s="309"/>
      <c r="R359" s="309"/>
      <c r="S359" s="309"/>
      <c r="T359" s="309"/>
      <c r="U359" s="309"/>
      <c r="V359" s="309"/>
      <c r="W359" s="309"/>
      <c r="X359" s="309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5">
        <v>4607091389685</v>
      </c>
      <c r="E360" s="316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52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23"/>
      <c r="P360" s="323"/>
      <c r="Q360" s="323"/>
      <c r="R360" s="316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5">
        <v>4607091389654</v>
      </c>
      <c r="E361" s="316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23"/>
      <c r="P361" s="323"/>
      <c r="Q361" s="323"/>
      <c r="R361" s="316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5">
        <v>4607091384352</v>
      </c>
      <c r="E362" s="316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6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23"/>
      <c r="P362" s="323"/>
      <c r="Q362" s="323"/>
      <c r="R362" s="316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5">
        <v>4607091389661</v>
      </c>
      <c r="E363" s="316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54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23"/>
      <c r="P363" s="323"/>
      <c r="Q363" s="323"/>
      <c r="R363" s="316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08"/>
      <c r="B364" s="309"/>
      <c r="C364" s="309"/>
      <c r="D364" s="309"/>
      <c r="E364" s="309"/>
      <c r="F364" s="309"/>
      <c r="G364" s="309"/>
      <c r="H364" s="309"/>
      <c r="I364" s="309"/>
      <c r="J364" s="309"/>
      <c r="K364" s="309"/>
      <c r="L364" s="309"/>
      <c r="M364" s="310"/>
      <c r="N364" s="324" t="s">
        <v>66</v>
      </c>
      <c r="O364" s="325"/>
      <c r="P364" s="325"/>
      <c r="Q364" s="325"/>
      <c r="R364" s="325"/>
      <c r="S364" s="325"/>
      <c r="T364" s="326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09"/>
      <c r="B365" s="309"/>
      <c r="C365" s="309"/>
      <c r="D365" s="309"/>
      <c r="E365" s="309"/>
      <c r="F365" s="309"/>
      <c r="G365" s="309"/>
      <c r="H365" s="309"/>
      <c r="I365" s="309"/>
      <c r="J365" s="309"/>
      <c r="K365" s="309"/>
      <c r="L365" s="309"/>
      <c r="M365" s="310"/>
      <c r="N365" s="324" t="s">
        <v>66</v>
      </c>
      <c r="O365" s="325"/>
      <c r="P365" s="325"/>
      <c r="Q365" s="325"/>
      <c r="R365" s="325"/>
      <c r="S365" s="325"/>
      <c r="T365" s="326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21" t="s">
        <v>213</v>
      </c>
      <c r="B366" s="309"/>
      <c r="C366" s="309"/>
      <c r="D366" s="309"/>
      <c r="E366" s="309"/>
      <c r="F366" s="309"/>
      <c r="G366" s="309"/>
      <c r="H366" s="309"/>
      <c r="I366" s="309"/>
      <c r="J366" s="309"/>
      <c r="K366" s="309"/>
      <c r="L366" s="309"/>
      <c r="M366" s="309"/>
      <c r="N366" s="309"/>
      <c r="O366" s="309"/>
      <c r="P366" s="309"/>
      <c r="Q366" s="309"/>
      <c r="R366" s="309"/>
      <c r="S366" s="309"/>
      <c r="T366" s="309"/>
      <c r="U366" s="309"/>
      <c r="V366" s="309"/>
      <c r="W366" s="309"/>
      <c r="X366" s="309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5">
        <v>4680115881648</v>
      </c>
      <c r="E367" s="316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39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23"/>
      <c r="P367" s="323"/>
      <c r="Q367" s="323"/>
      <c r="R367" s="316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08"/>
      <c r="B368" s="309"/>
      <c r="C368" s="309"/>
      <c r="D368" s="309"/>
      <c r="E368" s="309"/>
      <c r="F368" s="309"/>
      <c r="G368" s="309"/>
      <c r="H368" s="309"/>
      <c r="I368" s="309"/>
      <c r="J368" s="309"/>
      <c r="K368" s="309"/>
      <c r="L368" s="309"/>
      <c r="M368" s="310"/>
      <c r="N368" s="324" t="s">
        <v>66</v>
      </c>
      <c r="O368" s="325"/>
      <c r="P368" s="325"/>
      <c r="Q368" s="325"/>
      <c r="R368" s="325"/>
      <c r="S368" s="325"/>
      <c r="T368" s="326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09"/>
      <c r="B369" s="309"/>
      <c r="C369" s="309"/>
      <c r="D369" s="309"/>
      <c r="E369" s="309"/>
      <c r="F369" s="309"/>
      <c r="G369" s="309"/>
      <c r="H369" s="309"/>
      <c r="I369" s="309"/>
      <c r="J369" s="309"/>
      <c r="K369" s="309"/>
      <c r="L369" s="309"/>
      <c r="M369" s="310"/>
      <c r="N369" s="324" t="s">
        <v>66</v>
      </c>
      <c r="O369" s="325"/>
      <c r="P369" s="325"/>
      <c r="Q369" s="325"/>
      <c r="R369" s="325"/>
      <c r="S369" s="325"/>
      <c r="T369" s="326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21" t="s">
        <v>90</v>
      </c>
      <c r="B370" s="309"/>
      <c r="C370" s="309"/>
      <c r="D370" s="309"/>
      <c r="E370" s="309"/>
      <c r="F370" s="309"/>
      <c r="G370" s="309"/>
      <c r="H370" s="309"/>
      <c r="I370" s="309"/>
      <c r="J370" s="309"/>
      <c r="K370" s="309"/>
      <c r="L370" s="309"/>
      <c r="M370" s="309"/>
      <c r="N370" s="309"/>
      <c r="O370" s="309"/>
      <c r="P370" s="309"/>
      <c r="Q370" s="309"/>
      <c r="R370" s="309"/>
      <c r="S370" s="309"/>
      <c r="T370" s="309"/>
      <c r="U370" s="309"/>
      <c r="V370" s="309"/>
      <c r="W370" s="309"/>
      <c r="X370" s="309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5">
        <v>4680115882997</v>
      </c>
      <c r="E371" s="316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517" t="s">
        <v>518</v>
      </c>
      <c r="O371" s="323"/>
      <c r="P371" s="323"/>
      <c r="Q371" s="323"/>
      <c r="R371" s="316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08"/>
      <c r="B372" s="309"/>
      <c r="C372" s="309"/>
      <c r="D372" s="309"/>
      <c r="E372" s="309"/>
      <c r="F372" s="309"/>
      <c r="G372" s="309"/>
      <c r="H372" s="309"/>
      <c r="I372" s="309"/>
      <c r="J372" s="309"/>
      <c r="K372" s="309"/>
      <c r="L372" s="309"/>
      <c r="M372" s="310"/>
      <c r="N372" s="324" t="s">
        <v>66</v>
      </c>
      <c r="O372" s="325"/>
      <c r="P372" s="325"/>
      <c r="Q372" s="325"/>
      <c r="R372" s="325"/>
      <c r="S372" s="325"/>
      <c r="T372" s="326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09"/>
      <c r="B373" s="309"/>
      <c r="C373" s="309"/>
      <c r="D373" s="309"/>
      <c r="E373" s="309"/>
      <c r="F373" s="309"/>
      <c r="G373" s="309"/>
      <c r="H373" s="309"/>
      <c r="I373" s="309"/>
      <c r="J373" s="309"/>
      <c r="K373" s="309"/>
      <c r="L373" s="309"/>
      <c r="M373" s="310"/>
      <c r="N373" s="324" t="s">
        <v>66</v>
      </c>
      <c r="O373" s="325"/>
      <c r="P373" s="325"/>
      <c r="Q373" s="325"/>
      <c r="R373" s="325"/>
      <c r="S373" s="325"/>
      <c r="T373" s="326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20" t="s">
        <v>519</v>
      </c>
      <c r="B374" s="309"/>
      <c r="C374" s="309"/>
      <c r="D374" s="309"/>
      <c r="E374" s="309"/>
      <c r="F374" s="309"/>
      <c r="G374" s="309"/>
      <c r="H374" s="309"/>
      <c r="I374" s="309"/>
      <c r="J374" s="309"/>
      <c r="K374" s="309"/>
      <c r="L374" s="309"/>
      <c r="M374" s="309"/>
      <c r="N374" s="309"/>
      <c r="O374" s="309"/>
      <c r="P374" s="309"/>
      <c r="Q374" s="309"/>
      <c r="R374" s="309"/>
      <c r="S374" s="309"/>
      <c r="T374" s="309"/>
      <c r="U374" s="309"/>
      <c r="V374" s="309"/>
      <c r="W374" s="309"/>
      <c r="X374" s="309"/>
      <c r="Y374" s="297"/>
      <c r="Z374" s="297"/>
    </row>
    <row r="375" spans="1:53" ht="14.25" customHeight="1" x14ac:dyDescent="0.25">
      <c r="A375" s="321" t="s">
        <v>95</v>
      </c>
      <c r="B375" s="309"/>
      <c r="C375" s="309"/>
      <c r="D375" s="309"/>
      <c r="E375" s="309"/>
      <c r="F375" s="309"/>
      <c r="G375" s="309"/>
      <c r="H375" s="309"/>
      <c r="I375" s="309"/>
      <c r="J375" s="309"/>
      <c r="K375" s="309"/>
      <c r="L375" s="309"/>
      <c r="M375" s="309"/>
      <c r="N375" s="309"/>
      <c r="O375" s="309"/>
      <c r="P375" s="309"/>
      <c r="Q375" s="309"/>
      <c r="R375" s="309"/>
      <c r="S375" s="309"/>
      <c r="T375" s="309"/>
      <c r="U375" s="309"/>
      <c r="V375" s="309"/>
      <c r="W375" s="309"/>
      <c r="X375" s="309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5">
        <v>4607091389388</v>
      </c>
      <c r="E376" s="316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53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23"/>
      <c r="P376" s="323"/>
      <c r="Q376" s="323"/>
      <c r="R376" s="316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5">
        <v>4607091389364</v>
      </c>
      <c r="E377" s="316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23"/>
      <c r="P377" s="323"/>
      <c r="Q377" s="323"/>
      <c r="R377" s="316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08"/>
      <c r="B378" s="309"/>
      <c r="C378" s="309"/>
      <c r="D378" s="309"/>
      <c r="E378" s="309"/>
      <c r="F378" s="309"/>
      <c r="G378" s="309"/>
      <c r="H378" s="309"/>
      <c r="I378" s="309"/>
      <c r="J378" s="309"/>
      <c r="K378" s="309"/>
      <c r="L378" s="309"/>
      <c r="M378" s="310"/>
      <c r="N378" s="324" t="s">
        <v>66</v>
      </c>
      <c r="O378" s="325"/>
      <c r="P378" s="325"/>
      <c r="Q378" s="325"/>
      <c r="R378" s="325"/>
      <c r="S378" s="325"/>
      <c r="T378" s="326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09"/>
      <c r="B379" s="309"/>
      <c r="C379" s="309"/>
      <c r="D379" s="309"/>
      <c r="E379" s="309"/>
      <c r="F379" s="309"/>
      <c r="G379" s="309"/>
      <c r="H379" s="309"/>
      <c r="I379" s="309"/>
      <c r="J379" s="309"/>
      <c r="K379" s="309"/>
      <c r="L379" s="309"/>
      <c r="M379" s="310"/>
      <c r="N379" s="324" t="s">
        <v>66</v>
      </c>
      <c r="O379" s="325"/>
      <c r="P379" s="325"/>
      <c r="Q379" s="325"/>
      <c r="R379" s="325"/>
      <c r="S379" s="325"/>
      <c r="T379" s="326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21" t="s">
        <v>60</v>
      </c>
      <c r="B380" s="309"/>
      <c r="C380" s="309"/>
      <c r="D380" s="309"/>
      <c r="E380" s="309"/>
      <c r="F380" s="309"/>
      <c r="G380" s="309"/>
      <c r="H380" s="309"/>
      <c r="I380" s="309"/>
      <c r="J380" s="309"/>
      <c r="K380" s="309"/>
      <c r="L380" s="309"/>
      <c r="M380" s="309"/>
      <c r="N380" s="309"/>
      <c r="O380" s="309"/>
      <c r="P380" s="309"/>
      <c r="Q380" s="309"/>
      <c r="R380" s="309"/>
      <c r="S380" s="309"/>
      <c r="T380" s="309"/>
      <c r="U380" s="309"/>
      <c r="V380" s="309"/>
      <c r="W380" s="309"/>
      <c r="X380" s="309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5">
        <v>4607091389739</v>
      </c>
      <c r="E381" s="316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61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23"/>
      <c r="P381" s="323"/>
      <c r="Q381" s="323"/>
      <c r="R381" s="316"/>
      <c r="S381" s="34"/>
      <c r="T381" s="34"/>
      <c r="U381" s="35" t="s">
        <v>65</v>
      </c>
      <c r="V381" s="302">
        <v>0</v>
      </c>
      <c r="W381" s="303">
        <f t="shared" ref="W381:W387" si="17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5">
        <v>4680115883048</v>
      </c>
      <c r="E382" s="316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4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23"/>
      <c r="P382" s="323"/>
      <c r="Q382" s="323"/>
      <c r="R382" s="316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5">
        <v>4607091389425</v>
      </c>
      <c r="E383" s="316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53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23"/>
      <c r="P383" s="323"/>
      <c r="Q383" s="323"/>
      <c r="R383" s="316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5">
        <v>4680115882911</v>
      </c>
      <c r="E384" s="316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539" t="s">
        <v>532</v>
      </c>
      <c r="O384" s="323"/>
      <c r="P384" s="323"/>
      <c r="Q384" s="323"/>
      <c r="R384" s="316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5">
        <v>4680115880771</v>
      </c>
      <c r="E385" s="316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35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23"/>
      <c r="P385" s="323"/>
      <c r="Q385" s="323"/>
      <c r="R385" s="316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5">
        <v>4607091389500</v>
      </c>
      <c r="E386" s="316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6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23"/>
      <c r="P386" s="323"/>
      <c r="Q386" s="323"/>
      <c r="R386" s="316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5">
        <v>4680115881983</v>
      </c>
      <c r="E387" s="316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6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23"/>
      <c r="P387" s="323"/>
      <c r="Q387" s="323"/>
      <c r="R387" s="316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08"/>
      <c r="B388" s="309"/>
      <c r="C388" s="309"/>
      <c r="D388" s="309"/>
      <c r="E388" s="309"/>
      <c r="F388" s="309"/>
      <c r="G388" s="309"/>
      <c r="H388" s="309"/>
      <c r="I388" s="309"/>
      <c r="J388" s="309"/>
      <c r="K388" s="309"/>
      <c r="L388" s="309"/>
      <c r="M388" s="310"/>
      <c r="N388" s="324" t="s">
        <v>66</v>
      </c>
      <c r="O388" s="325"/>
      <c r="P388" s="325"/>
      <c r="Q388" s="325"/>
      <c r="R388" s="325"/>
      <c r="S388" s="325"/>
      <c r="T388" s="326"/>
      <c r="U388" s="37" t="s">
        <v>67</v>
      </c>
      <c r="V388" s="304">
        <f>IFERROR(V381/H381,"0")+IFERROR(V382/H382,"0")+IFERROR(V383/H383,"0")+IFERROR(V384/H384,"0")+IFERROR(V385/H385,"0")+IFERROR(V386/H386,"0")+IFERROR(V387/H387,"0")</f>
        <v>0</v>
      </c>
      <c r="W388" s="304">
        <f>IFERROR(W381/H381,"0")+IFERROR(W382/H382,"0")+IFERROR(W383/H383,"0")+IFERROR(W384/H384,"0")+IFERROR(W385/H385,"0")+IFERROR(W386/H386,"0")+IFERROR(W387/H387,"0")</f>
        <v>0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305"/>
      <c r="Z388" s="305"/>
    </row>
    <row r="389" spans="1:53" x14ac:dyDescent="0.2">
      <c r="A389" s="309"/>
      <c r="B389" s="309"/>
      <c r="C389" s="309"/>
      <c r="D389" s="309"/>
      <c r="E389" s="309"/>
      <c r="F389" s="309"/>
      <c r="G389" s="309"/>
      <c r="H389" s="309"/>
      <c r="I389" s="309"/>
      <c r="J389" s="309"/>
      <c r="K389" s="309"/>
      <c r="L389" s="309"/>
      <c r="M389" s="310"/>
      <c r="N389" s="324" t="s">
        <v>66</v>
      </c>
      <c r="O389" s="325"/>
      <c r="P389" s="325"/>
      <c r="Q389" s="325"/>
      <c r="R389" s="325"/>
      <c r="S389" s="325"/>
      <c r="T389" s="326"/>
      <c r="U389" s="37" t="s">
        <v>65</v>
      </c>
      <c r="V389" s="304">
        <f>IFERROR(SUM(V381:V387),"0")</f>
        <v>0</v>
      </c>
      <c r="W389" s="304">
        <f>IFERROR(SUM(W381:W387),"0")</f>
        <v>0</v>
      </c>
      <c r="X389" s="37"/>
      <c r="Y389" s="305"/>
      <c r="Z389" s="305"/>
    </row>
    <row r="390" spans="1:53" ht="14.25" customHeight="1" x14ac:dyDescent="0.25">
      <c r="A390" s="321" t="s">
        <v>90</v>
      </c>
      <c r="B390" s="309"/>
      <c r="C390" s="309"/>
      <c r="D390" s="309"/>
      <c r="E390" s="309"/>
      <c r="F390" s="309"/>
      <c r="G390" s="309"/>
      <c r="H390" s="309"/>
      <c r="I390" s="309"/>
      <c r="J390" s="309"/>
      <c r="K390" s="309"/>
      <c r="L390" s="309"/>
      <c r="M390" s="309"/>
      <c r="N390" s="309"/>
      <c r="O390" s="309"/>
      <c r="P390" s="309"/>
      <c r="Q390" s="309"/>
      <c r="R390" s="309"/>
      <c r="S390" s="309"/>
      <c r="T390" s="309"/>
      <c r="U390" s="309"/>
      <c r="V390" s="309"/>
      <c r="W390" s="309"/>
      <c r="X390" s="309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5">
        <v>4680115882980</v>
      </c>
      <c r="E391" s="316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61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23"/>
      <c r="P391" s="323"/>
      <c r="Q391" s="323"/>
      <c r="R391" s="316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08"/>
      <c r="B392" s="309"/>
      <c r="C392" s="309"/>
      <c r="D392" s="309"/>
      <c r="E392" s="309"/>
      <c r="F392" s="309"/>
      <c r="G392" s="309"/>
      <c r="H392" s="309"/>
      <c r="I392" s="309"/>
      <c r="J392" s="309"/>
      <c r="K392" s="309"/>
      <c r="L392" s="309"/>
      <c r="M392" s="310"/>
      <c r="N392" s="324" t="s">
        <v>66</v>
      </c>
      <c r="O392" s="325"/>
      <c r="P392" s="325"/>
      <c r="Q392" s="325"/>
      <c r="R392" s="325"/>
      <c r="S392" s="325"/>
      <c r="T392" s="326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09"/>
      <c r="B393" s="309"/>
      <c r="C393" s="309"/>
      <c r="D393" s="309"/>
      <c r="E393" s="309"/>
      <c r="F393" s="309"/>
      <c r="G393" s="309"/>
      <c r="H393" s="309"/>
      <c r="I393" s="309"/>
      <c r="J393" s="309"/>
      <c r="K393" s="309"/>
      <c r="L393" s="309"/>
      <c r="M393" s="310"/>
      <c r="N393" s="324" t="s">
        <v>66</v>
      </c>
      <c r="O393" s="325"/>
      <c r="P393" s="325"/>
      <c r="Q393" s="325"/>
      <c r="R393" s="325"/>
      <c r="S393" s="325"/>
      <c r="T393" s="326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387" t="s">
        <v>541</v>
      </c>
      <c r="B394" s="388"/>
      <c r="C394" s="388"/>
      <c r="D394" s="388"/>
      <c r="E394" s="388"/>
      <c r="F394" s="388"/>
      <c r="G394" s="388"/>
      <c r="H394" s="388"/>
      <c r="I394" s="388"/>
      <c r="J394" s="388"/>
      <c r="K394" s="388"/>
      <c r="L394" s="388"/>
      <c r="M394" s="388"/>
      <c r="N394" s="388"/>
      <c r="O394" s="388"/>
      <c r="P394" s="388"/>
      <c r="Q394" s="388"/>
      <c r="R394" s="388"/>
      <c r="S394" s="388"/>
      <c r="T394" s="388"/>
      <c r="U394" s="388"/>
      <c r="V394" s="388"/>
      <c r="W394" s="388"/>
      <c r="X394" s="388"/>
      <c r="Y394" s="48"/>
      <c r="Z394" s="48"/>
    </row>
    <row r="395" spans="1:53" ht="16.5" customHeight="1" x14ac:dyDescent="0.25">
      <c r="A395" s="320" t="s">
        <v>541</v>
      </c>
      <c r="B395" s="309"/>
      <c r="C395" s="309"/>
      <c r="D395" s="309"/>
      <c r="E395" s="309"/>
      <c r="F395" s="309"/>
      <c r="G395" s="309"/>
      <c r="H395" s="309"/>
      <c r="I395" s="309"/>
      <c r="J395" s="309"/>
      <c r="K395" s="309"/>
      <c r="L395" s="309"/>
      <c r="M395" s="309"/>
      <c r="N395" s="309"/>
      <c r="O395" s="309"/>
      <c r="P395" s="309"/>
      <c r="Q395" s="309"/>
      <c r="R395" s="309"/>
      <c r="S395" s="309"/>
      <c r="T395" s="309"/>
      <c r="U395" s="309"/>
      <c r="V395" s="309"/>
      <c r="W395" s="309"/>
      <c r="X395" s="309"/>
      <c r="Y395" s="297"/>
      <c r="Z395" s="297"/>
    </row>
    <row r="396" spans="1:53" ht="14.25" customHeight="1" x14ac:dyDescent="0.25">
      <c r="A396" s="321" t="s">
        <v>103</v>
      </c>
      <c r="B396" s="309"/>
      <c r="C396" s="309"/>
      <c r="D396" s="309"/>
      <c r="E396" s="309"/>
      <c r="F396" s="309"/>
      <c r="G396" s="309"/>
      <c r="H396" s="309"/>
      <c r="I396" s="309"/>
      <c r="J396" s="309"/>
      <c r="K396" s="309"/>
      <c r="L396" s="309"/>
      <c r="M396" s="309"/>
      <c r="N396" s="309"/>
      <c r="O396" s="309"/>
      <c r="P396" s="309"/>
      <c r="Q396" s="309"/>
      <c r="R396" s="309"/>
      <c r="S396" s="309"/>
      <c r="T396" s="309"/>
      <c r="U396" s="309"/>
      <c r="V396" s="309"/>
      <c r="W396" s="309"/>
      <c r="X396" s="309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5">
        <v>4607091389067</v>
      </c>
      <c r="E397" s="316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63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23"/>
      <c r="P397" s="323"/>
      <c r="Q397" s="323"/>
      <c r="R397" s="316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5">
        <v>4607091383522</v>
      </c>
      <c r="E398" s="316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41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23"/>
      <c r="P398" s="323"/>
      <c r="Q398" s="323"/>
      <c r="R398" s="316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5">
        <v>4607091384437</v>
      </c>
      <c r="E399" s="316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23"/>
      <c r="P399" s="323"/>
      <c r="Q399" s="323"/>
      <c r="R399" s="316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5">
        <v>4607091389104</v>
      </c>
      <c r="E400" s="316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23"/>
      <c r="P400" s="323"/>
      <c r="Q400" s="323"/>
      <c r="R400" s="316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5">
        <v>4680115880603</v>
      </c>
      <c r="E401" s="316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42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23"/>
      <c r="P401" s="323"/>
      <c r="Q401" s="323"/>
      <c r="R401" s="316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5">
        <v>4607091389999</v>
      </c>
      <c r="E402" s="316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5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23"/>
      <c r="P402" s="323"/>
      <c r="Q402" s="323"/>
      <c r="R402" s="316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5">
        <v>4680115882782</v>
      </c>
      <c r="E403" s="316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53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23"/>
      <c r="P403" s="323"/>
      <c r="Q403" s="323"/>
      <c r="R403" s="316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5">
        <v>4607091389098</v>
      </c>
      <c r="E404" s="316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60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23"/>
      <c r="P404" s="323"/>
      <c r="Q404" s="323"/>
      <c r="R404" s="316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5">
        <v>4607091389982</v>
      </c>
      <c r="E405" s="316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5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23"/>
      <c r="P405" s="323"/>
      <c r="Q405" s="323"/>
      <c r="R405" s="316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08"/>
      <c r="B406" s="309"/>
      <c r="C406" s="309"/>
      <c r="D406" s="309"/>
      <c r="E406" s="309"/>
      <c r="F406" s="309"/>
      <c r="G406" s="309"/>
      <c r="H406" s="309"/>
      <c r="I406" s="309"/>
      <c r="J406" s="309"/>
      <c r="K406" s="309"/>
      <c r="L406" s="309"/>
      <c r="M406" s="310"/>
      <c r="N406" s="324" t="s">
        <v>66</v>
      </c>
      <c r="O406" s="325"/>
      <c r="P406" s="325"/>
      <c r="Q406" s="325"/>
      <c r="R406" s="325"/>
      <c r="S406" s="325"/>
      <c r="T406" s="326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0</v>
      </c>
      <c r="W406" s="304">
        <f>IFERROR(W397/H397,"0")+IFERROR(W398/H398,"0")+IFERROR(W399/H399,"0")+IFERROR(W400/H400,"0")+IFERROR(W401/H401,"0")+IFERROR(W402/H402,"0")+IFERROR(W403/H403,"0")+IFERROR(W404/H404,"0")+IFERROR(W405/H405,"0")</f>
        <v>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305"/>
      <c r="Z406" s="305"/>
    </row>
    <row r="407" spans="1:53" x14ac:dyDescent="0.2">
      <c r="A407" s="309"/>
      <c r="B407" s="309"/>
      <c r="C407" s="309"/>
      <c r="D407" s="309"/>
      <c r="E407" s="309"/>
      <c r="F407" s="309"/>
      <c r="G407" s="309"/>
      <c r="H407" s="309"/>
      <c r="I407" s="309"/>
      <c r="J407" s="309"/>
      <c r="K407" s="309"/>
      <c r="L407" s="309"/>
      <c r="M407" s="310"/>
      <c r="N407" s="324" t="s">
        <v>66</v>
      </c>
      <c r="O407" s="325"/>
      <c r="P407" s="325"/>
      <c r="Q407" s="325"/>
      <c r="R407" s="325"/>
      <c r="S407" s="325"/>
      <c r="T407" s="326"/>
      <c r="U407" s="37" t="s">
        <v>65</v>
      </c>
      <c r="V407" s="304">
        <f>IFERROR(SUM(V397:V405),"0")</f>
        <v>0</v>
      </c>
      <c r="W407" s="304">
        <f>IFERROR(SUM(W397:W405),"0")</f>
        <v>0</v>
      </c>
      <c r="X407" s="37"/>
      <c r="Y407" s="305"/>
      <c r="Z407" s="305"/>
    </row>
    <row r="408" spans="1:53" ht="14.25" customHeight="1" x14ac:dyDescent="0.25">
      <c r="A408" s="321" t="s">
        <v>95</v>
      </c>
      <c r="B408" s="309"/>
      <c r="C408" s="309"/>
      <c r="D408" s="309"/>
      <c r="E408" s="309"/>
      <c r="F408" s="309"/>
      <c r="G408" s="309"/>
      <c r="H408" s="309"/>
      <c r="I408" s="309"/>
      <c r="J408" s="309"/>
      <c r="K408" s="309"/>
      <c r="L408" s="309"/>
      <c r="M408" s="309"/>
      <c r="N408" s="309"/>
      <c r="O408" s="309"/>
      <c r="P408" s="309"/>
      <c r="Q408" s="309"/>
      <c r="R408" s="309"/>
      <c r="S408" s="309"/>
      <c r="T408" s="309"/>
      <c r="U408" s="309"/>
      <c r="V408" s="309"/>
      <c r="W408" s="309"/>
      <c r="X408" s="309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5">
        <v>4607091388930</v>
      </c>
      <c r="E409" s="316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23"/>
      <c r="P409" s="323"/>
      <c r="Q409" s="323"/>
      <c r="R409" s="316"/>
      <c r="S409" s="34"/>
      <c r="T409" s="34"/>
      <c r="U409" s="35" t="s">
        <v>65</v>
      </c>
      <c r="V409" s="302">
        <v>5</v>
      </c>
      <c r="W409" s="303">
        <f>IFERROR(IF(V409="",0,CEILING((V409/$H409),1)*$H409),"")</f>
        <v>5.28</v>
      </c>
      <c r="X409" s="36">
        <f>IFERROR(IF(W409=0,"",ROUNDUP(W409/H409,0)*0.01196),"")</f>
        <v>1.196E-2</v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5">
        <v>4680115880054</v>
      </c>
      <c r="E410" s="316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4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23"/>
      <c r="P410" s="323"/>
      <c r="Q410" s="323"/>
      <c r="R410" s="316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08"/>
      <c r="B411" s="309"/>
      <c r="C411" s="309"/>
      <c r="D411" s="309"/>
      <c r="E411" s="309"/>
      <c r="F411" s="309"/>
      <c r="G411" s="309"/>
      <c r="H411" s="309"/>
      <c r="I411" s="309"/>
      <c r="J411" s="309"/>
      <c r="K411" s="309"/>
      <c r="L411" s="309"/>
      <c r="M411" s="310"/>
      <c r="N411" s="324" t="s">
        <v>66</v>
      </c>
      <c r="O411" s="325"/>
      <c r="P411" s="325"/>
      <c r="Q411" s="325"/>
      <c r="R411" s="325"/>
      <c r="S411" s="325"/>
      <c r="T411" s="326"/>
      <c r="U411" s="37" t="s">
        <v>67</v>
      </c>
      <c r="V411" s="304">
        <f>IFERROR(V409/H409,"0")+IFERROR(V410/H410,"0")</f>
        <v>0.94696969696969691</v>
      </c>
      <c r="W411" s="304">
        <f>IFERROR(W409/H409,"0")+IFERROR(W410/H410,"0")</f>
        <v>1</v>
      </c>
      <c r="X411" s="304">
        <f>IFERROR(IF(X409="",0,X409),"0")+IFERROR(IF(X410="",0,X410),"0")</f>
        <v>1.196E-2</v>
      </c>
      <c r="Y411" s="305"/>
      <c r="Z411" s="305"/>
    </row>
    <row r="412" spans="1:53" x14ac:dyDescent="0.2">
      <c r="A412" s="309"/>
      <c r="B412" s="309"/>
      <c r="C412" s="309"/>
      <c r="D412" s="309"/>
      <c r="E412" s="309"/>
      <c r="F412" s="309"/>
      <c r="G412" s="309"/>
      <c r="H412" s="309"/>
      <c r="I412" s="309"/>
      <c r="J412" s="309"/>
      <c r="K412" s="309"/>
      <c r="L412" s="309"/>
      <c r="M412" s="310"/>
      <c r="N412" s="324" t="s">
        <v>66</v>
      </c>
      <c r="O412" s="325"/>
      <c r="P412" s="325"/>
      <c r="Q412" s="325"/>
      <c r="R412" s="325"/>
      <c r="S412" s="325"/>
      <c r="T412" s="326"/>
      <c r="U412" s="37" t="s">
        <v>65</v>
      </c>
      <c r="V412" s="304">
        <f>IFERROR(SUM(V409:V410),"0")</f>
        <v>5</v>
      </c>
      <c r="W412" s="304">
        <f>IFERROR(SUM(W409:W410),"0")</f>
        <v>5.28</v>
      </c>
      <c r="X412" s="37"/>
      <c r="Y412" s="305"/>
      <c r="Z412" s="305"/>
    </row>
    <row r="413" spans="1:53" ht="14.25" customHeight="1" x14ac:dyDescent="0.25">
      <c r="A413" s="321" t="s">
        <v>60</v>
      </c>
      <c r="B413" s="309"/>
      <c r="C413" s="309"/>
      <c r="D413" s="309"/>
      <c r="E413" s="309"/>
      <c r="F413" s="309"/>
      <c r="G413" s="309"/>
      <c r="H413" s="309"/>
      <c r="I413" s="309"/>
      <c r="J413" s="309"/>
      <c r="K413" s="309"/>
      <c r="L413" s="309"/>
      <c r="M413" s="309"/>
      <c r="N413" s="309"/>
      <c r="O413" s="309"/>
      <c r="P413" s="309"/>
      <c r="Q413" s="309"/>
      <c r="R413" s="309"/>
      <c r="S413" s="309"/>
      <c r="T413" s="309"/>
      <c r="U413" s="309"/>
      <c r="V413" s="309"/>
      <c r="W413" s="309"/>
      <c r="X413" s="309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5">
        <v>4680115883116</v>
      </c>
      <c r="E414" s="316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4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23"/>
      <c r="P414" s="323"/>
      <c r="Q414" s="323"/>
      <c r="R414" s="316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5">
        <v>4680115883093</v>
      </c>
      <c r="E415" s="316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56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23"/>
      <c r="P415" s="323"/>
      <c r="Q415" s="323"/>
      <c r="R415" s="316"/>
      <c r="S415" s="34"/>
      <c r="T415" s="34"/>
      <c r="U415" s="35" t="s">
        <v>65</v>
      </c>
      <c r="V415" s="302">
        <v>0</v>
      </c>
      <c r="W415" s="303">
        <f t="shared" si="19"/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5">
        <v>4680115883109</v>
      </c>
      <c r="E416" s="316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4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23"/>
      <c r="P416" s="323"/>
      <c r="Q416" s="323"/>
      <c r="R416" s="316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5">
        <v>4680115882072</v>
      </c>
      <c r="E417" s="316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436" t="s">
        <v>572</v>
      </c>
      <c r="O417" s="323"/>
      <c r="P417" s="323"/>
      <c r="Q417" s="323"/>
      <c r="R417" s="316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5">
        <v>4680115882102</v>
      </c>
      <c r="E418" s="316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405" t="s">
        <v>575</v>
      </c>
      <c r="O418" s="323"/>
      <c r="P418" s="323"/>
      <c r="Q418" s="323"/>
      <c r="R418" s="316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5">
        <v>4680115882096</v>
      </c>
      <c r="E419" s="316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442" t="s">
        <v>578</v>
      </c>
      <c r="O419" s="323"/>
      <c r="P419" s="323"/>
      <c r="Q419" s="323"/>
      <c r="R419" s="316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08"/>
      <c r="B420" s="309"/>
      <c r="C420" s="309"/>
      <c r="D420" s="309"/>
      <c r="E420" s="309"/>
      <c r="F420" s="309"/>
      <c r="G420" s="309"/>
      <c r="H420" s="309"/>
      <c r="I420" s="309"/>
      <c r="J420" s="309"/>
      <c r="K420" s="309"/>
      <c r="L420" s="309"/>
      <c r="M420" s="310"/>
      <c r="N420" s="324" t="s">
        <v>66</v>
      </c>
      <c r="O420" s="325"/>
      <c r="P420" s="325"/>
      <c r="Q420" s="325"/>
      <c r="R420" s="325"/>
      <c r="S420" s="325"/>
      <c r="T420" s="326"/>
      <c r="U420" s="37" t="s">
        <v>67</v>
      </c>
      <c r="V420" s="304">
        <f>IFERROR(V414/H414,"0")+IFERROR(V415/H415,"0")+IFERROR(V416/H416,"0")+IFERROR(V417/H417,"0")+IFERROR(V418/H418,"0")+IFERROR(V419/H419,"0")</f>
        <v>0</v>
      </c>
      <c r="W420" s="304">
        <f>IFERROR(W414/H414,"0")+IFERROR(W415/H415,"0")+IFERROR(W416/H416,"0")+IFERROR(W417/H417,"0")+IFERROR(W418/H418,"0")+IFERROR(W419/H419,"0")</f>
        <v>0</v>
      </c>
      <c r="X420" s="304">
        <f>IFERROR(IF(X414="",0,X414),"0")+IFERROR(IF(X415="",0,X415),"0")+IFERROR(IF(X416="",0,X416),"0")+IFERROR(IF(X417="",0,X417),"0")+IFERROR(IF(X418="",0,X418),"0")+IFERROR(IF(X419="",0,X419),"0")</f>
        <v>0</v>
      </c>
      <c r="Y420" s="305"/>
      <c r="Z420" s="305"/>
    </row>
    <row r="421" spans="1:53" x14ac:dyDescent="0.2">
      <c r="A421" s="309"/>
      <c r="B421" s="309"/>
      <c r="C421" s="309"/>
      <c r="D421" s="309"/>
      <c r="E421" s="309"/>
      <c r="F421" s="309"/>
      <c r="G421" s="309"/>
      <c r="H421" s="309"/>
      <c r="I421" s="309"/>
      <c r="J421" s="309"/>
      <c r="K421" s="309"/>
      <c r="L421" s="309"/>
      <c r="M421" s="310"/>
      <c r="N421" s="324" t="s">
        <v>66</v>
      </c>
      <c r="O421" s="325"/>
      <c r="P421" s="325"/>
      <c r="Q421" s="325"/>
      <c r="R421" s="325"/>
      <c r="S421" s="325"/>
      <c r="T421" s="326"/>
      <c r="U421" s="37" t="s">
        <v>65</v>
      </c>
      <c r="V421" s="304">
        <f>IFERROR(SUM(V414:V419),"0")</f>
        <v>0</v>
      </c>
      <c r="W421" s="304">
        <f>IFERROR(SUM(W414:W419),"0")</f>
        <v>0</v>
      </c>
      <c r="X421" s="37"/>
      <c r="Y421" s="305"/>
      <c r="Z421" s="305"/>
    </row>
    <row r="422" spans="1:53" ht="14.25" customHeight="1" x14ac:dyDescent="0.25">
      <c r="A422" s="321" t="s">
        <v>68</v>
      </c>
      <c r="B422" s="309"/>
      <c r="C422" s="309"/>
      <c r="D422" s="309"/>
      <c r="E422" s="309"/>
      <c r="F422" s="309"/>
      <c r="G422" s="309"/>
      <c r="H422" s="309"/>
      <c r="I422" s="309"/>
      <c r="J422" s="309"/>
      <c r="K422" s="309"/>
      <c r="L422" s="309"/>
      <c r="M422" s="309"/>
      <c r="N422" s="309"/>
      <c r="O422" s="309"/>
      <c r="P422" s="309"/>
      <c r="Q422" s="309"/>
      <c r="R422" s="309"/>
      <c r="S422" s="309"/>
      <c r="T422" s="309"/>
      <c r="U422" s="309"/>
      <c r="V422" s="309"/>
      <c r="W422" s="309"/>
      <c r="X422" s="309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5">
        <v>4607091383409</v>
      </c>
      <c r="E423" s="316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4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23"/>
      <c r="P423" s="323"/>
      <c r="Q423" s="323"/>
      <c r="R423" s="316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5">
        <v>4607091383416</v>
      </c>
      <c r="E424" s="316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5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23"/>
      <c r="P424" s="323"/>
      <c r="Q424" s="323"/>
      <c r="R424" s="316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08"/>
      <c r="B425" s="309"/>
      <c r="C425" s="309"/>
      <c r="D425" s="309"/>
      <c r="E425" s="309"/>
      <c r="F425" s="309"/>
      <c r="G425" s="309"/>
      <c r="H425" s="309"/>
      <c r="I425" s="309"/>
      <c r="J425" s="309"/>
      <c r="K425" s="309"/>
      <c r="L425" s="309"/>
      <c r="M425" s="310"/>
      <c r="N425" s="324" t="s">
        <v>66</v>
      </c>
      <c r="O425" s="325"/>
      <c r="P425" s="325"/>
      <c r="Q425" s="325"/>
      <c r="R425" s="325"/>
      <c r="S425" s="325"/>
      <c r="T425" s="326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09"/>
      <c r="B426" s="309"/>
      <c r="C426" s="309"/>
      <c r="D426" s="309"/>
      <c r="E426" s="309"/>
      <c r="F426" s="309"/>
      <c r="G426" s="309"/>
      <c r="H426" s="309"/>
      <c r="I426" s="309"/>
      <c r="J426" s="309"/>
      <c r="K426" s="309"/>
      <c r="L426" s="309"/>
      <c r="M426" s="310"/>
      <c r="N426" s="324" t="s">
        <v>66</v>
      </c>
      <c r="O426" s="325"/>
      <c r="P426" s="325"/>
      <c r="Q426" s="325"/>
      <c r="R426" s="325"/>
      <c r="S426" s="325"/>
      <c r="T426" s="326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387" t="s">
        <v>583</v>
      </c>
      <c r="B427" s="388"/>
      <c r="C427" s="388"/>
      <c r="D427" s="388"/>
      <c r="E427" s="388"/>
      <c r="F427" s="388"/>
      <c r="G427" s="388"/>
      <c r="H427" s="388"/>
      <c r="I427" s="388"/>
      <c r="J427" s="388"/>
      <c r="K427" s="388"/>
      <c r="L427" s="388"/>
      <c r="M427" s="388"/>
      <c r="N427" s="388"/>
      <c r="O427" s="388"/>
      <c r="P427" s="388"/>
      <c r="Q427" s="388"/>
      <c r="R427" s="388"/>
      <c r="S427" s="388"/>
      <c r="T427" s="388"/>
      <c r="U427" s="388"/>
      <c r="V427" s="388"/>
      <c r="W427" s="388"/>
      <c r="X427" s="388"/>
      <c r="Y427" s="48"/>
      <c r="Z427" s="48"/>
    </row>
    <row r="428" spans="1:53" ht="16.5" customHeight="1" x14ac:dyDescent="0.25">
      <c r="A428" s="320" t="s">
        <v>584</v>
      </c>
      <c r="B428" s="309"/>
      <c r="C428" s="309"/>
      <c r="D428" s="309"/>
      <c r="E428" s="309"/>
      <c r="F428" s="309"/>
      <c r="G428" s="309"/>
      <c r="H428" s="309"/>
      <c r="I428" s="309"/>
      <c r="J428" s="309"/>
      <c r="K428" s="309"/>
      <c r="L428" s="309"/>
      <c r="M428" s="309"/>
      <c r="N428" s="309"/>
      <c r="O428" s="309"/>
      <c r="P428" s="309"/>
      <c r="Q428" s="309"/>
      <c r="R428" s="309"/>
      <c r="S428" s="309"/>
      <c r="T428" s="309"/>
      <c r="U428" s="309"/>
      <c r="V428" s="309"/>
      <c r="W428" s="309"/>
      <c r="X428" s="309"/>
      <c r="Y428" s="297"/>
      <c r="Z428" s="297"/>
    </row>
    <row r="429" spans="1:53" ht="14.25" customHeight="1" x14ac:dyDescent="0.25">
      <c r="A429" s="321" t="s">
        <v>103</v>
      </c>
      <c r="B429" s="309"/>
      <c r="C429" s="309"/>
      <c r="D429" s="309"/>
      <c r="E429" s="309"/>
      <c r="F429" s="309"/>
      <c r="G429" s="309"/>
      <c r="H429" s="309"/>
      <c r="I429" s="309"/>
      <c r="J429" s="309"/>
      <c r="K429" s="309"/>
      <c r="L429" s="309"/>
      <c r="M429" s="309"/>
      <c r="N429" s="309"/>
      <c r="O429" s="309"/>
      <c r="P429" s="309"/>
      <c r="Q429" s="309"/>
      <c r="R429" s="309"/>
      <c r="S429" s="309"/>
      <c r="T429" s="309"/>
      <c r="U429" s="309"/>
      <c r="V429" s="309"/>
      <c r="W429" s="309"/>
      <c r="X429" s="309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5">
        <v>4640242180441</v>
      </c>
      <c r="E430" s="316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403" t="s">
        <v>587</v>
      </c>
      <c r="O430" s="323"/>
      <c r="P430" s="323"/>
      <c r="Q430" s="323"/>
      <c r="R430" s="316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5">
        <v>4640242180564</v>
      </c>
      <c r="E431" s="316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518" t="s">
        <v>590</v>
      </c>
      <c r="O431" s="323"/>
      <c r="P431" s="323"/>
      <c r="Q431" s="323"/>
      <c r="R431" s="316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08"/>
      <c r="B432" s="309"/>
      <c r="C432" s="309"/>
      <c r="D432" s="309"/>
      <c r="E432" s="309"/>
      <c r="F432" s="309"/>
      <c r="G432" s="309"/>
      <c r="H432" s="309"/>
      <c r="I432" s="309"/>
      <c r="J432" s="309"/>
      <c r="K432" s="309"/>
      <c r="L432" s="309"/>
      <c r="M432" s="310"/>
      <c r="N432" s="324" t="s">
        <v>66</v>
      </c>
      <c r="O432" s="325"/>
      <c r="P432" s="325"/>
      <c r="Q432" s="325"/>
      <c r="R432" s="325"/>
      <c r="S432" s="325"/>
      <c r="T432" s="326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09"/>
      <c r="B433" s="309"/>
      <c r="C433" s="309"/>
      <c r="D433" s="309"/>
      <c r="E433" s="309"/>
      <c r="F433" s="309"/>
      <c r="G433" s="309"/>
      <c r="H433" s="309"/>
      <c r="I433" s="309"/>
      <c r="J433" s="309"/>
      <c r="K433" s="309"/>
      <c r="L433" s="309"/>
      <c r="M433" s="310"/>
      <c r="N433" s="324" t="s">
        <v>66</v>
      </c>
      <c r="O433" s="325"/>
      <c r="P433" s="325"/>
      <c r="Q433" s="325"/>
      <c r="R433" s="325"/>
      <c r="S433" s="325"/>
      <c r="T433" s="326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21" t="s">
        <v>95</v>
      </c>
      <c r="B434" s="309"/>
      <c r="C434" s="309"/>
      <c r="D434" s="309"/>
      <c r="E434" s="309"/>
      <c r="F434" s="309"/>
      <c r="G434" s="309"/>
      <c r="H434" s="309"/>
      <c r="I434" s="309"/>
      <c r="J434" s="309"/>
      <c r="K434" s="309"/>
      <c r="L434" s="309"/>
      <c r="M434" s="309"/>
      <c r="N434" s="309"/>
      <c r="O434" s="309"/>
      <c r="P434" s="309"/>
      <c r="Q434" s="309"/>
      <c r="R434" s="309"/>
      <c r="S434" s="309"/>
      <c r="T434" s="309"/>
      <c r="U434" s="309"/>
      <c r="V434" s="309"/>
      <c r="W434" s="309"/>
      <c r="X434" s="309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5">
        <v>4640242180526</v>
      </c>
      <c r="E435" s="316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362" t="s">
        <v>593</v>
      </c>
      <c r="O435" s="323"/>
      <c r="P435" s="323"/>
      <c r="Q435" s="323"/>
      <c r="R435" s="316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5">
        <v>4640242180519</v>
      </c>
      <c r="E436" s="316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535" t="s">
        <v>596</v>
      </c>
      <c r="O436" s="323"/>
      <c r="P436" s="323"/>
      <c r="Q436" s="323"/>
      <c r="R436" s="316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08"/>
      <c r="B437" s="309"/>
      <c r="C437" s="309"/>
      <c r="D437" s="309"/>
      <c r="E437" s="309"/>
      <c r="F437" s="309"/>
      <c r="G437" s="309"/>
      <c r="H437" s="309"/>
      <c r="I437" s="309"/>
      <c r="J437" s="309"/>
      <c r="K437" s="309"/>
      <c r="L437" s="309"/>
      <c r="M437" s="310"/>
      <c r="N437" s="324" t="s">
        <v>66</v>
      </c>
      <c r="O437" s="325"/>
      <c r="P437" s="325"/>
      <c r="Q437" s="325"/>
      <c r="R437" s="325"/>
      <c r="S437" s="325"/>
      <c r="T437" s="326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09"/>
      <c r="B438" s="309"/>
      <c r="C438" s="309"/>
      <c r="D438" s="309"/>
      <c r="E438" s="309"/>
      <c r="F438" s="309"/>
      <c r="G438" s="309"/>
      <c r="H438" s="309"/>
      <c r="I438" s="309"/>
      <c r="J438" s="309"/>
      <c r="K438" s="309"/>
      <c r="L438" s="309"/>
      <c r="M438" s="310"/>
      <c r="N438" s="324" t="s">
        <v>66</v>
      </c>
      <c r="O438" s="325"/>
      <c r="P438" s="325"/>
      <c r="Q438" s="325"/>
      <c r="R438" s="325"/>
      <c r="S438" s="325"/>
      <c r="T438" s="326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21" t="s">
        <v>60</v>
      </c>
      <c r="B439" s="309"/>
      <c r="C439" s="309"/>
      <c r="D439" s="309"/>
      <c r="E439" s="309"/>
      <c r="F439" s="309"/>
      <c r="G439" s="309"/>
      <c r="H439" s="309"/>
      <c r="I439" s="309"/>
      <c r="J439" s="309"/>
      <c r="K439" s="309"/>
      <c r="L439" s="309"/>
      <c r="M439" s="309"/>
      <c r="N439" s="309"/>
      <c r="O439" s="309"/>
      <c r="P439" s="309"/>
      <c r="Q439" s="309"/>
      <c r="R439" s="309"/>
      <c r="S439" s="309"/>
      <c r="T439" s="309"/>
      <c r="U439" s="309"/>
      <c r="V439" s="309"/>
      <c r="W439" s="309"/>
      <c r="X439" s="309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5">
        <v>4640242180816</v>
      </c>
      <c r="E440" s="316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353" t="s">
        <v>599</v>
      </c>
      <c r="O440" s="323"/>
      <c r="P440" s="323"/>
      <c r="Q440" s="323"/>
      <c r="R440" s="316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5">
        <v>4640242180595</v>
      </c>
      <c r="E441" s="316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359" t="s">
        <v>602</v>
      </c>
      <c r="O441" s="323"/>
      <c r="P441" s="323"/>
      <c r="Q441" s="323"/>
      <c r="R441" s="316"/>
      <c r="S441" s="34"/>
      <c r="T441" s="34"/>
      <c r="U441" s="35" t="s">
        <v>65</v>
      </c>
      <c r="V441" s="302">
        <v>0</v>
      </c>
      <c r="W441" s="303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x14ac:dyDescent="0.2">
      <c r="A442" s="308"/>
      <c r="B442" s="309"/>
      <c r="C442" s="309"/>
      <c r="D442" s="309"/>
      <c r="E442" s="309"/>
      <c r="F442" s="309"/>
      <c r="G442" s="309"/>
      <c r="H442" s="309"/>
      <c r="I442" s="309"/>
      <c r="J442" s="309"/>
      <c r="K442" s="309"/>
      <c r="L442" s="309"/>
      <c r="M442" s="310"/>
      <c r="N442" s="324" t="s">
        <v>66</v>
      </c>
      <c r="O442" s="325"/>
      <c r="P442" s="325"/>
      <c r="Q442" s="325"/>
      <c r="R442" s="325"/>
      <c r="S442" s="325"/>
      <c r="T442" s="326"/>
      <c r="U442" s="37" t="s">
        <v>67</v>
      </c>
      <c r="V442" s="304">
        <f>IFERROR(V440/H440,"0")+IFERROR(V441/H441,"0")</f>
        <v>0</v>
      </c>
      <c r="W442" s="304">
        <f>IFERROR(W440/H440,"0")+IFERROR(W441/H441,"0")</f>
        <v>0</v>
      </c>
      <c r="X442" s="304">
        <f>IFERROR(IF(X440="",0,X440),"0")+IFERROR(IF(X441="",0,X441),"0")</f>
        <v>0</v>
      </c>
      <c r="Y442" s="305"/>
      <c r="Z442" s="305"/>
    </row>
    <row r="443" spans="1:53" x14ac:dyDescent="0.2">
      <c r="A443" s="309"/>
      <c r="B443" s="309"/>
      <c r="C443" s="309"/>
      <c r="D443" s="309"/>
      <c r="E443" s="309"/>
      <c r="F443" s="309"/>
      <c r="G443" s="309"/>
      <c r="H443" s="309"/>
      <c r="I443" s="309"/>
      <c r="J443" s="309"/>
      <c r="K443" s="309"/>
      <c r="L443" s="309"/>
      <c r="M443" s="310"/>
      <c r="N443" s="324" t="s">
        <v>66</v>
      </c>
      <c r="O443" s="325"/>
      <c r="P443" s="325"/>
      <c r="Q443" s="325"/>
      <c r="R443" s="325"/>
      <c r="S443" s="325"/>
      <c r="T443" s="326"/>
      <c r="U443" s="37" t="s">
        <v>65</v>
      </c>
      <c r="V443" s="304">
        <f>IFERROR(SUM(V440:V441),"0")</f>
        <v>0</v>
      </c>
      <c r="W443" s="304">
        <f>IFERROR(SUM(W440:W441),"0")</f>
        <v>0</v>
      </c>
      <c r="X443" s="37"/>
      <c r="Y443" s="305"/>
      <c r="Z443" s="305"/>
    </row>
    <row r="444" spans="1:53" ht="14.25" customHeight="1" x14ac:dyDescent="0.25">
      <c r="A444" s="321" t="s">
        <v>68</v>
      </c>
      <c r="B444" s="309"/>
      <c r="C444" s="309"/>
      <c r="D444" s="309"/>
      <c r="E444" s="309"/>
      <c r="F444" s="309"/>
      <c r="G444" s="309"/>
      <c r="H444" s="309"/>
      <c r="I444" s="309"/>
      <c r="J444" s="309"/>
      <c r="K444" s="309"/>
      <c r="L444" s="309"/>
      <c r="M444" s="309"/>
      <c r="N444" s="309"/>
      <c r="O444" s="309"/>
      <c r="P444" s="309"/>
      <c r="Q444" s="309"/>
      <c r="R444" s="309"/>
      <c r="S444" s="309"/>
      <c r="T444" s="309"/>
      <c r="U444" s="309"/>
      <c r="V444" s="309"/>
      <c r="W444" s="309"/>
      <c r="X444" s="309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5">
        <v>4640242180540</v>
      </c>
      <c r="E445" s="316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9" t="s">
        <v>605</v>
      </c>
      <c r="O445" s="323"/>
      <c r="P445" s="323"/>
      <c r="Q445" s="323"/>
      <c r="R445" s="316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5">
        <v>4640242180557</v>
      </c>
      <c r="E446" s="316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450" t="s">
        <v>608</v>
      </c>
      <c r="O446" s="323"/>
      <c r="P446" s="323"/>
      <c r="Q446" s="323"/>
      <c r="R446" s="316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08"/>
      <c r="B447" s="309"/>
      <c r="C447" s="309"/>
      <c r="D447" s="309"/>
      <c r="E447" s="309"/>
      <c r="F447" s="309"/>
      <c r="G447" s="309"/>
      <c r="H447" s="309"/>
      <c r="I447" s="309"/>
      <c r="J447" s="309"/>
      <c r="K447" s="309"/>
      <c r="L447" s="309"/>
      <c r="M447" s="310"/>
      <c r="N447" s="324" t="s">
        <v>66</v>
      </c>
      <c r="O447" s="325"/>
      <c r="P447" s="325"/>
      <c r="Q447" s="325"/>
      <c r="R447" s="325"/>
      <c r="S447" s="325"/>
      <c r="T447" s="326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09"/>
      <c r="B448" s="309"/>
      <c r="C448" s="309"/>
      <c r="D448" s="309"/>
      <c r="E448" s="309"/>
      <c r="F448" s="309"/>
      <c r="G448" s="309"/>
      <c r="H448" s="309"/>
      <c r="I448" s="309"/>
      <c r="J448" s="309"/>
      <c r="K448" s="309"/>
      <c r="L448" s="309"/>
      <c r="M448" s="310"/>
      <c r="N448" s="324" t="s">
        <v>66</v>
      </c>
      <c r="O448" s="325"/>
      <c r="P448" s="325"/>
      <c r="Q448" s="325"/>
      <c r="R448" s="325"/>
      <c r="S448" s="325"/>
      <c r="T448" s="326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20" t="s">
        <v>609</v>
      </c>
      <c r="B449" s="309"/>
      <c r="C449" s="309"/>
      <c r="D449" s="309"/>
      <c r="E449" s="309"/>
      <c r="F449" s="309"/>
      <c r="G449" s="309"/>
      <c r="H449" s="309"/>
      <c r="I449" s="309"/>
      <c r="J449" s="309"/>
      <c r="K449" s="309"/>
      <c r="L449" s="309"/>
      <c r="M449" s="309"/>
      <c r="N449" s="309"/>
      <c r="O449" s="309"/>
      <c r="P449" s="309"/>
      <c r="Q449" s="309"/>
      <c r="R449" s="309"/>
      <c r="S449" s="309"/>
      <c r="T449" s="309"/>
      <c r="U449" s="309"/>
      <c r="V449" s="309"/>
      <c r="W449" s="309"/>
      <c r="X449" s="309"/>
      <c r="Y449" s="297"/>
      <c r="Z449" s="297"/>
    </row>
    <row r="450" spans="1:53" ht="14.25" customHeight="1" x14ac:dyDescent="0.25">
      <c r="A450" s="321" t="s">
        <v>68</v>
      </c>
      <c r="B450" s="309"/>
      <c r="C450" s="309"/>
      <c r="D450" s="309"/>
      <c r="E450" s="309"/>
      <c r="F450" s="309"/>
      <c r="G450" s="309"/>
      <c r="H450" s="309"/>
      <c r="I450" s="309"/>
      <c r="J450" s="309"/>
      <c r="K450" s="309"/>
      <c r="L450" s="309"/>
      <c r="M450" s="309"/>
      <c r="N450" s="309"/>
      <c r="O450" s="309"/>
      <c r="P450" s="309"/>
      <c r="Q450" s="309"/>
      <c r="R450" s="309"/>
      <c r="S450" s="309"/>
      <c r="T450" s="309"/>
      <c r="U450" s="309"/>
      <c r="V450" s="309"/>
      <c r="W450" s="309"/>
      <c r="X450" s="309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5">
        <v>4680115880870</v>
      </c>
      <c r="E451" s="316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7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23"/>
      <c r="P451" s="323"/>
      <c r="Q451" s="323"/>
      <c r="R451" s="316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08"/>
      <c r="B452" s="309"/>
      <c r="C452" s="309"/>
      <c r="D452" s="309"/>
      <c r="E452" s="309"/>
      <c r="F452" s="309"/>
      <c r="G452" s="309"/>
      <c r="H452" s="309"/>
      <c r="I452" s="309"/>
      <c r="J452" s="309"/>
      <c r="K452" s="309"/>
      <c r="L452" s="309"/>
      <c r="M452" s="310"/>
      <c r="N452" s="324" t="s">
        <v>66</v>
      </c>
      <c r="O452" s="325"/>
      <c r="P452" s="325"/>
      <c r="Q452" s="325"/>
      <c r="R452" s="325"/>
      <c r="S452" s="325"/>
      <c r="T452" s="326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09"/>
      <c r="B453" s="309"/>
      <c r="C453" s="309"/>
      <c r="D453" s="309"/>
      <c r="E453" s="309"/>
      <c r="F453" s="309"/>
      <c r="G453" s="309"/>
      <c r="H453" s="309"/>
      <c r="I453" s="309"/>
      <c r="J453" s="309"/>
      <c r="K453" s="309"/>
      <c r="L453" s="309"/>
      <c r="M453" s="310"/>
      <c r="N453" s="324" t="s">
        <v>66</v>
      </c>
      <c r="O453" s="325"/>
      <c r="P453" s="325"/>
      <c r="Q453" s="325"/>
      <c r="R453" s="325"/>
      <c r="S453" s="325"/>
      <c r="T453" s="326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77"/>
      <c r="B454" s="309"/>
      <c r="C454" s="309"/>
      <c r="D454" s="309"/>
      <c r="E454" s="309"/>
      <c r="F454" s="309"/>
      <c r="G454" s="309"/>
      <c r="H454" s="309"/>
      <c r="I454" s="309"/>
      <c r="J454" s="309"/>
      <c r="K454" s="309"/>
      <c r="L454" s="309"/>
      <c r="M454" s="345"/>
      <c r="N454" s="327" t="s">
        <v>612</v>
      </c>
      <c r="O454" s="328"/>
      <c r="P454" s="328"/>
      <c r="Q454" s="328"/>
      <c r="R454" s="328"/>
      <c r="S454" s="328"/>
      <c r="T454" s="329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645.4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669.4799999999999</v>
      </c>
      <c r="X454" s="37"/>
      <c r="Y454" s="305"/>
      <c r="Z454" s="305"/>
    </row>
    <row r="455" spans="1:53" x14ac:dyDescent="0.2">
      <c r="A455" s="309"/>
      <c r="B455" s="309"/>
      <c r="C455" s="309"/>
      <c r="D455" s="309"/>
      <c r="E455" s="309"/>
      <c r="F455" s="309"/>
      <c r="G455" s="309"/>
      <c r="H455" s="309"/>
      <c r="I455" s="309"/>
      <c r="J455" s="309"/>
      <c r="K455" s="309"/>
      <c r="L455" s="309"/>
      <c r="M455" s="345"/>
      <c r="N455" s="327" t="s">
        <v>613</v>
      </c>
      <c r="O455" s="328"/>
      <c r="P455" s="328"/>
      <c r="Q455" s="328"/>
      <c r="R455" s="328"/>
      <c r="S455" s="328"/>
      <c r="T455" s="329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681.18345528545524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706.66199999999981</v>
      </c>
      <c r="X455" s="37"/>
      <c r="Y455" s="305"/>
      <c r="Z455" s="305"/>
    </row>
    <row r="456" spans="1:53" x14ac:dyDescent="0.2">
      <c r="A456" s="309"/>
      <c r="B456" s="309"/>
      <c r="C456" s="309"/>
      <c r="D456" s="309"/>
      <c r="E456" s="309"/>
      <c r="F456" s="309"/>
      <c r="G456" s="309"/>
      <c r="H456" s="309"/>
      <c r="I456" s="309"/>
      <c r="J456" s="309"/>
      <c r="K456" s="309"/>
      <c r="L456" s="309"/>
      <c r="M456" s="345"/>
      <c r="N456" s="327" t="s">
        <v>614</v>
      </c>
      <c r="O456" s="328"/>
      <c r="P456" s="328"/>
      <c r="Q456" s="328"/>
      <c r="R456" s="328"/>
      <c r="S456" s="328"/>
      <c r="T456" s="329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2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2</v>
      </c>
      <c r="X456" s="37"/>
      <c r="Y456" s="305"/>
      <c r="Z456" s="305"/>
    </row>
    <row r="457" spans="1:53" x14ac:dyDescent="0.2">
      <c r="A457" s="309"/>
      <c r="B457" s="309"/>
      <c r="C457" s="309"/>
      <c r="D457" s="309"/>
      <c r="E457" s="309"/>
      <c r="F457" s="309"/>
      <c r="G457" s="309"/>
      <c r="H457" s="309"/>
      <c r="I457" s="309"/>
      <c r="J457" s="309"/>
      <c r="K457" s="309"/>
      <c r="L457" s="309"/>
      <c r="M457" s="345"/>
      <c r="N457" s="327" t="s">
        <v>616</v>
      </c>
      <c r="O457" s="328"/>
      <c r="P457" s="328"/>
      <c r="Q457" s="328"/>
      <c r="R457" s="328"/>
      <c r="S457" s="328"/>
      <c r="T457" s="329"/>
      <c r="U457" s="37" t="s">
        <v>65</v>
      </c>
      <c r="V457" s="304">
        <f>GrossWeightTotal+PalletQtyTotal*25</f>
        <v>731.18345528545524</v>
      </c>
      <c r="W457" s="304">
        <f>GrossWeightTotalR+PalletQtyTotalR*25</f>
        <v>756.66199999999981</v>
      </c>
      <c r="X457" s="37"/>
      <c r="Y457" s="305"/>
      <c r="Z457" s="305"/>
    </row>
    <row r="458" spans="1:53" x14ac:dyDescent="0.2">
      <c r="A458" s="309"/>
      <c r="B458" s="309"/>
      <c r="C458" s="309"/>
      <c r="D458" s="309"/>
      <c r="E458" s="309"/>
      <c r="F458" s="309"/>
      <c r="G458" s="309"/>
      <c r="H458" s="309"/>
      <c r="I458" s="309"/>
      <c r="J458" s="309"/>
      <c r="K458" s="309"/>
      <c r="L458" s="309"/>
      <c r="M458" s="345"/>
      <c r="N458" s="327" t="s">
        <v>617</v>
      </c>
      <c r="O458" s="328"/>
      <c r="P458" s="328"/>
      <c r="Q458" s="328"/>
      <c r="R458" s="328"/>
      <c r="S458" s="328"/>
      <c r="T458" s="329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79.327813544480222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83</v>
      </c>
      <c r="X458" s="37"/>
      <c r="Y458" s="305"/>
      <c r="Z458" s="305"/>
    </row>
    <row r="459" spans="1:53" ht="14.25" customHeight="1" x14ac:dyDescent="0.2">
      <c r="A459" s="309"/>
      <c r="B459" s="309"/>
      <c r="C459" s="309"/>
      <c r="D459" s="309"/>
      <c r="E459" s="309"/>
      <c r="F459" s="309"/>
      <c r="G459" s="309"/>
      <c r="H459" s="309"/>
      <c r="I459" s="309"/>
      <c r="J459" s="309"/>
      <c r="K459" s="309"/>
      <c r="L459" s="309"/>
      <c r="M459" s="345"/>
      <c r="N459" s="327" t="s">
        <v>618</v>
      </c>
      <c r="O459" s="328"/>
      <c r="P459" s="328"/>
      <c r="Q459" s="328"/>
      <c r="R459" s="328"/>
      <c r="S459" s="328"/>
      <c r="T459" s="329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1.48864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18" t="s">
        <v>93</v>
      </c>
      <c r="D461" s="515"/>
      <c r="E461" s="515"/>
      <c r="F461" s="339"/>
      <c r="G461" s="318" t="s">
        <v>233</v>
      </c>
      <c r="H461" s="515"/>
      <c r="I461" s="515"/>
      <c r="J461" s="515"/>
      <c r="K461" s="515"/>
      <c r="L461" s="515"/>
      <c r="M461" s="339"/>
      <c r="N461" s="318" t="s">
        <v>424</v>
      </c>
      <c r="O461" s="339"/>
      <c r="P461" s="318" t="s">
        <v>471</v>
      </c>
      <c r="Q461" s="339"/>
      <c r="R461" s="295" t="s">
        <v>541</v>
      </c>
      <c r="S461" s="318" t="s">
        <v>583</v>
      </c>
      <c r="T461" s="339"/>
      <c r="U461" s="296"/>
      <c r="Z461" s="52"/>
      <c r="AC461" s="296"/>
    </row>
    <row r="462" spans="1:53" ht="14.25" customHeight="1" thickTop="1" x14ac:dyDescent="0.2">
      <c r="A462" s="419" t="s">
        <v>621</v>
      </c>
      <c r="B462" s="318" t="s">
        <v>59</v>
      </c>
      <c r="C462" s="318" t="s">
        <v>94</v>
      </c>
      <c r="D462" s="318" t="s">
        <v>102</v>
      </c>
      <c r="E462" s="318" t="s">
        <v>93</v>
      </c>
      <c r="F462" s="318" t="s">
        <v>226</v>
      </c>
      <c r="G462" s="318" t="s">
        <v>234</v>
      </c>
      <c r="H462" s="318" t="s">
        <v>241</v>
      </c>
      <c r="I462" s="318" t="s">
        <v>258</v>
      </c>
      <c r="J462" s="318" t="s">
        <v>316</v>
      </c>
      <c r="K462" s="296"/>
      <c r="L462" s="318" t="s">
        <v>392</v>
      </c>
      <c r="M462" s="318" t="s">
        <v>410</v>
      </c>
      <c r="N462" s="318" t="s">
        <v>425</v>
      </c>
      <c r="O462" s="318" t="s">
        <v>448</v>
      </c>
      <c r="P462" s="318" t="s">
        <v>472</v>
      </c>
      <c r="Q462" s="318" t="s">
        <v>519</v>
      </c>
      <c r="R462" s="318" t="s">
        <v>541</v>
      </c>
      <c r="S462" s="318" t="s">
        <v>584</v>
      </c>
      <c r="T462" s="318" t="s">
        <v>609</v>
      </c>
      <c r="U462" s="296"/>
      <c r="Z462" s="52"/>
      <c r="AC462" s="296"/>
    </row>
    <row r="463" spans="1:53" ht="13.5" customHeight="1" thickBot="1" x14ac:dyDescent="0.25">
      <c r="A463" s="420"/>
      <c r="B463" s="319"/>
      <c r="C463" s="319"/>
      <c r="D463" s="319"/>
      <c r="E463" s="319"/>
      <c r="F463" s="319"/>
      <c r="G463" s="319"/>
      <c r="H463" s="319"/>
      <c r="I463" s="319"/>
      <c r="J463" s="319"/>
      <c r="K463" s="296"/>
      <c r="L463" s="319"/>
      <c r="M463" s="319"/>
      <c r="N463" s="319"/>
      <c r="O463" s="319"/>
      <c r="P463" s="319"/>
      <c r="Q463" s="319"/>
      <c r="R463" s="319"/>
      <c r="S463" s="319"/>
      <c r="T463" s="319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54</v>
      </c>
      <c r="D464" s="46">
        <f>IFERROR(W55*1,"0")+IFERROR(W56*1,"0")+IFERROR(W57*1,"0")+IFERROR(W58*1,"0")</f>
        <v>36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12.600000000000001</v>
      </c>
      <c r="F464" s="46">
        <f>IFERROR(W126*1,"0")+IFERROR(W127*1,"0")+IFERROR(W128*1,"0")</f>
        <v>0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8.4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458.1</v>
      </c>
      <c r="K464" s="296"/>
      <c r="L464" s="46">
        <f>IFERROR(W253*1,"0")+IFERROR(W254*1,"0")+IFERROR(W255*1,"0")+IFERROR(W256*1,"0")+IFERROR(W257*1,"0")+IFERROR(W258*1,"0")+IFERROR(W259*1,"0")+IFERROR(W263*1,"0")+IFERROR(W264*1,"0")</f>
        <v>10.8</v>
      </c>
      <c r="M464" s="46">
        <f>IFERROR(W269*1,"0")+IFERROR(W273*1,"0")+IFERROR(W274*1,"0")+IFERROR(W275*1,"0")+IFERROR(W279*1,"0")+IFERROR(W283*1,"0")</f>
        <v>24.299999999999997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60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0</v>
      </c>
      <c r="Q464" s="46">
        <f>IFERROR(W376*1,"0")+IFERROR(W377*1,"0")+IFERROR(W381*1,"0")+IFERROR(W382*1,"0")+IFERROR(W383*1,"0")+IFERROR(W384*1,"0")+IFERROR(W385*1,"0")+IFERROR(W386*1,"0")+IFERROR(W387*1,"0")+IFERROR(W391*1,"0")</f>
        <v>0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5.28</v>
      </c>
      <c r="S464" s="46">
        <f>IFERROR(W430*1,"0")+IFERROR(W431*1,"0")+IFERROR(W435*1,"0")+IFERROR(W436*1,"0")+IFERROR(W440*1,"0")+IFERROR(W441*1,"0")+IFERROR(W445*1,"0")+IFERROR(W446*1,"0")</f>
        <v>0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N315:R315"/>
    <mergeCell ref="N144:R14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N426:T426"/>
    <mergeCell ref="D314:E314"/>
    <mergeCell ref="N364:T364"/>
    <mergeCell ref="N407:T407"/>
    <mergeCell ref="A193:X193"/>
    <mergeCell ref="D159:E159"/>
    <mergeCell ref="N414:R414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N357:T357"/>
    <mergeCell ref="M17:M18"/>
    <mergeCell ref="N67:R67"/>
    <mergeCell ref="A297:M298"/>
    <mergeCell ref="G17:G18"/>
    <mergeCell ref="H10:L10"/>
    <mergeCell ref="A46:X46"/>
    <mergeCell ref="N66:R66"/>
    <mergeCell ref="A282:X282"/>
    <mergeCell ref="N284:T284"/>
    <mergeCell ref="N222:T222"/>
    <mergeCell ref="N351:R351"/>
    <mergeCell ref="N68:R68"/>
    <mergeCell ref="N295:R295"/>
    <mergeCell ref="D136:E136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D177:E177"/>
    <mergeCell ref="D226:E226"/>
    <mergeCell ref="D164:E164"/>
    <mergeCell ref="N198:R198"/>
    <mergeCell ref="N225:R225"/>
    <mergeCell ref="D241:E241"/>
    <mergeCell ref="N296:R296"/>
    <mergeCell ref="N318:T318"/>
    <mergeCell ref="D35:E3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D101:E101"/>
    <mergeCell ref="N209:R209"/>
    <mergeCell ref="N378:T378"/>
    <mergeCell ref="N367:R367"/>
    <mergeCell ref="N354:R354"/>
    <mergeCell ref="N368:T368"/>
    <mergeCell ref="N356:R356"/>
    <mergeCell ref="D228:E228"/>
    <mergeCell ref="D333:E333"/>
    <mergeCell ref="A395:X395"/>
    <mergeCell ref="N416:R416"/>
    <mergeCell ref="N117:R117"/>
    <mergeCell ref="A313:X313"/>
    <mergeCell ref="N353:R353"/>
    <mergeCell ref="D154:E154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A15:L15"/>
    <mergeCell ref="N23:T23"/>
    <mergeCell ref="A48:X48"/>
    <mergeCell ref="N217:R217"/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S461:T461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2023-10-31T08:23:43Z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