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10,23 Кр_РнД_Сч ЗПФ\"/>
    </mc:Choice>
  </mc:AlternateContent>
  <xr:revisionPtr revIDLastSave="0" documentId="13_ncr:1_{7145B133-38A5-4D9D-A881-AA9981DDD90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TDSheet!$A$3:$Y$47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6" i="1"/>
  <c r="L7" i="1"/>
  <c r="P7" i="1" s="1"/>
  <c r="L8" i="1"/>
  <c r="P8" i="1" s="1"/>
  <c r="L9" i="1"/>
  <c r="L10" i="1"/>
  <c r="Q10" i="1" s="1"/>
  <c r="L11" i="1"/>
  <c r="L12" i="1"/>
  <c r="P12" i="1" s="1"/>
  <c r="L13" i="1"/>
  <c r="P13" i="1" s="1"/>
  <c r="L14" i="1"/>
  <c r="Q14" i="1" s="1"/>
  <c r="L15" i="1"/>
  <c r="P15" i="1" s="1"/>
  <c r="L16" i="1"/>
  <c r="M16" i="1" s="1"/>
  <c r="P16" i="1" s="1"/>
  <c r="L17" i="1"/>
  <c r="M17" i="1" s="1"/>
  <c r="P17" i="1" s="1"/>
  <c r="L18" i="1"/>
  <c r="Q18" i="1" s="1"/>
  <c r="L19" i="1"/>
  <c r="L20" i="1"/>
  <c r="P20" i="1" s="1"/>
  <c r="L21" i="1"/>
  <c r="P21" i="1" s="1"/>
  <c r="L22" i="1"/>
  <c r="Q22" i="1" s="1"/>
  <c r="L23" i="1"/>
  <c r="P23" i="1" s="1"/>
  <c r="L24" i="1"/>
  <c r="P24" i="1" s="1"/>
  <c r="L25" i="1"/>
  <c r="P25" i="1" s="1"/>
  <c r="L26" i="1"/>
  <c r="Q26" i="1" s="1"/>
  <c r="L27" i="1"/>
  <c r="P27" i="1" s="1"/>
  <c r="L28" i="1"/>
  <c r="P28" i="1" s="1"/>
  <c r="L29" i="1"/>
  <c r="L30" i="1"/>
  <c r="Q30" i="1" s="1"/>
  <c r="L31" i="1"/>
  <c r="P31" i="1" s="1"/>
  <c r="L32" i="1"/>
  <c r="P32" i="1" s="1"/>
  <c r="L33" i="1"/>
  <c r="M33" i="1" s="1"/>
  <c r="L34" i="1"/>
  <c r="Q34" i="1" s="1"/>
  <c r="L35" i="1"/>
  <c r="P35" i="1" s="1"/>
  <c r="L36" i="1"/>
  <c r="P36" i="1" s="1"/>
  <c r="L37" i="1"/>
  <c r="P37" i="1" s="1"/>
  <c r="L38" i="1"/>
  <c r="Q38" i="1" s="1"/>
  <c r="L39" i="1"/>
  <c r="M39" i="1" s="1"/>
  <c r="P39" i="1" s="1"/>
  <c r="L40" i="1"/>
  <c r="P40" i="1" s="1"/>
  <c r="L41" i="1"/>
  <c r="P41" i="1" s="1"/>
  <c r="L42" i="1"/>
  <c r="Q42" i="1" s="1"/>
  <c r="L43" i="1"/>
  <c r="M43" i="1" s="1"/>
  <c r="P43" i="1" s="1"/>
  <c r="L44" i="1"/>
  <c r="M44" i="1" s="1"/>
  <c r="P44" i="1" s="1"/>
  <c r="L45" i="1"/>
  <c r="P45" i="1" s="1"/>
  <c r="L46" i="1"/>
  <c r="Q46" i="1" s="1"/>
  <c r="L47" i="1"/>
  <c r="Q47" i="1" s="1"/>
  <c r="L6" i="1"/>
  <c r="P6" i="1" s="1"/>
  <c r="E5" i="1"/>
  <c r="P38" i="1" l="1"/>
  <c r="M22" i="1"/>
  <c r="P22" i="1" s="1"/>
  <c r="Q20" i="1"/>
  <c r="P33" i="1"/>
  <c r="M11" i="1"/>
  <c r="P11" i="1" s="1"/>
  <c r="Q36" i="1"/>
  <c r="P46" i="1"/>
  <c r="P30" i="1"/>
  <c r="P14" i="1"/>
  <c r="M19" i="1"/>
  <c r="P19" i="1" s="1"/>
  <c r="M42" i="1"/>
  <c r="Q44" i="1"/>
  <c r="Q28" i="1"/>
  <c r="Q12" i="1"/>
  <c r="P42" i="1"/>
  <c r="P34" i="1"/>
  <c r="P26" i="1"/>
  <c r="P18" i="1"/>
  <c r="P10" i="1"/>
  <c r="Q6" i="1"/>
  <c r="Q40" i="1"/>
  <c r="Q32" i="1"/>
  <c r="Q24" i="1"/>
  <c r="Q16" i="1"/>
  <c r="Q8" i="1"/>
  <c r="P47" i="1"/>
  <c r="Q45" i="1"/>
  <c r="Q41" i="1"/>
  <c r="Q37" i="1"/>
  <c r="Q33" i="1"/>
  <c r="Q25" i="1"/>
  <c r="Q21" i="1"/>
  <c r="Q17" i="1"/>
  <c r="Q13" i="1"/>
  <c r="Q43" i="1"/>
  <c r="Q39" i="1"/>
  <c r="Q35" i="1"/>
  <c r="Q31" i="1"/>
  <c r="Q27" i="1"/>
  <c r="Q23" i="1"/>
  <c r="Q19" i="1"/>
  <c r="Q15" i="1"/>
  <c r="Q11" i="1"/>
  <c r="Q7" i="1"/>
  <c r="F29" i="1"/>
  <c r="F9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40" i="1"/>
  <c r="W41" i="1"/>
  <c r="W43" i="1"/>
  <c r="W44" i="1"/>
  <c r="W45" i="1"/>
  <c r="W46" i="1"/>
  <c r="W4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40" i="1"/>
  <c r="G41" i="1"/>
  <c r="G43" i="1"/>
  <c r="G44" i="1"/>
  <c r="G45" i="1"/>
  <c r="G46" i="1"/>
  <c r="G47" i="1"/>
  <c r="Y5" i="1"/>
  <c r="X5" i="1"/>
  <c r="V5" i="1"/>
  <c r="T5" i="1"/>
  <c r="S5" i="1"/>
  <c r="R5" i="1"/>
  <c r="N5" i="1"/>
  <c r="L5" i="1"/>
  <c r="K5" i="1"/>
  <c r="J5" i="1"/>
  <c r="I5" i="1"/>
  <c r="H5" i="1"/>
  <c r="Q29" i="1" l="1"/>
  <c r="P9" i="1"/>
  <c r="Q9" i="1"/>
  <c r="F5" i="1"/>
  <c r="M29" i="1"/>
  <c r="M5" i="1" s="1"/>
  <c r="P29" i="1" l="1"/>
</calcChain>
</file>

<file path=xl/sharedStrings.xml><?xml version="1.0" encoding="utf-8"?>
<sst xmlns="http://schemas.openxmlformats.org/spreadsheetml/2006/main" count="114" uniqueCount="69">
  <si>
    <t>Период: 24.10.2023 - 31.10.2023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</si>
  <si>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</si>
  <si>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</si>
  <si>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</si>
  <si>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</si>
  <si>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</si>
  <si>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</si>
  <si>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</si>
  <si>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</si>
  <si>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</si>
  <si>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БОНУС_Готовые чебупели сочные с мясом ТМ Горячая штучка  0,3кг зам  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</si>
  <si>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</si>
  <si>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</si>
  <si>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</si>
  <si>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</si>
  <si>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</si>
  <si>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</si>
  <si>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</si>
  <si>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сыром, ВЕС  ПОКОМ</t>
  </si>
  <si>
    <t>кг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</si>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</sst>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_ ;[Red]\-0\ "/>
    <numFmt numFmtId="167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2" fontId="0" fillId="0" borderId="0" xfId="0" applyNumberFormat="1"/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7" fontId="0" fillId="0" borderId="0" xfId="0" applyNumberFormat="1"/>
    <xf numFmtId="166" fontId="0" fillId="0" borderId="0" xfId="0" applyNumberFormat="1" applyAlignment="1">
      <alignment wrapText="1"/>
    </xf>
    <xf numFmtId="166" fontId="5" fillId="6" borderId="3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7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6" fontId="0" fillId="0" borderId="4" xfId="0" applyNumberFormat="1" applyBorder="1" applyAlignment="1"/>
    <xf numFmtId="166" fontId="4" fillId="0" borderId="1" xfId="0" applyNumberFormat="1" applyFont="1" applyBorder="1" applyAlignment="1">
      <alignment horizontal="left" vertical="top"/>
    </xf>
    <xf numFmtId="166" fontId="6" fillId="4" borderId="1" xfId="0" applyNumberFormat="1" applyFont="1" applyFill="1" applyBorder="1" applyAlignment="1">
      <alignment horizontal="right" vertical="top"/>
    </xf>
    <xf numFmtId="2" fontId="0" fillId="0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1,10,23%20&#1082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24.10.2023 - 31.10.2023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</row>
        <row r="5">
          <cell r="E5">
            <v>1458.3000000000002</v>
          </cell>
          <cell r="F5">
            <v>4496.5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291.66000000000003</v>
          </cell>
          <cell r="M5">
            <v>1615.6200000000001</v>
          </cell>
          <cell r="N5">
            <v>0</v>
          </cell>
          <cell r="R5">
            <v>0</v>
          </cell>
          <cell r="S5">
            <v>0</v>
          </cell>
          <cell r="T5">
            <v>0</v>
          </cell>
          <cell r="V5">
            <v>658.28800000000012</v>
          </cell>
          <cell r="W5" t="str">
            <v>крат кор</v>
          </cell>
        </row>
        <row r="6">
          <cell r="A6" t="str">
            <v>Вареники замороженные постные "Благолепные" с картофелем и луком ВЕС  ПОКОМ</v>
          </cell>
          <cell r="B6" t="str">
            <v>кг</v>
          </cell>
          <cell r="C6">
            <v>75</v>
          </cell>
          <cell r="E6">
            <v>5</v>
          </cell>
          <cell r="F6">
            <v>70</v>
          </cell>
          <cell r="G6">
            <v>1</v>
          </cell>
          <cell r="L6">
            <v>1</v>
          </cell>
          <cell r="P6">
            <v>70</v>
          </cell>
          <cell r="Q6">
            <v>70</v>
          </cell>
          <cell r="V6">
            <v>0</v>
          </cell>
          <cell r="W6">
            <v>5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138</v>
          </cell>
          <cell r="E7">
            <v>30</v>
          </cell>
          <cell r="F7">
            <v>103</v>
          </cell>
          <cell r="G7">
            <v>0.3</v>
          </cell>
          <cell r="L7">
            <v>6</v>
          </cell>
          <cell r="P7">
            <v>17.166666666666668</v>
          </cell>
          <cell r="Q7">
            <v>17.166666666666668</v>
          </cell>
          <cell r="V7">
            <v>0</v>
          </cell>
          <cell r="W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193</v>
          </cell>
          <cell r="D8">
            <v>5</v>
          </cell>
          <cell r="E8">
            <v>87</v>
          </cell>
          <cell r="F8">
            <v>63</v>
          </cell>
          <cell r="G8">
            <v>0.3</v>
          </cell>
          <cell r="L8">
            <v>17.399999999999999</v>
          </cell>
          <cell r="M8">
            <v>145.79999999999998</v>
          </cell>
          <cell r="P8">
            <v>12</v>
          </cell>
          <cell r="Q8">
            <v>3.6206896551724141</v>
          </cell>
          <cell r="V8">
            <v>43.739999999999995</v>
          </cell>
          <cell r="W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433</v>
          </cell>
          <cell r="D9">
            <v>1</v>
          </cell>
          <cell r="E9">
            <v>96</v>
          </cell>
          <cell r="F9">
            <v>42</v>
          </cell>
          <cell r="G9">
            <v>0.3</v>
          </cell>
          <cell r="L9">
            <v>19.2</v>
          </cell>
          <cell r="M9">
            <v>150</v>
          </cell>
          <cell r="P9">
            <v>10</v>
          </cell>
          <cell r="Q9">
            <v>2.1875</v>
          </cell>
          <cell r="V9">
            <v>45</v>
          </cell>
          <cell r="W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55</v>
          </cell>
          <cell r="E10">
            <v>48</v>
          </cell>
          <cell r="F10">
            <v>-48</v>
          </cell>
          <cell r="G10">
            <v>0.09</v>
          </cell>
          <cell r="L10">
            <v>9.6</v>
          </cell>
          <cell r="M10">
            <v>124.8</v>
          </cell>
          <cell r="P10">
            <v>8</v>
          </cell>
          <cell r="Q10">
            <v>-5</v>
          </cell>
          <cell r="V10">
            <v>11.231999999999999</v>
          </cell>
          <cell r="W10">
            <v>24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C11">
            <v>86.3</v>
          </cell>
          <cell r="D11">
            <v>19</v>
          </cell>
          <cell r="E11">
            <v>9</v>
          </cell>
          <cell r="F11">
            <v>78</v>
          </cell>
          <cell r="G11">
            <v>1</v>
          </cell>
          <cell r="L11">
            <v>1.8</v>
          </cell>
          <cell r="P11">
            <v>43.333333333333336</v>
          </cell>
          <cell r="Q11">
            <v>43.333333333333336</v>
          </cell>
          <cell r="V11">
            <v>0</v>
          </cell>
          <cell r="W11">
            <v>3</v>
          </cell>
        </row>
        <row r="12">
          <cell r="A12" t="str">
            <v>Жар-ладушки с мясом. ВЕС  ПОКОМ</v>
          </cell>
          <cell r="B12" t="str">
            <v>кг</v>
          </cell>
          <cell r="C12">
            <v>170.9</v>
          </cell>
          <cell r="D12">
            <v>10.4</v>
          </cell>
          <cell r="E12">
            <v>29.6</v>
          </cell>
          <cell r="F12">
            <v>144.30000000000001</v>
          </cell>
          <cell r="G12">
            <v>1</v>
          </cell>
          <cell r="L12">
            <v>5.92</v>
          </cell>
          <cell r="P12">
            <v>24.375000000000004</v>
          </cell>
          <cell r="Q12">
            <v>24.375000000000004</v>
          </cell>
          <cell r="V12">
            <v>0</v>
          </cell>
          <cell r="W12">
            <v>3.7</v>
          </cell>
        </row>
        <row r="13">
          <cell r="A13" t="str">
            <v>Жар-ладушки с яблоком и грушей, ВЕС  ПОКОМ</v>
          </cell>
          <cell r="B13" t="str">
            <v>кг</v>
          </cell>
          <cell r="C13">
            <v>107.3</v>
          </cell>
          <cell r="D13">
            <v>3.7</v>
          </cell>
          <cell r="F13">
            <v>111</v>
          </cell>
          <cell r="G13">
            <v>1</v>
          </cell>
          <cell r="L13">
            <v>0</v>
          </cell>
          <cell r="P13" t="e">
            <v>#DIV/0!</v>
          </cell>
          <cell r="Q13" t="e">
            <v>#DIV/0!</v>
          </cell>
          <cell r="V13">
            <v>0</v>
          </cell>
          <cell r="W13">
            <v>3.7</v>
          </cell>
        </row>
        <row r="14">
          <cell r="A14" t="str">
            <v>Жар-мени рубленые в тесте куриные жареные. ВЕС  ПОКОМ</v>
          </cell>
          <cell r="B14" t="str">
            <v>кг</v>
          </cell>
          <cell r="C14">
            <v>144</v>
          </cell>
          <cell r="D14">
            <v>5.5</v>
          </cell>
          <cell r="E14">
            <v>11</v>
          </cell>
          <cell r="F14">
            <v>132</v>
          </cell>
          <cell r="G14">
            <v>1</v>
          </cell>
          <cell r="L14">
            <v>2.2000000000000002</v>
          </cell>
          <cell r="P14">
            <v>59.999999999999993</v>
          </cell>
          <cell r="Q14">
            <v>59.999999999999993</v>
          </cell>
          <cell r="V14">
            <v>0</v>
          </cell>
          <cell r="W14">
            <v>5.5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175</v>
          </cell>
          <cell r="D15">
            <v>2</v>
          </cell>
          <cell r="E15">
            <v>24</v>
          </cell>
          <cell r="F15">
            <v>150</v>
          </cell>
          <cell r="G15">
            <v>0.25</v>
          </cell>
          <cell r="L15">
            <v>4.8</v>
          </cell>
          <cell r="P15">
            <v>31.25</v>
          </cell>
          <cell r="Q15">
            <v>31.25</v>
          </cell>
          <cell r="V15">
            <v>0</v>
          </cell>
          <cell r="W15">
            <v>12</v>
          </cell>
        </row>
        <row r="16">
          <cell r="A16" t="str">
            <v>Круггетсы сочные ТМ Горячая штучка ТС Круггетсы  ВЕС(3 кг)  ПОКОМ</v>
          </cell>
          <cell r="B16" t="str">
            <v>кг</v>
          </cell>
          <cell r="C16">
            <v>27</v>
          </cell>
          <cell r="F16">
            <v>27</v>
          </cell>
          <cell r="G16">
            <v>1</v>
          </cell>
          <cell r="L16">
            <v>0</v>
          </cell>
          <cell r="P16" t="e">
            <v>#DIV/0!</v>
          </cell>
          <cell r="Q16" t="e">
            <v>#DIV/0!</v>
          </cell>
          <cell r="V16">
            <v>0</v>
          </cell>
          <cell r="W16">
            <v>3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135</v>
          </cell>
          <cell r="E17">
            <v>6</v>
          </cell>
          <cell r="F17">
            <v>127</v>
          </cell>
          <cell r="G17">
            <v>0.25</v>
          </cell>
          <cell r="L17">
            <v>1.2</v>
          </cell>
          <cell r="P17">
            <v>105.83333333333334</v>
          </cell>
          <cell r="Q17">
            <v>105.83333333333334</v>
          </cell>
          <cell r="V17">
            <v>0</v>
          </cell>
          <cell r="W17">
            <v>12</v>
          </cell>
        </row>
        <row r="18">
          <cell r="A18" t="str">
            <v>Мини-сосиски в тесте "Фрайпики" 1,8кг ВЕС,  ПОКОМ</v>
          </cell>
          <cell r="B18" t="str">
            <v>кг</v>
          </cell>
          <cell r="C18">
            <v>-1.3</v>
          </cell>
          <cell r="D18">
            <v>1.3</v>
          </cell>
          <cell r="G18">
            <v>1</v>
          </cell>
          <cell r="L18">
            <v>0</v>
          </cell>
          <cell r="M18">
            <v>40</v>
          </cell>
          <cell r="P18" t="e">
            <v>#DIV/0!</v>
          </cell>
          <cell r="Q18" t="e">
            <v>#DIV/0!</v>
          </cell>
          <cell r="V18">
            <v>40</v>
          </cell>
          <cell r="W18">
            <v>1.8</v>
          </cell>
        </row>
        <row r="19">
          <cell r="A19" t="str">
            <v>Наггетсы из печи 0,25кг ТМ Вязанка ТС Няняггетсы Сливушки замор.  ПОКОМ</v>
          </cell>
          <cell r="B19" t="str">
            <v>шт</v>
          </cell>
          <cell r="C19">
            <v>251</v>
          </cell>
          <cell r="D19">
            <v>27</v>
          </cell>
          <cell r="E19">
            <v>81</v>
          </cell>
          <cell r="F19">
            <v>143</v>
          </cell>
          <cell r="G19">
            <v>0.25</v>
          </cell>
          <cell r="L19">
            <v>16.2</v>
          </cell>
          <cell r="M19">
            <v>67.599999999999994</v>
          </cell>
          <cell r="P19">
            <v>13</v>
          </cell>
          <cell r="Q19">
            <v>8.8271604938271615</v>
          </cell>
          <cell r="V19">
            <v>16.899999999999999</v>
          </cell>
          <cell r="W19">
            <v>12</v>
          </cell>
        </row>
        <row r="20">
          <cell r="A20" t="str">
            <v>Наггетсы Нагетосы Сочная курочка в хрустящей панировке ТМ Горячая штучка 0,25 кг зам  ПОКОМ</v>
          </cell>
          <cell r="B20" t="str">
            <v>шт</v>
          </cell>
          <cell r="C20">
            <v>89</v>
          </cell>
          <cell r="D20">
            <v>16</v>
          </cell>
          <cell r="E20">
            <v>27</v>
          </cell>
          <cell r="F20">
            <v>-3</v>
          </cell>
          <cell r="G20">
            <v>0.25</v>
          </cell>
          <cell r="L20">
            <v>5.4</v>
          </cell>
          <cell r="M20">
            <v>46.2</v>
          </cell>
          <cell r="P20">
            <v>8</v>
          </cell>
          <cell r="Q20">
            <v>-0.55555555555555547</v>
          </cell>
          <cell r="V20">
            <v>11.55</v>
          </cell>
          <cell r="W20">
            <v>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98</v>
          </cell>
          <cell r="E21">
            <v>12</v>
          </cell>
          <cell r="F21">
            <v>-3</v>
          </cell>
          <cell r="G21">
            <v>0.25</v>
          </cell>
          <cell r="L21">
            <v>2.4</v>
          </cell>
          <cell r="M21">
            <v>22.2</v>
          </cell>
          <cell r="P21">
            <v>8</v>
          </cell>
          <cell r="Q21">
            <v>-1.25</v>
          </cell>
          <cell r="V21">
            <v>5.55</v>
          </cell>
          <cell r="W21">
            <v>6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3</v>
          </cell>
          <cell r="G22">
            <v>0.25</v>
          </cell>
          <cell r="L22">
            <v>0</v>
          </cell>
          <cell r="M22">
            <v>50</v>
          </cell>
          <cell r="P22" t="e">
            <v>#DIV/0!</v>
          </cell>
          <cell r="Q22" t="e">
            <v>#DIV/0!</v>
          </cell>
          <cell r="V22">
            <v>12.5</v>
          </cell>
          <cell r="W22">
            <v>12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60</v>
          </cell>
          <cell r="F23">
            <v>48</v>
          </cell>
          <cell r="G23">
            <v>1</v>
          </cell>
          <cell r="L23">
            <v>0</v>
          </cell>
          <cell r="P23" t="e">
            <v>#DIV/0!</v>
          </cell>
          <cell r="Q23" t="e">
            <v>#DIV/0!</v>
          </cell>
          <cell r="V23">
            <v>0</v>
          </cell>
          <cell r="W23">
            <v>6</v>
          </cell>
        </row>
        <row r="24">
          <cell r="A24" t="str">
            <v>Пельмени Grandmeni с говядиной ТМ Горячая  0,75 кг. ПОКОМ</v>
          </cell>
          <cell r="B24" t="str">
            <v>шт</v>
          </cell>
          <cell r="C24">
            <v>18</v>
          </cell>
          <cell r="D24">
            <v>8</v>
          </cell>
          <cell r="E24">
            <v>16</v>
          </cell>
          <cell r="F24">
            <v>-2</v>
          </cell>
          <cell r="G24">
            <v>0.75</v>
          </cell>
          <cell r="L24">
            <v>3.2</v>
          </cell>
          <cell r="M24">
            <v>27.6</v>
          </cell>
          <cell r="P24">
            <v>8</v>
          </cell>
          <cell r="Q24">
            <v>-0.625</v>
          </cell>
          <cell r="V24">
            <v>20.700000000000003</v>
          </cell>
          <cell r="W24">
            <v>8</v>
          </cell>
        </row>
        <row r="25">
          <cell r="A25" t="str">
            <v>Пельмени Бигбули #МЕГАВКУСИЩЕ с сочной грудинкой 0,43 кг  ПОКОМ</v>
          </cell>
          <cell r="B25" t="str">
            <v>шт</v>
          </cell>
          <cell r="C25">
            <v>7</v>
          </cell>
          <cell r="E25">
            <v>3</v>
          </cell>
          <cell r="F25">
            <v>-3</v>
          </cell>
          <cell r="G25">
            <v>0.43</v>
          </cell>
          <cell r="L25">
            <v>0.6</v>
          </cell>
          <cell r="M25">
            <v>7.8</v>
          </cell>
          <cell r="P25">
            <v>8</v>
          </cell>
          <cell r="Q25">
            <v>-5</v>
          </cell>
          <cell r="V25">
            <v>3.3540000000000001</v>
          </cell>
          <cell r="W25">
            <v>16</v>
          </cell>
        </row>
        <row r="26">
          <cell r="A26" t="str">
            <v>Пельмени Бигбули #МЕГАВКУСИЩЕ с сочной грудинкой 0,9 кг  ПОКОМ</v>
          </cell>
          <cell r="B26" t="str">
            <v>шт</v>
          </cell>
          <cell r="C26">
            <v>26</v>
          </cell>
          <cell r="E26">
            <v>4</v>
          </cell>
          <cell r="F26">
            <v>22</v>
          </cell>
          <cell r="G26">
            <v>0.9</v>
          </cell>
          <cell r="L26">
            <v>0.8</v>
          </cell>
          <cell r="P26">
            <v>27.5</v>
          </cell>
          <cell r="Q26">
            <v>27.5</v>
          </cell>
          <cell r="V26">
            <v>0</v>
          </cell>
          <cell r="W26">
            <v>8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56</v>
          </cell>
          <cell r="E27">
            <v>25</v>
          </cell>
          <cell r="F27">
            <v>22</v>
          </cell>
          <cell r="G27">
            <v>0.43</v>
          </cell>
          <cell r="L27">
            <v>5</v>
          </cell>
          <cell r="M27">
            <v>38</v>
          </cell>
          <cell r="P27">
            <v>12</v>
          </cell>
          <cell r="Q27">
            <v>4.4000000000000004</v>
          </cell>
          <cell r="V27">
            <v>16.34</v>
          </cell>
          <cell r="W27">
            <v>16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23</v>
          </cell>
          <cell r="F28">
            <v>22</v>
          </cell>
          <cell r="G28">
            <v>0.9</v>
          </cell>
          <cell r="L28">
            <v>0</v>
          </cell>
          <cell r="P28" t="e">
            <v>#DIV/0!</v>
          </cell>
          <cell r="Q28" t="e">
            <v>#DIV/0!</v>
          </cell>
          <cell r="V28">
            <v>0</v>
          </cell>
          <cell r="W28">
            <v>8</v>
          </cell>
        </row>
        <row r="29">
          <cell r="A29" t="str">
            <v>Пельмени Бигбули со сливоч.маслом (Мегамаслище) ТМ БУЛЬМЕНИ сфера 0,43. замор. ПОКОМ</v>
          </cell>
          <cell r="B29" t="str">
            <v>шт</v>
          </cell>
          <cell r="C29">
            <v>19</v>
          </cell>
          <cell r="D29">
            <v>29</v>
          </cell>
          <cell r="E29">
            <v>51</v>
          </cell>
          <cell r="F29">
            <v>-3</v>
          </cell>
          <cell r="G29">
            <v>0.43</v>
          </cell>
          <cell r="L29">
            <v>10.199999999999999</v>
          </cell>
          <cell r="M29">
            <v>84.6</v>
          </cell>
          <cell r="P29">
            <v>8</v>
          </cell>
          <cell r="Q29">
            <v>-0.29411764705882354</v>
          </cell>
          <cell r="V29">
            <v>36.378</v>
          </cell>
          <cell r="W29">
            <v>16</v>
          </cell>
        </row>
        <row r="30">
          <cell r="A30" t="str">
            <v>Пельмени Бигбули со сливочным маслом #МЕГАМАСЛИЩЕ Горячая штучка 0,9 кг  ПОКОМ</v>
          </cell>
          <cell r="B30" t="str">
            <v>шт</v>
          </cell>
          <cell r="C30">
            <v>2</v>
          </cell>
          <cell r="E30">
            <v>6</v>
          </cell>
          <cell r="F30">
            <v>-6</v>
          </cell>
          <cell r="G30">
            <v>0.9</v>
          </cell>
          <cell r="L30">
            <v>1.2</v>
          </cell>
          <cell r="M30">
            <v>15.6</v>
          </cell>
          <cell r="P30">
            <v>8</v>
          </cell>
          <cell r="Q30">
            <v>-5</v>
          </cell>
          <cell r="V30">
            <v>14.04</v>
          </cell>
          <cell r="W30">
            <v>8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 t="str">
            <v>кг</v>
          </cell>
          <cell r="C31">
            <v>81</v>
          </cell>
          <cell r="E31">
            <v>29.7</v>
          </cell>
          <cell r="F31">
            <v>43.2</v>
          </cell>
          <cell r="G31">
            <v>1</v>
          </cell>
          <cell r="L31">
            <v>5.9399999999999995</v>
          </cell>
          <cell r="M31">
            <v>34.019999999999996</v>
          </cell>
          <cell r="P31">
            <v>13.000000000000002</v>
          </cell>
          <cell r="Q31">
            <v>7.2727272727272734</v>
          </cell>
          <cell r="V31">
            <v>34.019999999999996</v>
          </cell>
          <cell r="W31">
            <v>2.7</v>
          </cell>
        </row>
        <row r="32">
          <cell r="A32" t="str">
            <v>Пельмени Бульмени с говядиной и свининой 5кг Наваристые Горячая штучка ВЕС  ПОКОМ</v>
          </cell>
          <cell r="B32" t="str">
            <v>кг</v>
          </cell>
          <cell r="C32">
            <v>200</v>
          </cell>
          <cell r="D32">
            <v>45</v>
          </cell>
          <cell r="E32">
            <v>5</v>
          </cell>
          <cell r="F32">
            <v>195</v>
          </cell>
          <cell r="G32">
            <v>1</v>
          </cell>
          <cell r="L32">
            <v>1</v>
          </cell>
          <cell r="P32">
            <v>195</v>
          </cell>
          <cell r="Q32">
            <v>195</v>
          </cell>
          <cell r="V32">
            <v>0</v>
          </cell>
          <cell r="W32">
            <v>5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240</v>
          </cell>
          <cell r="D33">
            <v>2</v>
          </cell>
          <cell r="E33">
            <v>79</v>
          </cell>
          <cell r="F33">
            <v>150</v>
          </cell>
          <cell r="G33">
            <v>0.9</v>
          </cell>
          <cell r="L33">
            <v>15.8</v>
          </cell>
          <cell r="M33">
            <v>55.400000000000006</v>
          </cell>
          <cell r="P33">
            <v>13</v>
          </cell>
          <cell r="Q33">
            <v>9.4936708860759484</v>
          </cell>
          <cell r="V33">
            <v>49.860000000000007</v>
          </cell>
          <cell r="W33">
            <v>8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-3</v>
          </cell>
          <cell r="D34">
            <v>224</v>
          </cell>
          <cell r="F34">
            <v>221</v>
          </cell>
          <cell r="G34">
            <v>0.43</v>
          </cell>
          <cell r="L34">
            <v>0</v>
          </cell>
          <cell r="P34" t="e">
            <v>#DIV/0!</v>
          </cell>
          <cell r="Q34" t="e">
            <v>#DIV/0!</v>
          </cell>
          <cell r="V34">
            <v>0</v>
          </cell>
          <cell r="W34">
            <v>16</v>
          </cell>
        </row>
        <row r="35">
          <cell r="A35" t="str">
            <v>Пельмени Бульмени с говядиной и свининой Горячая штучка 0,43 большие замор  ПОКОМ</v>
          </cell>
          <cell r="B35" t="str">
            <v>шт</v>
          </cell>
          <cell r="C35">
            <v>269</v>
          </cell>
          <cell r="E35">
            <v>39</v>
          </cell>
          <cell r="F35">
            <v>-5</v>
          </cell>
          <cell r="G35">
            <v>0.43</v>
          </cell>
          <cell r="L35">
            <v>7.8</v>
          </cell>
          <cell r="M35">
            <v>67.400000000000006</v>
          </cell>
          <cell r="P35">
            <v>8.0000000000000018</v>
          </cell>
          <cell r="Q35">
            <v>-0.64102564102564108</v>
          </cell>
          <cell r="V35">
            <v>28.982000000000003</v>
          </cell>
          <cell r="W35">
            <v>16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232</v>
          </cell>
          <cell r="D36">
            <v>39</v>
          </cell>
          <cell r="E36">
            <v>87</v>
          </cell>
          <cell r="F36">
            <v>121</v>
          </cell>
          <cell r="G36">
            <v>0.9</v>
          </cell>
          <cell r="L36">
            <v>17.399999999999999</v>
          </cell>
          <cell r="M36">
            <v>105.19999999999999</v>
          </cell>
          <cell r="P36">
            <v>13</v>
          </cell>
          <cell r="Q36">
            <v>6.9540229885057476</v>
          </cell>
          <cell r="V36">
            <v>94.679999999999993</v>
          </cell>
          <cell r="W36">
            <v>8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256</v>
          </cell>
          <cell r="D37">
            <v>160</v>
          </cell>
          <cell r="E37">
            <v>90</v>
          </cell>
          <cell r="F37">
            <v>104</v>
          </cell>
          <cell r="G37">
            <v>0.43</v>
          </cell>
          <cell r="L37">
            <v>18</v>
          </cell>
          <cell r="M37">
            <v>130</v>
          </cell>
          <cell r="P37">
            <v>13</v>
          </cell>
          <cell r="Q37">
            <v>5.7777777777777777</v>
          </cell>
          <cell r="V37">
            <v>55.9</v>
          </cell>
          <cell r="W37">
            <v>16</v>
          </cell>
        </row>
        <row r="38">
          <cell r="A38" t="str">
            <v>Пельмени Быстромени сфера, ВЕС  ПОКОМ</v>
          </cell>
          <cell r="B38" t="str">
            <v>кг</v>
          </cell>
          <cell r="C38">
            <v>119.6</v>
          </cell>
          <cell r="D38">
            <v>5</v>
          </cell>
          <cell r="F38">
            <v>120</v>
          </cell>
          <cell r="G38">
            <v>1</v>
          </cell>
          <cell r="L38">
            <v>0</v>
          </cell>
          <cell r="P38" t="e">
            <v>#DIV/0!</v>
          </cell>
          <cell r="Q38" t="e">
            <v>#DIV/0!</v>
          </cell>
          <cell r="V38">
            <v>0</v>
          </cell>
          <cell r="W38">
            <v>5</v>
          </cell>
        </row>
        <row r="39">
          <cell r="A39" t="str">
            <v>Пельмени Зареченские сфера 5 кг.  ПОКОМ</v>
          </cell>
          <cell r="B39" t="str">
            <v>кг</v>
          </cell>
          <cell r="C39">
            <v>15</v>
          </cell>
          <cell r="F39">
            <v>15</v>
          </cell>
          <cell r="G39">
            <v>1</v>
          </cell>
          <cell r="L39">
            <v>0</v>
          </cell>
          <cell r="P39" t="e">
            <v>#DIV/0!</v>
          </cell>
          <cell r="Q39" t="e">
            <v>#DIV/0!</v>
          </cell>
          <cell r="V39">
            <v>0</v>
          </cell>
          <cell r="W39">
            <v>5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253</v>
          </cell>
          <cell r="E40">
            <v>33</v>
          </cell>
          <cell r="F40">
            <v>207</v>
          </cell>
          <cell r="G40">
            <v>0.7</v>
          </cell>
          <cell r="L40">
            <v>6.6</v>
          </cell>
          <cell r="P40">
            <v>31.363636363636367</v>
          </cell>
          <cell r="Q40">
            <v>31.363636363636367</v>
          </cell>
          <cell r="V40">
            <v>0</v>
          </cell>
          <cell r="W40">
            <v>8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294</v>
          </cell>
          <cell r="E41">
            <v>15</v>
          </cell>
          <cell r="F41">
            <v>51</v>
          </cell>
          <cell r="G41">
            <v>0.9</v>
          </cell>
          <cell r="L41">
            <v>3</v>
          </cell>
          <cell r="P41">
            <v>17</v>
          </cell>
          <cell r="Q41">
            <v>17</v>
          </cell>
          <cell r="V41">
            <v>0</v>
          </cell>
          <cell r="W41">
            <v>8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137</v>
          </cell>
          <cell r="D42">
            <v>98</v>
          </cell>
          <cell r="E42">
            <v>9</v>
          </cell>
          <cell r="F42">
            <v>130</v>
          </cell>
          <cell r="G42">
            <v>0.43</v>
          </cell>
          <cell r="L42">
            <v>1.8</v>
          </cell>
          <cell r="P42">
            <v>72.222222222222214</v>
          </cell>
          <cell r="Q42">
            <v>72.222222222222214</v>
          </cell>
          <cell r="V42">
            <v>0</v>
          </cell>
          <cell r="W42">
            <v>16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186</v>
          </cell>
          <cell r="D43">
            <v>7</v>
          </cell>
          <cell r="E43">
            <v>12</v>
          </cell>
          <cell r="F43">
            <v>181</v>
          </cell>
          <cell r="G43">
            <v>0.9</v>
          </cell>
          <cell r="L43">
            <v>2.4</v>
          </cell>
          <cell r="P43">
            <v>75.416666666666671</v>
          </cell>
          <cell r="Q43">
            <v>75.416666666666671</v>
          </cell>
          <cell r="V43">
            <v>0</v>
          </cell>
          <cell r="W43">
            <v>8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153</v>
          </cell>
          <cell r="D44">
            <v>98</v>
          </cell>
          <cell r="E44">
            <v>41</v>
          </cell>
          <cell r="F44">
            <v>93</v>
          </cell>
          <cell r="G44">
            <v>0.43</v>
          </cell>
          <cell r="L44">
            <v>8.1999999999999993</v>
          </cell>
          <cell r="M44">
            <v>13.599999999999994</v>
          </cell>
          <cell r="P44">
            <v>13</v>
          </cell>
          <cell r="Q44">
            <v>11.341463414634147</v>
          </cell>
          <cell r="V44">
            <v>5.8479999999999972</v>
          </cell>
          <cell r="W44">
            <v>16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255</v>
          </cell>
          <cell r="D45">
            <v>10</v>
          </cell>
          <cell r="E45">
            <v>20</v>
          </cell>
          <cell r="F45">
            <v>240</v>
          </cell>
          <cell r="G45">
            <v>1</v>
          </cell>
          <cell r="L45">
            <v>4</v>
          </cell>
          <cell r="P45">
            <v>60</v>
          </cell>
          <cell r="Q45">
            <v>60</v>
          </cell>
          <cell r="V45">
            <v>0</v>
          </cell>
          <cell r="W45">
            <v>5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353</v>
          </cell>
          <cell r="D46">
            <v>22</v>
          </cell>
          <cell r="E46">
            <v>59</v>
          </cell>
          <cell r="F46">
            <v>289</v>
          </cell>
          <cell r="G46">
            <v>1</v>
          </cell>
          <cell r="L46">
            <v>11.8</v>
          </cell>
          <cell r="P46">
            <v>24.491525423728813</v>
          </cell>
          <cell r="Q46">
            <v>24.491525423728813</v>
          </cell>
          <cell r="V46">
            <v>0</v>
          </cell>
          <cell r="W46">
            <v>5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35</v>
          </cell>
          <cell r="E47">
            <v>8</v>
          </cell>
          <cell r="F47">
            <v>27</v>
          </cell>
          <cell r="G47">
            <v>0.9</v>
          </cell>
          <cell r="L47">
            <v>1.6</v>
          </cell>
          <cell r="P47">
            <v>16.875</v>
          </cell>
          <cell r="Q47">
            <v>16.875</v>
          </cell>
          <cell r="V47">
            <v>0</v>
          </cell>
          <cell r="W47">
            <v>8</v>
          </cell>
        </row>
        <row r="48">
          <cell r="A48" t="str">
            <v>Пельмени Сочные ТМ Стародворье.сфера 0,43 кг ПОКОМ</v>
          </cell>
          <cell r="B48" t="str">
            <v>шт</v>
          </cell>
          <cell r="C48">
            <v>60</v>
          </cell>
          <cell r="E48">
            <v>22</v>
          </cell>
          <cell r="F48">
            <v>11</v>
          </cell>
          <cell r="G48">
            <v>0.43</v>
          </cell>
          <cell r="L48">
            <v>4.4000000000000004</v>
          </cell>
          <cell r="M48">
            <v>37.400000000000006</v>
          </cell>
          <cell r="P48">
            <v>11</v>
          </cell>
          <cell r="Q48">
            <v>2.5</v>
          </cell>
          <cell r="V48">
            <v>16.082000000000001</v>
          </cell>
          <cell r="W48">
            <v>16</v>
          </cell>
        </row>
        <row r="49">
          <cell r="A49" t="str">
            <v>Фрайпицца с ветчиной и грибами 3,0 кг. ВЕС.  ПОКОМ</v>
          </cell>
          <cell r="B49" t="str">
            <v>кг</v>
          </cell>
          <cell r="C49">
            <v>108</v>
          </cell>
          <cell r="E49">
            <v>9</v>
          </cell>
          <cell r="F49">
            <v>93</v>
          </cell>
          <cell r="G49">
            <v>1</v>
          </cell>
          <cell r="L49">
            <v>1.8</v>
          </cell>
          <cell r="P49">
            <v>51.666666666666664</v>
          </cell>
          <cell r="Q49">
            <v>51.666666666666664</v>
          </cell>
          <cell r="V49">
            <v>0</v>
          </cell>
          <cell r="W49">
            <v>3</v>
          </cell>
        </row>
        <row r="50">
          <cell r="A50" t="str">
            <v>Хинкали Классические хинкали ВЕС,  ПОКОМ</v>
          </cell>
          <cell r="B50" t="str">
            <v>кг</v>
          </cell>
          <cell r="C50">
            <v>50</v>
          </cell>
          <cell r="F50">
            <v>50</v>
          </cell>
          <cell r="G50">
            <v>1</v>
          </cell>
          <cell r="L50">
            <v>0</v>
          </cell>
          <cell r="P50" t="e">
            <v>#DIV/0!</v>
          </cell>
          <cell r="Q50" t="e">
            <v>#DIV/0!</v>
          </cell>
          <cell r="V50">
            <v>0</v>
          </cell>
          <cell r="W50">
            <v>5</v>
          </cell>
        </row>
        <row r="51">
          <cell r="A51" t="str">
            <v>Хотстеры ТМ Горячая штучка ТС Хотстеры 0,25 кг зам  ПОКОМ</v>
          </cell>
          <cell r="B51" t="str">
            <v>шт</v>
          </cell>
          <cell r="C51">
            <v>430</v>
          </cell>
          <cell r="D51">
            <v>2</v>
          </cell>
          <cell r="E51">
            <v>34</v>
          </cell>
          <cell r="F51">
            <v>393</v>
          </cell>
          <cell r="G51">
            <v>0.25</v>
          </cell>
          <cell r="L51">
            <v>6.8</v>
          </cell>
          <cell r="P51">
            <v>57.794117647058826</v>
          </cell>
          <cell r="Q51">
            <v>57.794117647058826</v>
          </cell>
          <cell r="V51">
            <v>0</v>
          </cell>
          <cell r="W51">
            <v>12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105</v>
          </cell>
          <cell r="E52">
            <v>42</v>
          </cell>
          <cell r="F52">
            <v>4</v>
          </cell>
          <cell r="G52">
            <v>0.2</v>
          </cell>
          <cell r="L52">
            <v>8.4</v>
          </cell>
          <cell r="M52">
            <v>63.2</v>
          </cell>
          <cell r="P52">
            <v>8</v>
          </cell>
          <cell r="Q52">
            <v>0.47619047619047616</v>
          </cell>
          <cell r="V52">
            <v>12.64</v>
          </cell>
          <cell r="W52">
            <v>6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97</v>
          </cell>
          <cell r="E53">
            <v>52</v>
          </cell>
          <cell r="F53">
            <v>-6</v>
          </cell>
          <cell r="G53">
            <v>0.2</v>
          </cell>
          <cell r="L53">
            <v>10.4</v>
          </cell>
          <cell r="M53">
            <v>89.2</v>
          </cell>
          <cell r="P53">
            <v>8</v>
          </cell>
          <cell r="Q53">
            <v>-0.57692307692307687</v>
          </cell>
          <cell r="V53">
            <v>17.84</v>
          </cell>
          <cell r="W53">
            <v>6</v>
          </cell>
        </row>
        <row r="54">
          <cell r="A54" t="str">
            <v>Чебупели с мясом ТМ Горячая штучка 0,48 кг XXL зам. ПОКОМ</v>
          </cell>
          <cell r="B54" t="str">
            <v>шт</v>
          </cell>
          <cell r="C54">
            <v>-4</v>
          </cell>
          <cell r="D54">
            <v>28</v>
          </cell>
          <cell r="E54">
            <v>3</v>
          </cell>
          <cell r="F54">
            <v>21</v>
          </cell>
          <cell r="G54">
            <v>0.48</v>
          </cell>
          <cell r="L54">
            <v>0.6</v>
          </cell>
          <cell r="P54">
            <v>35</v>
          </cell>
          <cell r="Q54">
            <v>35</v>
          </cell>
          <cell r="V54">
            <v>0</v>
          </cell>
          <cell r="W54">
            <v>8</v>
          </cell>
        </row>
        <row r="55">
          <cell r="A55" t="str">
            <v>Чебупицца курочка по-итальянски Горячая штучка 0,25 кг зам  ПОКОМ</v>
          </cell>
          <cell r="B55" t="str">
            <v>шт</v>
          </cell>
          <cell r="C55">
            <v>541</v>
          </cell>
          <cell r="E55">
            <v>37</v>
          </cell>
          <cell r="F55">
            <v>442</v>
          </cell>
          <cell r="G55">
            <v>0.25</v>
          </cell>
          <cell r="L55">
            <v>7.4</v>
          </cell>
          <cell r="P55">
            <v>59.729729729729726</v>
          </cell>
          <cell r="Q55">
            <v>59.729729729729726</v>
          </cell>
          <cell r="V55">
            <v>0</v>
          </cell>
          <cell r="W55">
            <v>12</v>
          </cell>
        </row>
        <row r="56">
          <cell r="A56" t="str">
            <v>Чебупицца Пепперони ТМ Горячая штучка ТС Чебупицца 0.25кг зам  ПОКОМ</v>
          </cell>
          <cell r="B56" t="str">
            <v>шт</v>
          </cell>
          <cell r="C56">
            <v>181</v>
          </cell>
          <cell r="E56">
            <v>20</v>
          </cell>
          <cell r="F56">
            <v>149</v>
          </cell>
          <cell r="G56">
            <v>0.25</v>
          </cell>
          <cell r="L56">
            <v>4</v>
          </cell>
          <cell r="P56">
            <v>37.25</v>
          </cell>
          <cell r="Q56">
            <v>37.25</v>
          </cell>
          <cell r="V56">
            <v>0</v>
          </cell>
          <cell r="W56">
            <v>12</v>
          </cell>
        </row>
        <row r="57">
          <cell r="A57" t="str">
            <v>Чебуреки с мясом, грибами и картофелем. ВЕС  ПОКОМ</v>
          </cell>
          <cell r="B57" t="str">
            <v>кг</v>
          </cell>
          <cell r="C57">
            <v>22.7</v>
          </cell>
          <cell r="D57">
            <v>4.3</v>
          </cell>
          <cell r="E57">
            <v>27</v>
          </cell>
          <cell r="G57">
            <v>1</v>
          </cell>
          <cell r="L57">
            <v>5.4</v>
          </cell>
          <cell r="M57">
            <v>43.2</v>
          </cell>
          <cell r="P57">
            <v>8</v>
          </cell>
          <cell r="Q57">
            <v>0</v>
          </cell>
          <cell r="V57">
            <v>43.2</v>
          </cell>
          <cell r="W57">
            <v>2.7</v>
          </cell>
        </row>
        <row r="58">
          <cell r="A58" t="str">
            <v>Чебуречище ТМ Горячая штучка .0,14 кг зам. ПОКОМ</v>
          </cell>
          <cell r="B58" t="str">
            <v>шт</v>
          </cell>
          <cell r="C58">
            <v>162</v>
          </cell>
          <cell r="D58">
            <v>22</v>
          </cell>
          <cell r="E58">
            <v>96</v>
          </cell>
          <cell r="F58">
            <v>16</v>
          </cell>
          <cell r="G58">
            <v>0.14000000000000001</v>
          </cell>
          <cell r="L58">
            <v>19.2</v>
          </cell>
          <cell r="M58">
            <v>156.79999999999998</v>
          </cell>
          <cell r="P58">
            <v>9</v>
          </cell>
          <cell r="Q58">
            <v>0.83333333333333337</v>
          </cell>
          <cell r="V58">
            <v>21.951999999999998</v>
          </cell>
          <cell r="W58">
            <v>22</v>
          </cell>
        </row>
        <row r="59">
          <cell r="A59" t="str">
            <v>БОНУС_Готовые чебупели сочные с мясом ТМ Горячая штучка  0,3кг зам    ПОКОМ</v>
          </cell>
          <cell r="B59" t="str">
            <v>шт</v>
          </cell>
          <cell r="C59">
            <v>-53</v>
          </cell>
          <cell r="E59">
            <v>16</v>
          </cell>
          <cell r="F59">
            <v>-69</v>
          </cell>
          <cell r="G59">
            <v>0</v>
          </cell>
          <cell r="L59">
            <v>3.2</v>
          </cell>
          <cell r="P59">
            <v>-21.5625</v>
          </cell>
          <cell r="Q59">
            <v>-21.5625</v>
          </cell>
          <cell r="W59">
            <v>0</v>
          </cell>
        </row>
        <row r="60">
          <cell r="A60" t="str">
            <v>БОНУС_Пельмени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-23</v>
          </cell>
          <cell r="E60">
            <v>3</v>
          </cell>
          <cell r="F60">
            <v>-26</v>
          </cell>
          <cell r="G60">
            <v>0</v>
          </cell>
          <cell r="L60">
            <v>0.6</v>
          </cell>
          <cell r="P60">
            <v>-43.333333333333336</v>
          </cell>
          <cell r="Q60">
            <v>-43.333333333333336</v>
          </cell>
          <cell r="W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7"/>
  <sheetViews>
    <sheetView tabSelected="1" zoomScaleNormal="100" workbookViewId="0">
      <pane ySplit="5" topLeftCell="A21" activePane="bottomLeft" state="frozen"/>
      <selection pane="bottomLeft" activeCell="Y14" sqref="Y14"/>
    </sheetView>
  </sheetViews>
  <sheetFormatPr defaultColWidth="10.5" defaultRowHeight="11.45" customHeight="1" outlineLevelRow="1" x14ac:dyDescent="0.2"/>
  <cols>
    <col min="1" max="1" width="62" style="1" customWidth="1"/>
    <col min="2" max="2" width="4.5" style="1" customWidth="1"/>
    <col min="3" max="6" width="7.33203125" style="1" customWidth="1"/>
    <col min="7" max="7" width="4.6640625" style="21" customWidth="1"/>
    <col min="8" max="8" width="1.1640625" style="2" customWidth="1"/>
    <col min="9" max="11" width="1" style="2" customWidth="1"/>
    <col min="12" max="15" width="10.5" style="2"/>
    <col min="16" max="17" width="6.5" style="2" customWidth="1"/>
    <col min="18" max="20" width="3.5" style="2" customWidth="1"/>
    <col min="21" max="22" width="10.5" style="2"/>
    <col min="23" max="23" width="10.5" style="21"/>
    <col min="24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54</v>
      </c>
      <c r="H3" s="12" t="s">
        <v>55</v>
      </c>
      <c r="I3" s="12" t="s">
        <v>56</v>
      </c>
      <c r="J3" s="12" t="s">
        <v>57</v>
      </c>
      <c r="K3" s="12" t="s">
        <v>57</v>
      </c>
      <c r="L3" s="12" t="s">
        <v>58</v>
      </c>
      <c r="M3" s="12" t="s">
        <v>57</v>
      </c>
      <c r="N3" s="13" t="s">
        <v>59</v>
      </c>
      <c r="O3" s="14"/>
      <c r="P3" s="12" t="s">
        <v>60</v>
      </c>
      <c r="Q3" s="12" t="s">
        <v>61</v>
      </c>
      <c r="R3" s="15" t="s">
        <v>58</v>
      </c>
      <c r="S3" s="15" t="s">
        <v>58</v>
      </c>
      <c r="T3" s="15" t="s">
        <v>58</v>
      </c>
      <c r="U3" s="12" t="s">
        <v>62</v>
      </c>
      <c r="V3" s="12" t="s">
        <v>63</v>
      </c>
      <c r="W3" s="11"/>
      <c r="X3" s="16" t="s">
        <v>64</v>
      </c>
      <c r="Y3" s="12" t="s">
        <v>65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7"/>
      <c r="N4" s="13" t="s">
        <v>66</v>
      </c>
      <c r="O4" s="14" t="s">
        <v>67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1.1" customHeight="1" x14ac:dyDescent="0.2">
      <c r="A5" s="5" t="s">
        <v>9</v>
      </c>
      <c r="B5" s="5"/>
      <c r="C5" s="6"/>
      <c r="D5" s="7"/>
      <c r="E5" s="18">
        <f t="shared" ref="E5:F5" si="0">SUM(E6:E99)</f>
        <v>4367.2999999999993</v>
      </c>
      <c r="F5" s="18">
        <f t="shared" si="0"/>
        <v>15835.6</v>
      </c>
      <c r="G5" s="11"/>
      <c r="H5" s="18">
        <f t="shared" ref="H5:M5" si="1">SUM(H6:H99)</f>
        <v>0</v>
      </c>
      <c r="I5" s="18">
        <f t="shared" si="1"/>
        <v>0</v>
      </c>
      <c r="J5" s="18">
        <f t="shared" si="1"/>
        <v>0</v>
      </c>
      <c r="K5" s="18">
        <f t="shared" si="1"/>
        <v>0</v>
      </c>
      <c r="L5" s="18">
        <f t="shared" si="1"/>
        <v>873.46000000000026</v>
      </c>
      <c r="M5" s="18">
        <f t="shared" si="1"/>
        <v>950.68000000000006</v>
      </c>
      <c r="N5" s="18">
        <f>SUM(N6:N52)</f>
        <v>0</v>
      </c>
      <c r="O5" s="19"/>
      <c r="P5" s="12"/>
      <c r="Q5" s="12"/>
      <c r="R5" s="18">
        <f>SUM(R6:R99)</f>
        <v>0</v>
      </c>
      <c r="S5" s="18">
        <f>SUM(S6:S99)</f>
        <v>0</v>
      </c>
      <c r="T5" s="18">
        <f>SUM(T6:T99)</f>
        <v>0</v>
      </c>
      <c r="U5" s="12"/>
      <c r="V5" s="18">
        <f>SUM(V6:V99)</f>
        <v>399.84999999999997</v>
      </c>
      <c r="W5" s="11" t="s">
        <v>68</v>
      </c>
      <c r="X5" s="20">
        <f>SUM(X6:X99)</f>
        <v>0</v>
      </c>
      <c r="Y5" s="18">
        <f>SUM(Y6:Y99)</f>
        <v>0</v>
      </c>
    </row>
    <row r="6" spans="1:25" ht="11.1" customHeight="1" outlineLevel="1" x14ac:dyDescent="0.2">
      <c r="A6" s="23" t="s">
        <v>13</v>
      </c>
      <c r="B6" s="8" t="s">
        <v>11</v>
      </c>
      <c r="C6" s="9">
        <v>1050</v>
      </c>
      <c r="D6" s="9">
        <v>3</v>
      </c>
      <c r="E6" s="9">
        <v>242</v>
      </c>
      <c r="F6" s="9">
        <v>796</v>
      </c>
      <c r="G6" s="21">
        <v>0.3</v>
      </c>
      <c r="L6" s="2">
        <f>E6/5</f>
        <v>48.4</v>
      </c>
      <c r="M6" s="22"/>
      <c r="N6" s="22"/>
      <c r="P6" s="2">
        <f>(F6+M6)/L6</f>
        <v>16.446280991735538</v>
      </c>
      <c r="Q6" s="2">
        <f>F6/L6</f>
        <v>16.446280991735538</v>
      </c>
      <c r="V6" s="2">
        <f>M6*G6</f>
        <v>0</v>
      </c>
      <c r="W6" s="25">
        <v>12</v>
      </c>
    </row>
    <row r="7" spans="1:25" ht="11.1" customHeight="1" outlineLevel="1" x14ac:dyDescent="0.2">
      <c r="A7" s="8" t="s">
        <v>14</v>
      </c>
      <c r="B7" s="8" t="s">
        <v>11</v>
      </c>
      <c r="C7" s="9">
        <v>1038</v>
      </c>
      <c r="D7" s="9">
        <v>2</v>
      </c>
      <c r="E7" s="9">
        <v>256</v>
      </c>
      <c r="F7" s="9">
        <v>748</v>
      </c>
      <c r="G7" s="21">
        <f>VLOOKUP(A7,[1]TDSheet!$A:$G,7,0)</f>
        <v>0.3</v>
      </c>
      <c r="L7" s="2">
        <f t="shared" ref="L7:L47" si="2">E7/5</f>
        <v>51.2</v>
      </c>
      <c r="M7" s="22"/>
      <c r="N7" s="22"/>
      <c r="P7" s="2">
        <f t="shared" ref="P7:P47" si="3">(F7+M7)/L7</f>
        <v>14.609375</v>
      </c>
      <c r="Q7" s="2">
        <f t="shared" ref="Q7:Q47" si="4">F7/L7</f>
        <v>14.609375</v>
      </c>
      <c r="V7" s="2">
        <f t="shared" ref="V7:V47" si="5">M7*G7</f>
        <v>0</v>
      </c>
      <c r="W7" s="21">
        <f>VLOOKUP(A7,[1]TDSheet!$A:$W,23,0)</f>
        <v>12</v>
      </c>
    </row>
    <row r="8" spans="1:25" ht="11.1" customHeight="1" outlineLevel="1" x14ac:dyDescent="0.2">
      <c r="A8" s="8" t="s">
        <v>15</v>
      </c>
      <c r="B8" s="8" t="s">
        <v>11</v>
      </c>
      <c r="C8" s="9">
        <v>1182</v>
      </c>
      <c r="D8" s="9">
        <v>2</v>
      </c>
      <c r="E8" s="9">
        <v>249</v>
      </c>
      <c r="F8" s="9">
        <v>904</v>
      </c>
      <c r="G8" s="21">
        <f>VLOOKUP(A8,[1]TDSheet!$A:$G,7,0)</f>
        <v>0.3</v>
      </c>
      <c r="L8" s="2">
        <f t="shared" si="2"/>
        <v>49.8</v>
      </c>
      <c r="M8" s="22"/>
      <c r="N8" s="22"/>
      <c r="P8" s="2">
        <f t="shared" si="3"/>
        <v>18.15261044176707</v>
      </c>
      <c r="Q8" s="2">
        <f t="shared" si="4"/>
        <v>18.15261044176707</v>
      </c>
      <c r="V8" s="2">
        <f t="shared" si="5"/>
        <v>0</v>
      </c>
      <c r="W8" s="21">
        <f>VLOOKUP(A8,[1]TDSheet!$A:$W,23,0)</f>
        <v>12</v>
      </c>
    </row>
    <row r="9" spans="1:25" ht="11.1" customHeight="1" outlineLevel="1" x14ac:dyDescent="0.2">
      <c r="A9" s="8" t="s">
        <v>16</v>
      </c>
      <c r="B9" s="8" t="s">
        <v>11</v>
      </c>
      <c r="C9" s="9">
        <v>1383</v>
      </c>
      <c r="D9" s="9">
        <v>2</v>
      </c>
      <c r="E9" s="9">
        <v>296</v>
      </c>
      <c r="F9" s="24">
        <f>1071+F46</f>
        <v>799</v>
      </c>
      <c r="G9" s="21">
        <f>VLOOKUP(A9,[1]TDSheet!$A:$G,7,0)</f>
        <v>0.3</v>
      </c>
      <c r="L9" s="2">
        <f t="shared" si="2"/>
        <v>59.2</v>
      </c>
      <c r="M9" s="22"/>
      <c r="N9" s="22"/>
      <c r="P9" s="2">
        <f t="shared" si="3"/>
        <v>13.496621621621621</v>
      </c>
      <c r="Q9" s="2">
        <f t="shared" si="4"/>
        <v>13.496621621621621</v>
      </c>
      <c r="V9" s="2">
        <f t="shared" si="5"/>
        <v>0</v>
      </c>
      <c r="W9" s="21">
        <f>VLOOKUP(A9,[1]TDSheet!$A:$W,23,0)</f>
        <v>12</v>
      </c>
    </row>
    <row r="10" spans="1:25" ht="11.1" customHeight="1" outlineLevel="1" x14ac:dyDescent="0.2">
      <c r="A10" s="8" t="s">
        <v>17</v>
      </c>
      <c r="B10" s="8" t="s">
        <v>11</v>
      </c>
      <c r="C10" s="9">
        <v>112</v>
      </c>
      <c r="D10" s="9"/>
      <c r="E10" s="9"/>
      <c r="F10" s="9">
        <v>107</v>
      </c>
      <c r="G10" s="21">
        <f>VLOOKUP(A10,[1]TDSheet!$A:$G,7,0)</f>
        <v>0.09</v>
      </c>
      <c r="L10" s="2">
        <f t="shared" si="2"/>
        <v>0</v>
      </c>
      <c r="M10" s="22"/>
      <c r="N10" s="22"/>
      <c r="P10" s="2" t="e">
        <f t="shared" si="3"/>
        <v>#DIV/0!</v>
      </c>
      <c r="Q10" s="2" t="e">
        <f t="shared" si="4"/>
        <v>#DIV/0!</v>
      </c>
      <c r="V10" s="2">
        <f t="shared" si="5"/>
        <v>0</v>
      </c>
      <c r="W10" s="21">
        <f>VLOOKUP(A10,[1]TDSheet!$A:$W,23,0)</f>
        <v>24</v>
      </c>
    </row>
    <row r="11" spans="1:25" ht="11.1" customHeight="1" outlineLevel="1" x14ac:dyDescent="0.2">
      <c r="A11" s="8" t="s">
        <v>18</v>
      </c>
      <c r="B11" s="8" t="s">
        <v>19</v>
      </c>
      <c r="C11" s="9">
        <v>3</v>
      </c>
      <c r="D11" s="9"/>
      <c r="E11" s="9">
        <v>3</v>
      </c>
      <c r="F11" s="9"/>
      <c r="G11" s="21">
        <f>VLOOKUP(A11,[1]TDSheet!$A:$G,7,0)</f>
        <v>1</v>
      </c>
      <c r="L11" s="2">
        <f t="shared" si="2"/>
        <v>0.6</v>
      </c>
      <c r="M11" s="22">
        <f>8*L11-F11</f>
        <v>4.8</v>
      </c>
      <c r="N11" s="22"/>
      <c r="P11" s="2">
        <f t="shared" si="3"/>
        <v>8</v>
      </c>
      <c r="Q11" s="2">
        <f t="shared" si="4"/>
        <v>0</v>
      </c>
      <c r="V11" s="2">
        <f t="shared" si="5"/>
        <v>4.8</v>
      </c>
      <c r="W11" s="21">
        <f>VLOOKUP(A11,[1]TDSheet!$A:$W,23,0)</f>
        <v>3</v>
      </c>
    </row>
    <row r="12" spans="1:25" ht="11.1" customHeight="1" outlineLevel="1" x14ac:dyDescent="0.2">
      <c r="A12" s="8" t="s">
        <v>20</v>
      </c>
      <c r="B12" s="8" t="s">
        <v>19</v>
      </c>
      <c r="C12" s="9">
        <v>11</v>
      </c>
      <c r="D12" s="9"/>
      <c r="E12" s="9"/>
      <c r="F12" s="9">
        <v>11</v>
      </c>
      <c r="G12" s="21">
        <f>VLOOKUP(A12,[1]TDSheet!$A:$G,7,0)</f>
        <v>1</v>
      </c>
      <c r="L12" s="2">
        <f t="shared" si="2"/>
        <v>0</v>
      </c>
      <c r="M12" s="22"/>
      <c r="N12" s="22"/>
      <c r="P12" s="2" t="e">
        <f t="shared" si="3"/>
        <v>#DIV/0!</v>
      </c>
      <c r="Q12" s="2" t="e">
        <f t="shared" si="4"/>
        <v>#DIV/0!</v>
      </c>
      <c r="V12" s="2">
        <f t="shared" si="5"/>
        <v>0</v>
      </c>
      <c r="W12" s="21">
        <f>VLOOKUP(A12,[1]TDSheet!$A:$W,23,0)</f>
        <v>5.5</v>
      </c>
    </row>
    <row r="13" spans="1:25" ht="11.1" customHeight="1" outlineLevel="1" x14ac:dyDescent="0.2">
      <c r="A13" s="8" t="s">
        <v>21</v>
      </c>
      <c r="B13" s="8" t="s">
        <v>11</v>
      </c>
      <c r="C13" s="9">
        <v>846</v>
      </c>
      <c r="D13" s="9"/>
      <c r="E13" s="9">
        <v>217</v>
      </c>
      <c r="F13" s="9">
        <v>615</v>
      </c>
      <c r="G13" s="21">
        <f>VLOOKUP(A13,[1]TDSheet!$A:$G,7,0)</f>
        <v>0.25</v>
      </c>
      <c r="L13" s="2">
        <f t="shared" si="2"/>
        <v>43.4</v>
      </c>
      <c r="M13" s="22"/>
      <c r="N13" s="22"/>
      <c r="P13" s="2">
        <f t="shared" si="3"/>
        <v>14.170506912442397</v>
      </c>
      <c r="Q13" s="2">
        <f t="shared" si="4"/>
        <v>14.170506912442397</v>
      </c>
      <c r="V13" s="2">
        <f t="shared" si="5"/>
        <v>0</v>
      </c>
      <c r="W13" s="21">
        <f>VLOOKUP(A13,[1]TDSheet!$A:$W,23,0)</f>
        <v>12</v>
      </c>
    </row>
    <row r="14" spans="1:25" ht="11.1" customHeight="1" outlineLevel="1" x14ac:dyDescent="0.2">
      <c r="A14" s="8" t="s">
        <v>22</v>
      </c>
      <c r="B14" s="8" t="s">
        <v>11</v>
      </c>
      <c r="C14" s="9">
        <v>819</v>
      </c>
      <c r="D14" s="9"/>
      <c r="E14" s="9">
        <v>196</v>
      </c>
      <c r="F14" s="9">
        <v>615</v>
      </c>
      <c r="G14" s="21">
        <f>VLOOKUP(A14,[1]TDSheet!$A:$G,7,0)</f>
        <v>0.25</v>
      </c>
      <c r="L14" s="2">
        <f t="shared" si="2"/>
        <v>39.200000000000003</v>
      </c>
      <c r="M14" s="22"/>
      <c r="N14" s="22"/>
      <c r="P14" s="2">
        <f t="shared" si="3"/>
        <v>15.688775510204081</v>
      </c>
      <c r="Q14" s="2">
        <f t="shared" si="4"/>
        <v>15.688775510204081</v>
      </c>
      <c r="V14" s="2">
        <f t="shared" si="5"/>
        <v>0</v>
      </c>
      <c r="W14" s="21">
        <f>VLOOKUP(A14,[1]TDSheet!$A:$W,23,0)</f>
        <v>12</v>
      </c>
    </row>
    <row r="15" spans="1:25" ht="11.1" customHeight="1" outlineLevel="1" x14ac:dyDescent="0.2">
      <c r="A15" s="8" t="s">
        <v>23</v>
      </c>
      <c r="B15" s="8" t="s">
        <v>11</v>
      </c>
      <c r="C15" s="9">
        <v>413</v>
      </c>
      <c r="D15" s="9"/>
      <c r="E15" s="9">
        <v>58</v>
      </c>
      <c r="F15" s="9">
        <v>349</v>
      </c>
      <c r="G15" s="21">
        <f>VLOOKUP(A15,[1]TDSheet!$A:$G,7,0)</f>
        <v>0.25</v>
      </c>
      <c r="L15" s="2">
        <f t="shared" si="2"/>
        <v>11.6</v>
      </c>
      <c r="M15" s="22"/>
      <c r="N15" s="22"/>
      <c r="P15" s="2">
        <f t="shared" si="3"/>
        <v>30.086206896551726</v>
      </c>
      <c r="Q15" s="2">
        <f t="shared" si="4"/>
        <v>30.086206896551726</v>
      </c>
      <c r="V15" s="2">
        <f t="shared" si="5"/>
        <v>0</v>
      </c>
      <c r="W15" s="21">
        <f>VLOOKUP(A15,[1]TDSheet!$A:$W,23,0)</f>
        <v>12</v>
      </c>
    </row>
    <row r="16" spans="1:25" ht="21.95" customHeight="1" outlineLevel="1" x14ac:dyDescent="0.2">
      <c r="A16" s="8" t="s">
        <v>24</v>
      </c>
      <c r="B16" s="8" t="s">
        <v>11</v>
      </c>
      <c r="C16" s="9">
        <v>373</v>
      </c>
      <c r="D16" s="9"/>
      <c r="E16" s="9">
        <v>112</v>
      </c>
      <c r="F16" s="9">
        <v>261</v>
      </c>
      <c r="G16" s="21">
        <f>VLOOKUP(A16,[1]TDSheet!$A:$G,7,0)</f>
        <v>0.25</v>
      </c>
      <c r="L16" s="2">
        <f t="shared" si="2"/>
        <v>22.4</v>
      </c>
      <c r="M16" s="22">
        <f t="shared" ref="M7:M47" si="6">13*L16-F16</f>
        <v>30.199999999999989</v>
      </c>
      <c r="N16" s="22"/>
      <c r="P16" s="2">
        <f t="shared" si="3"/>
        <v>13</v>
      </c>
      <c r="Q16" s="2">
        <f t="shared" si="4"/>
        <v>11.651785714285715</v>
      </c>
      <c r="V16" s="2">
        <f t="shared" si="5"/>
        <v>7.5499999999999972</v>
      </c>
      <c r="W16" s="21">
        <f>VLOOKUP(A16,[1]TDSheet!$A:$W,23,0)</f>
        <v>6</v>
      </c>
    </row>
    <row r="17" spans="1:23" ht="11.1" customHeight="1" outlineLevel="1" x14ac:dyDescent="0.2">
      <c r="A17" s="8" t="s">
        <v>25</v>
      </c>
      <c r="B17" s="8" t="s">
        <v>11</v>
      </c>
      <c r="C17" s="9">
        <v>336</v>
      </c>
      <c r="D17" s="9"/>
      <c r="E17" s="9">
        <v>160</v>
      </c>
      <c r="F17" s="9">
        <v>172</v>
      </c>
      <c r="G17" s="21">
        <f>VLOOKUP(A17,[1]TDSheet!$A:$G,7,0)</f>
        <v>0.25</v>
      </c>
      <c r="L17" s="2">
        <f t="shared" si="2"/>
        <v>32</v>
      </c>
      <c r="M17" s="22">
        <f t="shared" si="6"/>
        <v>244</v>
      </c>
      <c r="N17" s="22"/>
      <c r="P17" s="2">
        <f t="shared" si="3"/>
        <v>13</v>
      </c>
      <c r="Q17" s="2">
        <f t="shared" si="4"/>
        <v>5.375</v>
      </c>
      <c r="V17" s="2">
        <f t="shared" si="5"/>
        <v>61</v>
      </c>
      <c r="W17" s="21">
        <f>VLOOKUP(A17,[1]TDSheet!$A:$W,23,0)</f>
        <v>6</v>
      </c>
    </row>
    <row r="18" spans="1:23" ht="11.1" customHeight="1" outlineLevel="1" x14ac:dyDescent="0.2">
      <c r="A18" s="8" t="s">
        <v>26</v>
      </c>
      <c r="B18" s="8" t="s">
        <v>11</v>
      </c>
      <c r="C18" s="9">
        <v>303</v>
      </c>
      <c r="D18" s="9"/>
      <c r="E18" s="9">
        <v>41</v>
      </c>
      <c r="F18" s="9">
        <v>258</v>
      </c>
      <c r="G18" s="21">
        <f>VLOOKUP(A18,[1]TDSheet!$A:$G,7,0)</f>
        <v>0.25</v>
      </c>
      <c r="L18" s="2">
        <f t="shared" si="2"/>
        <v>8.1999999999999993</v>
      </c>
      <c r="M18" s="22"/>
      <c r="N18" s="22"/>
      <c r="P18" s="2">
        <f t="shared" si="3"/>
        <v>31.463414634146343</v>
      </c>
      <c r="Q18" s="2">
        <f t="shared" si="4"/>
        <v>31.463414634146343</v>
      </c>
      <c r="V18" s="2">
        <f t="shared" si="5"/>
        <v>0</v>
      </c>
      <c r="W18" s="21">
        <f>VLOOKUP(A18,[1]TDSheet!$A:$W,23,0)</f>
        <v>12</v>
      </c>
    </row>
    <row r="19" spans="1:23" ht="11.1" customHeight="1" outlineLevel="1" x14ac:dyDescent="0.2">
      <c r="A19" s="8" t="s">
        <v>27</v>
      </c>
      <c r="B19" s="8" t="s">
        <v>19</v>
      </c>
      <c r="C19" s="9">
        <v>24</v>
      </c>
      <c r="D19" s="9">
        <v>12</v>
      </c>
      <c r="E19" s="9">
        <v>24</v>
      </c>
      <c r="F19" s="9"/>
      <c r="G19" s="21">
        <f>VLOOKUP(A19,[1]TDSheet!$A:$G,7,0)</f>
        <v>1</v>
      </c>
      <c r="L19" s="2">
        <f t="shared" si="2"/>
        <v>4.8</v>
      </c>
      <c r="M19" s="22">
        <f>8*L19-F19</f>
        <v>38.4</v>
      </c>
      <c r="N19" s="22"/>
      <c r="P19" s="2">
        <f t="shared" si="3"/>
        <v>8</v>
      </c>
      <c r="Q19" s="2">
        <f t="shared" si="4"/>
        <v>0</v>
      </c>
      <c r="V19" s="2">
        <f t="shared" si="5"/>
        <v>38.4</v>
      </c>
      <c r="W19" s="21">
        <f>VLOOKUP(A19,[1]TDSheet!$A:$W,23,0)</f>
        <v>6</v>
      </c>
    </row>
    <row r="20" spans="1:23" ht="11.1" customHeight="1" outlineLevel="1" x14ac:dyDescent="0.2">
      <c r="A20" s="8" t="s">
        <v>28</v>
      </c>
      <c r="B20" s="8" t="s">
        <v>11</v>
      </c>
      <c r="C20" s="9">
        <v>785</v>
      </c>
      <c r="D20" s="9"/>
      <c r="E20" s="9">
        <v>110</v>
      </c>
      <c r="F20" s="9">
        <v>655</v>
      </c>
      <c r="G20" s="21">
        <f>VLOOKUP(A20,[1]TDSheet!$A:$G,7,0)</f>
        <v>0.43</v>
      </c>
      <c r="L20" s="2">
        <f t="shared" si="2"/>
        <v>22</v>
      </c>
      <c r="M20" s="22"/>
      <c r="N20" s="22"/>
      <c r="P20" s="2">
        <f t="shared" si="3"/>
        <v>29.772727272727273</v>
      </c>
      <c r="Q20" s="2">
        <f t="shared" si="4"/>
        <v>29.772727272727273</v>
      </c>
      <c r="V20" s="2">
        <f t="shared" si="5"/>
        <v>0</v>
      </c>
      <c r="W20" s="21">
        <f>VLOOKUP(A20,[1]TDSheet!$A:$W,23,0)</f>
        <v>16</v>
      </c>
    </row>
    <row r="21" spans="1:23" ht="11.1" customHeight="1" outlineLevel="1" x14ac:dyDescent="0.2">
      <c r="A21" s="8" t="s">
        <v>29</v>
      </c>
      <c r="B21" s="8" t="s">
        <v>11</v>
      </c>
      <c r="C21" s="9">
        <v>614</v>
      </c>
      <c r="D21" s="9"/>
      <c r="E21" s="9">
        <v>100</v>
      </c>
      <c r="F21" s="9">
        <v>474</v>
      </c>
      <c r="G21" s="21">
        <f>VLOOKUP(A21,[1]TDSheet!$A:$G,7,0)</f>
        <v>0.9</v>
      </c>
      <c r="L21" s="2">
        <f t="shared" si="2"/>
        <v>20</v>
      </c>
      <c r="M21" s="22"/>
      <c r="N21" s="22"/>
      <c r="P21" s="2">
        <f t="shared" si="3"/>
        <v>23.7</v>
      </c>
      <c r="Q21" s="2">
        <f t="shared" si="4"/>
        <v>23.7</v>
      </c>
      <c r="V21" s="2">
        <f t="shared" si="5"/>
        <v>0</v>
      </c>
      <c r="W21" s="21">
        <f>VLOOKUP(A21,[1]TDSheet!$A:$W,23,0)</f>
        <v>8</v>
      </c>
    </row>
    <row r="22" spans="1:23" ht="21.95" customHeight="1" outlineLevel="1" x14ac:dyDescent="0.2">
      <c r="A22" s="8" t="s">
        <v>30</v>
      </c>
      <c r="B22" s="8" t="s">
        <v>19</v>
      </c>
      <c r="C22" s="9">
        <v>2.7</v>
      </c>
      <c r="D22" s="9"/>
      <c r="E22" s="9">
        <v>2.7</v>
      </c>
      <c r="F22" s="9"/>
      <c r="G22" s="21">
        <f>VLOOKUP(A22,[1]TDSheet!$A:$G,7,0)</f>
        <v>1</v>
      </c>
      <c r="L22" s="2">
        <f t="shared" si="2"/>
        <v>0.54</v>
      </c>
      <c r="M22" s="22">
        <f>8*L22-F22</f>
        <v>4.32</v>
      </c>
      <c r="N22" s="22"/>
      <c r="P22" s="2">
        <f t="shared" si="3"/>
        <v>8</v>
      </c>
      <c r="Q22" s="2">
        <f t="shared" si="4"/>
        <v>0</v>
      </c>
      <c r="V22" s="2">
        <f t="shared" si="5"/>
        <v>4.32</v>
      </c>
      <c r="W22" s="21">
        <f>VLOOKUP(A22,[1]TDSheet!$A:$W,23,0)</f>
        <v>2.7</v>
      </c>
    </row>
    <row r="23" spans="1:23" ht="21.95" customHeight="1" outlineLevel="1" x14ac:dyDescent="0.2">
      <c r="A23" s="8" t="s">
        <v>31</v>
      </c>
      <c r="B23" s="8" t="s">
        <v>19</v>
      </c>
      <c r="C23" s="9">
        <v>15</v>
      </c>
      <c r="D23" s="9"/>
      <c r="E23" s="9"/>
      <c r="F23" s="9">
        <v>15</v>
      </c>
      <c r="G23" s="21">
        <f>VLOOKUP(A23,[1]TDSheet!$A:$G,7,0)</f>
        <v>1</v>
      </c>
      <c r="L23" s="2">
        <f t="shared" si="2"/>
        <v>0</v>
      </c>
      <c r="M23" s="22"/>
      <c r="N23" s="22"/>
      <c r="P23" s="2" t="e">
        <f t="shared" si="3"/>
        <v>#DIV/0!</v>
      </c>
      <c r="Q23" s="2" t="e">
        <f t="shared" si="4"/>
        <v>#DIV/0!</v>
      </c>
      <c r="V23" s="2">
        <f t="shared" si="5"/>
        <v>0</v>
      </c>
      <c r="W23" s="21">
        <f>VLOOKUP(A23,[1]TDSheet!$A:$W,23,0)</f>
        <v>5</v>
      </c>
    </row>
    <row r="24" spans="1:23" ht="11.1" customHeight="1" outlineLevel="1" x14ac:dyDescent="0.2">
      <c r="A24" s="8" t="s">
        <v>32</v>
      </c>
      <c r="B24" s="8" t="s">
        <v>11</v>
      </c>
      <c r="C24" s="9">
        <v>1083</v>
      </c>
      <c r="D24" s="9">
        <v>2</v>
      </c>
      <c r="E24" s="9">
        <v>230</v>
      </c>
      <c r="F24" s="9">
        <v>824</v>
      </c>
      <c r="G24" s="21">
        <f>VLOOKUP(A24,[1]TDSheet!$A:$G,7,0)</f>
        <v>0.9</v>
      </c>
      <c r="L24" s="2">
        <f t="shared" si="2"/>
        <v>46</v>
      </c>
      <c r="M24" s="22"/>
      <c r="N24" s="22"/>
      <c r="P24" s="2">
        <f t="shared" si="3"/>
        <v>17.913043478260871</v>
      </c>
      <c r="Q24" s="2">
        <f t="shared" si="4"/>
        <v>17.913043478260871</v>
      </c>
      <c r="V24" s="2">
        <f t="shared" si="5"/>
        <v>0</v>
      </c>
      <c r="W24" s="21">
        <f>VLOOKUP(A24,[1]TDSheet!$A:$W,23,0)</f>
        <v>8</v>
      </c>
    </row>
    <row r="25" spans="1:23" ht="11.1" customHeight="1" outlineLevel="1" x14ac:dyDescent="0.2">
      <c r="A25" s="8" t="s">
        <v>33</v>
      </c>
      <c r="B25" s="8" t="s">
        <v>11</v>
      </c>
      <c r="C25" s="9">
        <v>1202</v>
      </c>
      <c r="D25" s="9">
        <v>2</v>
      </c>
      <c r="E25" s="9">
        <v>144</v>
      </c>
      <c r="F25" s="9">
        <v>1035</v>
      </c>
      <c r="G25" s="21">
        <f>VLOOKUP(A25,[1]TDSheet!$A:$G,7,0)</f>
        <v>0.43</v>
      </c>
      <c r="L25" s="2">
        <f t="shared" si="2"/>
        <v>28.8</v>
      </c>
      <c r="M25" s="22"/>
      <c r="N25" s="22"/>
      <c r="P25" s="2">
        <f t="shared" si="3"/>
        <v>35.9375</v>
      </c>
      <c r="Q25" s="2">
        <f t="shared" si="4"/>
        <v>35.9375</v>
      </c>
      <c r="V25" s="2">
        <f t="shared" si="5"/>
        <v>0</v>
      </c>
      <c r="W25" s="21">
        <f>VLOOKUP(A25,[1]TDSheet!$A:$W,23,0)</f>
        <v>16</v>
      </c>
    </row>
    <row r="26" spans="1:23" ht="11.1" customHeight="1" outlineLevel="1" x14ac:dyDescent="0.2">
      <c r="A26" s="8" t="s">
        <v>34</v>
      </c>
      <c r="B26" s="8" t="s">
        <v>11</v>
      </c>
      <c r="C26" s="9">
        <v>1135</v>
      </c>
      <c r="D26" s="9"/>
      <c r="E26" s="9">
        <v>176</v>
      </c>
      <c r="F26" s="9">
        <v>918</v>
      </c>
      <c r="G26" s="21">
        <f>VLOOKUP(A26,[1]TDSheet!$A:$G,7,0)</f>
        <v>0.9</v>
      </c>
      <c r="L26" s="2">
        <f t="shared" si="2"/>
        <v>35.200000000000003</v>
      </c>
      <c r="M26" s="22"/>
      <c r="N26" s="22"/>
      <c r="P26" s="2">
        <f t="shared" si="3"/>
        <v>26.079545454545453</v>
      </c>
      <c r="Q26" s="2">
        <f t="shared" si="4"/>
        <v>26.079545454545453</v>
      </c>
      <c r="V26" s="2">
        <f t="shared" si="5"/>
        <v>0</v>
      </c>
      <c r="W26" s="21">
        <f>VLOOKUP(A26,[1]TDSheet!$A:$W,23,0)</f>
        <v>8</v>
      </c>
    </row>
    <row r="27" spans="1:23" ht="11.1" customHeight="1" outlineLevel="1" x14ac:dyDescent="0.2">
      <c r="A27" s="8" t="s">
        <v>35</v>
      </c>
      <c r="B27" s="8" t="s">
        <v>11</v>
      </c>
      <c r="C27" s="9">
        <v>1363</v>
      </c>
      <c r="D27" s="9"/>
      <c r="E27" s="9">
        <v>107</v>
      </c>
      <c r="F27" s="9">
        <v>1230</v>
      </c>
      <c r="G27" s="21">
        <f>VLOOKUP(A27,[1]TDSheet!$A:$G,7,0)</f>
        <v>0.43</v>
      </c>
      <c r="L27" s="2">
        <f t="shared" si="2"/>
        <v>21.4</v>
      </c>
      <c r="M27" s="22"/>
      <c r="N27" s="22"/>
      <c r="P27" s="2">
        <f t="shared" si="3"/>
        <v>57.476635514018696</v>
      </c>
      <c r="Q27" s="2">
        <f t="shared" si="4"/>
        <v>57.476635514018696</v>
      </c>
      <c r="V27" s="2">
        <f t="shared" si="5"/>
        <v>0</v>
      </c>
      <c r="W27" s="21">
        <f>VLOOKUP(A27,[1]TDSheet!$A:$W,23,0)</f>
        <v>16</v>
      </c>
    </row>
    <row r="28" spans="1:23" ht="11.1" customHeight="1" outlineLevel="1" x14ac:dyDescent="0.2">
      <c r="A28" s="8" t="s">
        <v>36</v>
      </c>
      <c r="B28" s="8" t="s">
        <v>11</v>
      </c>
      <c r="C28" s="9">
        <v>756</v>
      </c>
      <c r="D28" s="9"/>
      <c r="E28" s="9">
        <v>146</v>
      </c>
      <c r="F28" s="9">
        <v>577</v>
      </c>
      <c r="G28" s="21">
        <f>VLOOKUP(A28,[1]TDSheet!$A:$G,7,0)</f>
        <v>0.7</v>
      </c>
      <c r="L28" s="2">
        <f t="shared" si="2"/>
        <v>29.2</v>
      </c>
      <c r="M28" s="22"/>
      <c r="N28" s="22"/>
      <c r="P28" s="2">
        <f t="shared" si="3"/>
        <v>19.760273972602739</v>
      </c>
      <c r="Q28" s="2">
        <f t="shared" si="4"/>
        <v>19.760273972602739</v>
      </c>
      <c r="V28" s="2">
        <f t="shared" si="5"/>
        <v>0</v>
      </c>
      <c r="W28" s="21">
        <f>VLOOKUP(A28,[1]TDSheet!$A:$W,23,0)</f>
        <v>8</v>
      </c>
    </row>
    <row r="29" spans="1:23" ht="21.95" customHeight="1" outlineLevel="1" x14ac:dyDescent="0.2">
      <c r="A29" s="8" t="s">
        <v>37</v>
      </c>
      <c r="B29" s="8" t="s">
        <v>11</v>
      </c>
      <c r="C29" s="9">
        <v>260</v>
      </c>
      <c r="D29" s="9">
        <v>3</v>
      </c>
      <c r="E29" s="9">
        <v>36</v>
      </c>
      <c r="F29" s="24">
        <f>68+F47</f>
        <v>34</v>
      </c>
      <c r="G29" s="21">
        <f>VLOOKUP(A29,[1]TDSheet!$A:$G,7,0)</f>
        <v>0.9</v>
      </c>
      <c r="L29" s="2">
        <f t="shared" si="2"/>
        <v>7.2</v>
      </c>
      <c r="M29" s="22">
        <f t="shared" si="6"/>
        <v>59.600000000000009</v>
      </c>
      <c r="N29" s="22"/>
      <c r="P29" s="2">
        <f t="shared" si="3"/>
        <v>13</v>
      </c>
      <c r="Q29" s="2">
        <f t="shared" si="4"/>
        <v>4.7222222222222223</v>
      </c>
      <c r="V29" s="2">
        <f t="shared" si="5"/>
        <v>53.640000000000008</v>
      </c>
      <c r="W29" s="21">
        <f>VLOOKUP(A29,[1]TDSheet!$A:$W,23,0)</f>
        <v>8</v>
      </c>
    </row>
    <row r="30" spans="1:23" ht="11.1" customHeight="1" outlineLevel="1" x14ac:dyDescent="0.2">
      <c r="A30" s="8" t="s">
        <v>38</v>
      </c>
      <c r="B30" s="8" t="s">
        <v>11</v>
      </c>
      <c r="C30" s="9">
        <v>154</v>
      </c>
      <c r="D30" s="9"/>
      <c r="E30" s="9">
        <v>20</v>
      </c>
      <c r="F30" s="9">
        <v>129</v>
      </c>
      <c r="G30" s="21">
        <f>VLOOKUP(A30,[1]TDSheet!$A:$G,7,0)</f>
        <v>0.43</v>
      </c>
      <c r="L30" s="2">
        <f t="shared" si="2"/>
        <v>4</v>
      </c>
      <c r="M30" s="22"/>
      <c r="N30" s="22"/>
      <c r="P30" s="2">
        <f t="shared" si="3"/>
        <v>32.25</v>
      </c>
      <c r="Q30" s="2">
        <f t="shared" si="4"/>
        <v>32.25</v>
      </c>
      <c r="V30" s="2">
        <f t="shared" si="5"/>
        <v>0</v>
      </c>
      <c r="W30" s="21">
        <f>VLOOKUP(A30,[1]TDSheet!$A:$W,23,0)</f>
        <v>16</v>
      </c>
    </row>
    <row r="31" spans="1:23" ht="21.95" customHeight="1" outlineLevel="1" x14ac:dyDescent="0.2">
      <c r="A31" s="8" t="s">
        <v>39</v>
      </c>
      <c r="B31" s="8" t="s">
        <v>11</v>
      </c>
      <c r="C31" s="9">
        <v>-2</v>
      </c>
      <c r="D31" s="9">
        <v>42</v>
      </c>
      <c r="E31" s="9">
        <v>4</v>
      </c>
      <c r="F31" s="9">
        <v>26</v>
      </c>
      <c r="G31" s="21">
        <f>VLOOKUP(A31,[1]TDSheet!$A:$G,7,0)</f>
        <v>0.9</v>
      </c>
      <c r="L31" s="2">
        <f t="shared" si="2"/>
        <v>0.8</v>
      </c>
      <c r="M31" s="22"/>
      <c r="N31" s="22"/>
      <c r="P31" s="2">
        <f t="shared" si="3"/>
        <v>32.5</v>
      </c>
      <c r="Q31" s="2">
        <f t="shared" si="4"/>
        <v>32.5</v>
      </c>
      <c r="V31" s="2">
        <f t="shared" si="5"/>
        <v>0</v>
      </c>
      <c r="W31" s="21">
        <f>VLOOKUP(A31,[1]TDSheet!$A:$W,23,0)</f>
        <v>8</v>
      </c>
    </row>
    <row r="32" spans="1:23" ht="21.95" customHeight="1" outlineLevel="1" x14ac:dyDescent="0.2">
      <c r="A32" s="8" t="s">
        <v>40</v>
      </c>
      <c r="B32" s="8" t="s">
        <v>11</v>
      </c>
      <c r="C32" s="9">
        <v>208</v>
      </c>
      <c r="D32" s="9"/>
      <c r="E32" s="9">
        <v>15</v>
      </c>
      <c r="F32" s="9">
        <v>188</v>
      </c>
      <c r="G32" s="21">
        <f>VLOOKUP(A32,[1]TDSheet!$A:$G,7,0)</f>
        <v>0.43</v>
      </c>
      <c r="L32" s="2">
        <f t="shared" si="2"/>
        <v>3</v>
      </c>
      <c r="M32" s="22"/>
      <c r="N32" s="22"/>
      <c r="P32" s="2">
        <f t="shared" si="3"/>
        <v>62.666666666666664</v>
      </c>
      <c r="Q32" s="2">
        <f t="shared" si="4"/>
        <v>62.666666666666664</v>
      </c>
      <c r="V32" s="2">
        <f t="shared" si="5"/>
        <v>0</v>
      </c>
      <c r="W32" s="21">
        <f>VLOOKUP(A32,[1]TDSheet!$A:$W,23,0)</f>
        <v>16</v>
      </c>
    </row>
    <row r="33" spans="1:23" ht="11.1" customHeight="1" outlineLevel="1" x14ac:dyDescent="0.2">
      <c r="A33" s="8" t="s">
        <v>41</v>
      </c>
      <c r="B33" s="8" t="s">
        <v>11</v>
      </c>
      <c r="C33" s="9">
        <v>102</v>
      </c>
      <c r="D33" s="9">
        <v>2</v>
      </c>
      <c r="E33" s="9">
        <v>58</v>
      </c>
      <c r="F33" s="9">
        <v>41</v>
      </c>
      <c r="G33" s="21">
        <f>VLOOKUP(A33,[1]TDSheet!$A:$G,7,0)</f>
        <v>1</v>
      </c>
      <c r="L33" s="2">
        <f t="shared" si="2"/>
        <v>11.6</v>
      </c>
      <c r="M33" s="22">
        <f>12*L33-F33</f>
        <v>98.199999999999989</v>
      </c>
      <c r="N33" s="22"/>
      <c r="P33" s="2">
        <f t="shared" si="3"/>
        <v>12</v>
      </c>
      <c r="Q33" s="2">
        <f t="shared" si="4"/>
        <v>3.5344827586206899</v>
      </c>
      <c r="V33" s="2">
        <f t="shared" si="5"/>
        <v>98.199999999999989</v>
      </c>
      <c r="W33" s="21">
        <f>VLOOKUP(A33,[1]TDSheet!$A:$W,23,0)</f>
        <v>5</v>
      </c>
    </row>
    <row r="34" spans="1:23" ht="11.1" customHeight="1" outlineLevel="1" x14ac:dyDescent="0.2">
      <c r="A34" s="23" t="s">
        <v>42</v>
      </c>
      <c r="B34" s="8" t="s">
        <v>11</v>
      </c>
      <c r="C34" s="9">
        <v>5</v>
      </c>
      <c r="D34" s="9"/>
      <c r="E34" s="9"/>
      <c r="F34" s="9">
        <v>5</v>
      </c>
      <c r="G34" s="21">
        <v>0.33</v>
      </c>
      <c r="L34" s="2">
        <f t="shared" si="2"/>
        <v>0</v>
      </c>
      <c r="M34" s="22"/>
      <c r="N34" s="22"/>
      <c r="P34" s="2" t="e">
        <f t="shared" si="3"/>
        <v>#DIV/0!</v>
      </c>
      <c r="Q34" s="2" t="e">
        <f t="shared" si="4"/>
        <v>#DIV/0!</v>
      </c>
      <c r="V34" s="2">
        <f t="shared" si="5"/>
        <v>0</v>
      </c>
      <c r="W34" s="21">
        <v>6</v>
      </c>
    </row>
    <row r="35" spans="1:23" ht="11.1" customHeight="1" outlineLevel="1" x14ac:dyDescent="0.2">
      <c r="A35" s="8" t="s">
        <v>43</v>
      </c>
      <c r="B35" s="8" t="s">
        <v>19</v>
      </c>
      <c r="C35" s="10"/>
      <c r="D35" s="9">
        <v>6</v>
      </c>
      <c r="E35" s="9"/>
      <c r="F35" s="9">
        <v>6</v>
      </c>
      <c r="G35" s="21">
        <f>VLOOKUP(A35,[1]TDSheet!$A:$G,7,0)</f>
        <v>1</v>
      </c>
      <c r="L35" s="2">
        <f t="shared" si="2"/>
        <v>0</v>
      </c>
      <c r="M35" s="22"/>
      <c r="N35" s="22"/>
      <c r="P35" s="2" t="e">
        <f t="shared" si="3"/>
        <v>#DIV/0!</v>
      </c>
      <c r="Q35" s="2" t="e">
        <f t="shared" si="4"/>
        <v>#DIV/0!</v>
      </c>
      <c r="V35" s="2">
        <f t="shared" si="5"/>
        <v>0</v>
      </c>
      <c r="W35" s="21">
        <f>VLOOKUP(A35,[1]TDSheet!$A:$W,23,0)</f>
        <v>3</v>
      </c>
    </row>
    <row r="36" spans="1:23" ht="11.1" customHeight="1" outlineLevel="1" x14ac:dyDescent="0.2">
      <c r="A36" s="8" t="s">
        <v>44</v>
      </c>
      <c r="B36" s="8" t="s">
        <v>11</v>
      </c>
      <c r="C36" s="9">
        <v>1230</v>
      </c>
      <c r="D36" s="9"/>
      <c r="E36" s="9">
        <v>165</v>
      </c>
      <c r="F36" s="9">
        <v>1037</v>
      </c>
      <c r="G36" s="21">
        <f>VLOOKUP(A36,[1]TDSheet!$A:$G,7,0)</f>
        <v>0.25</v>
      </c>
      <c r="L36" s="2">
        <f t="shared" si="2"/>
        <v>33</v>
      </c>
      <c r="M36" s="22"/>
      <c r="N36" s="22"/>
      <c r="P36" s="2">
        <f t="shared" si="3"/>
        <v>31.424242424242426</v>
      </c>
      <c r="Q36" s="2">
        <f t="shared" si="4"/>
        <v>31.424242424242426</v>
      </c>
      <c r="V36" s="2">
        <f t="shared" si="5"/>
        <v>0</v>
      </c>
      <c r="W36" s="21">
        <f>VLOOKUP(A36,[1]TDSheet!$A:$W,23,0)</f>
        <v>12</v>
      </c>
    </row>
    <row r="37" spans="1:23" ht="11.1" customHeight="1" outlineLevel="1" x14ac:dyDescent="0.2">
      <c r="A37" s="23" t="s">
        <v>45</v>
      </c>
      <c r="B37" s="8" t="s">
        <v>11</v>
      </c>
      <c r="C37" s="9">
        <v>963</v>
      </c>
      <c r="D37" s="9"/>
      <c r="E37" s="9">
        <v>128</v>
      </c>
      <c r="F37" s="9">
        <v>821</v>
      </c>
      <c r="G37" s="21">
        <v>0.3</v>
      </c>
      <c r="L37" s="2">
        <f t="shared" si="2"/>
        <v>25.6</v>
      </c>
      <c r="M37" s="22"/>
      <c r="N37" s="22"/>
      <c r="P37" s="2">
        <f t="shared" si="3"/>
        <v>32.0703125</v>
      </c>
      <c r="Q37" s="2">
        <f t="shared" si="4"/>
        <v>32.0703125</v>
      </c>
      <c r="V37" s="2">
        <f t="shared" si="5"/>
        <v>0</v>
      </c>
      <c r="W37" s="21">
        <v>12</v>
      </c>
    </row>
    <row r="38" spans="1:23" ht="11.1" customHeight="1" outlineLevel="1" x14ac:dyDescent="0.2">
      <c r="A38" s="23" t="s">
        <v>46</v>
      </c>
      <c r="B38" s="8" t="s">
        <v>11</v>
      </c>
      <c r="C38" s="9">
        <v>1000</v>
      </c>
      <c r="D38" s="9"/>
      <c r="E38" s="9">
        <v>125</v>
      </c>
      <c r="F38" s="9">
        <v>855</v>
      </c>
      <c r="G38" s="21">
        <v>0.3</v>
      </c>
      <c r="L38" s="2">
        <f t="shared" si="2"/>
        <v>25</v>
      </c>
      <c r="M38" s="22"/>
      <c r="N38" s="22"/>
      <c r="P38" s="2">
        <f t="shared" si="3"/>
        <v>34.200000000000003</v>
      </c>
      <c r="Q38" s="2">
        <f t="shared" si="4"/>
        <v>34.200000000000003</v>
      </c>
      <c r="V38" s="2">
        <f t="shared" si="5"/>
        <v>0</v>
      </c>
      <c r="W38" s="21">
        <v>12</v>
      </c>
    </row>
    <row r="39" spans="1:23" ht="11.1" customHeight="1" outlineLevel="1" x14ac:dyDescent="0.2">
      <c r="A39" s="23" t="s">
        <v>47</v>
      </c>
      <c r="B39" s="8" t="s">
        <v>19</v>
      </c>
      <c r="C39" s="9">
        <v>9</v>
      </c>
      <c r="D39" s="9"/>
      <c r="E39" s="9">
        <v>3.6</v>
      </c>
      <c r="F39" s="9">
        <v>3.6</v>
      </c>
      <c r="G39" s="21">
        <v>1</v>
      </c>
      <c r="L39" s="2">
        <f t="shared" si="2"/>
        <v>0.72</v>
      </c>
      <c r="M39" s="22">
        <f t="shared" si="6"/>
        <v>5.76</v>
      </c>
      <c r="N39" s="22"/>
      <c r="P39" s="2">
        <f t="shared" si="3"/>
        <v>13</v>
      </c>
      <c r="Q39" s="2">
        <f t="shared" si="4"/>
        <v>5</v>
      </c>
      <c r="V39" s="2">
        <f t="shared" si="5"/>
        <v>5.76</v>
      </c>
      <c r="W39" s="21">
        <v>1.8</v>
      </c>
    </row>
    <row r="40" spans="1:23" ht="11.1" customHeight="1" outlineLevel="1" x14ac:dyDescent="0.2">
      <c r="A40" s="8" t="s">
        <v>48</v>
      </c>
      <c r="B40" s="8" t="s">
        <v>11</v>
      </c>
      <c r="C40" s="9">
        <v>22</v>
      </c>
      <c r="D40" s="9"/>
      <c r="E40" s="9"/>
      <c r="F40" s="9">
        <v>22</v>
      </c>
      <c r="G40" s="21">
        <f>VLOOKUP(A40,[1]TDSheet!$A:$G,7,0)</f>
        <v>0.2</v>
      </c>
      <c r="L40" s="2">
        <f t="shared" si="2"/>
        <v>0</v>
      </c>
      <c r="M40" s="22"/>
      <c r="N40" s="22"/>
      <c r="P40" s="2" t="e">
        <f t="shared" si="3"/>
        <v>#DIV/0!</v>
      </c>
      <c r="Q40" s="2" t="e">
        <f t="shared" si="4"/>
        <v>#DIV/0!</v>
      </c>
      <c r="V40" s="2">
        <f t="shared" si="5"/>
        <v>0</v>
      </c>
      <c r="W40" s="21">
        <f>VLOOKUP(A40,[1]TDSheet!$A:$W,23,0)</f>
        <v>6</v>
      </c>
    </row>
    <row r="41" spans="1:23" ht="11.1" customHeight="1" outlineLevel="1" x14ac:dyDescent="0.2">
      <c r="A41" s="8" t="s">
        <v>49</v>
      </c>
      <c r="B41" s="8" t="s">
        <v>11</v>
      </c>
      <c r="C41" s="9">
        <v>17</v>
      </c>
      <c r="D41" s="9"/>
      <c r="E41" s="9">
        <v>2</v>
      </c>
      <c r="F41" s="9">
        <v>13</v>
      </c>
      <c r="G41" s="21">
        <f>VLOOKUP(A41,[1]TDSheet!$A:$G,7,0)</f>
        <v>0.2</v>
      </c>
      <c r="L41" s="2">
        <f t="shared" si="2"/>
        <v>0.4</v>
      </c>
      <c r="M41" s="22"/>
      <c r="N41" s="22"/>
      <c r="P41" s="2">
        <f t="shared" si="3"/>
        <v>32.5</v>
      </c>
      <c r="Q41" s="2">
        <f t="shared" si="4"/>
        <v>32.5</v>
      </c>
      <c r="V41" s="2">
        <f t="shared" si="5"/>
        <v>0</v>
      </c>
      <c r="W41" s="21">
        <f>VLOOKUP(A41,[1]TDSheet!$A:$W,23,0)</f>
        <v>6</v>
      </c>
    </row>
    <row r="42" spans="1:23" ht="11.1" customHeight="1" outlineLevel="1" x14ac:dyDescent="0.2">
      <c r="A42" s="23" t="s">
        <v>50</v>
      </c>
      <c r="B42" s="8" t="s">
        <v>11</v>
      </c>
      <c r="C42" s="9">
        <v>118</v>
      </c>
      <c r="D42" s="9"/>
      <c r="E42" s="9">
        <v>121</v>
      </c>
      <c r="F42" s="9">
        <v>-3</v>
      </c>
      <c r="G42" s="21">
        <v>0.3</v>
      </c>
      <c r="L42" s="2">
        <f t="shared" si="2"/>
        <v>24.2</v>
      </c>
      <c r="M42" s="22">
        <f>8*L42-F42</f>
        <v>196.6</v>
      </c>
      <c r="N42" s="22"/>
      <c r="P42" s="2">
        <f t="shared" si="3"/>
        <v>8</v>
      </c>
      <c r="Q42" s="2">
        <f t="shared" si="4"/>
        <v>-0.12396694214876033</v>
      </c>
      <c r="V42" s="2">
        <f t="shared" si="5"/>
        <v>58.98</v>
      </c>
      <c r="W42" s="21">
        <v>14</v>
      </c>
    </row>
    <row r="43" spans="1:23" ht="11.1" customHeight="1" outlineLevel="1" x14ac:dyDescent="0.2">
      <c r="A43" s="8" t="s">
        <v>51</v>
      </c>
      <c r="B43" s="8" t="s">
        <v>11</v>
      </c>
      <c r="C43" s="9">
        <v>915</v>
      </c>
      <c r="D43" s="9">
        <v>2</v>
      </c>
      <c r="E43" s="9">
        <v>262</v>
      </c>
      <c r="F43" s="9">
        <v>634</v>
      </c>
      <c r="G43" s="21">
        <f>VLOOKUP(A43,[1]TDSheet!$A:$G,7,0)</f>
        <v>0.25</v>
      </c>
      <c r="L43" s="2">
        <f t="shared" si="2"/>
        <v>52.4</v>
      </c>
      <c r="M43" s="22">
        <f t="shared" si="6"/>
        <v>47.199999999999932</v>
      </c>
      <c r="N43" s="22"/>
      <c r="P43" s="2">
        <f t="shared" si="3"/>
        <v>12.999999999999998</v>
      </c>
      <c r="Q43" s="2">
        <f t="shared" si="4"/>
        <v>12.099236641221374</v>
      </c>
      <c r="V43" s="2">
        <f t="shared" si="5"/>
        <v>11.799999999999983</v>
      </c>
      <c r="W43" s="21">
        <f>VLOOKUP(A43,[1]TDSheet!$A:$W,23,0)</f>
        <v>12</v>
      </c>
    </row>
    <row r="44" spans="1:23" ht="11.1" customHeight="1" outlineLevel="1" x14ac:dyDescent="0.2">
      <c r="A44" s="8" t="s">
        <v>52</v>
      </c>
      <c r="B44" s="8" t="s">
        <v>11</v>
      </c>
      <c r="C44" s="9">
        <v>1226</v>
      </c>
      <c r="D44" s="9">
        <v>2</v>
      </c>
      <c r="E44" s="9">
        <v>396</v>
      </c>
      <c r="F44" s="9">
        <v>808</v>
      </c>
      <c r="G44" s="21">
        <f>VLOOKUP(A44,[1]TDSheet!$A:$G,7,0)</f>
        <v>0.25</v>
      </c>
      <c r="L44" s="2">
        <f t="shared" si="2"/>
        <v>79.2</v>
      </c>
      <c r="M44" s="22">
        <f t="shared" si="6"/>
        <v>221.60000000000014</v>
      </c>
      <c r="N44" s="22"/>
      <c r="P44" s="2">
        <f t="shared" si="3"/>
        <v>13.000000000000002</v>
      </c>
      <c r="Q44" s="2">
        <f t="shared" si="4"/>
        <v>10.202020202020202</v>
      </c>
      <c r="V44" s="2">
        <f t="shared" si="5"/>
        <v>55.400000000000034</v>
      </c>
      <c r="W44" s="21">
        <f>VLOOKUP(A44,[1]TDSheet!$A:$W,23,0)</f>
        <v>12</v>
      </c>
    </row>
    <row r="45" spans="1:23" ht="11.1" customHeight="1" outlineLevel="1" x14ac:dyDescent="0.2">
      <c r="A45" s="8" t="s">
        <v>53</v>
      </c>
      <c r="B45" s="8" t="s">
        <v>11</v>
      </c>
      <c r="C45" s="9">
        <v>180</v>
      </c>
      <c r="D45" s="9"/>
      <c r="E45" s="9">
        <v>21</v>
      </c>
      <c r="F45" s="9">
        <v>159</v>
      </c>
      <c r="G45" s="21">
        <f>VLOOKUP(A45,[1]TDSheet!$A:$G,7,0)</f>
        <v>0.14000000000000001</v>
      </c>
      <c r="L45" s="2">
        <f t="shared" si="2"/>
        <v>4.2</v>
      </c>
      <c r="M45" s="22"/>
      <c r="N45" s="22"/>
      <c r="P45" s="2">
        <f t="shared" si="3"/>
        <v>37.857142857142854</v>
      </c>
      <c r="Q45" s="2">
        <f t="shared" si="4"/>
        <v>37.857142857142854</v>
      </c>
      <c r="V45" s="2">
        <f t="shared" si="5"/>
        <v>0</v>
      </c>
      <c r="W45" s="21">
        <f>VLOOKUP(A45,[1]TDSheet!$A:$W,23,0)</f>
        <v>22</v>
      </c>
    </row>
    <row r="46" spans="1:23" ht="11.1" customHeight="1" outlineLevel="1" x14ac:dyDescent="0.2">
      <c r="A46" s="23" t="s">
        <v>10</v>
      </c>
      <c r="B46" s="8" t="s">
        <v>11</v>
      </c>
      <c r="C46" s="9">
        <v>-184</v>
      </c>
      <c r="D46" s="9"/>
      <c r="E46" s="9">
        <v>88</v>
      </c>
      <c r="F46" s="24">
        <v>-272</v>
      </c>
      <c r="G46" s="21">
        <f>VLOOKUP(A46,[1]TDSheet!$A:$G,7,0)</f>
        <v>0</v>
      </c>
      <c r="L46" s="2">
        <f t="shared" si="2"/>
        <v>17.600000000000001</v>
      </c>
      <c r="M46" s="22"/>
      <c r="N46" s="22"/>
      <c r="P46" s="2">
        <f t="shared" si="3"/>
        <v>-15.454545454545453</v>
      </c>
      <c r="Q46" s="2">
        <f t="shared" si="4"/>
        <v>-15.454545454545453</v>
      </c>
      <c r="V46" s="2">
        <f t="shared" si="5"/>
        <v>0</v>
      </c>
      <c r="W46" s="21">
        <f>VLOOKUP(A46,[1]TDSheet!$A:$W,23,0)</f>
        <v>0</v>
      </c>
    </row>
    <row r="47" spans="1:23" ht="21.95" customHeight="1" outlineLevel="1" x14ac:dyDescent="0.2">
      <c r="A47" s="23" t="s">
        <v>12</v>
      </c>
      <c r="B47" s="8" t="s">
        <v>11</v>
      </c>
      <c r="C47" s="9">
        <v>-92</v>
      </c>
      <c r="D47" s="9">
        <v>111</v>
      </c>
      <c r="E47" s="9">
        <v>53</v>
      </c>
      <c r="F47" s="24">
        <v>-34</v>
      </c>
      <c r="G47" s="21">
        <f>VLOOKUP(A47,[1]TDSheet!$A:$G,7,0)</f>
        <v>0</v>
      </c>
      <c r="L47" s="2">
        <f t="shared" si="2"/>
        <v>10.6</v>
      </c>
      <c r="M47" s="22"/>
      <c r="N47" s="22"/>
      <c r="P47" s="2">
        <f t="shared" si="3"/>
        <v>-3.2075471698113209</v>
      </c>
      <c r="Q47" s="2">
        <f t="shared" si="4"/>
        <v>-3.2075471698113209</v>
      </c>
      <c r="V47" s="2">
        <f t="shared" si="5"/>
        <v>0</v>
      </c>
      <c r="W47" s="21">
        <f>VLOOKUP(A47,[1]TDSheet!$A:$W,23,0)</f>
        <v>0</v>
      </c>
    </row>
  </sheetData>
  <autoFilter ref="A3:Y47" xr:uid="{F9F4C2B0-6407-4046-9370-CEABD99D0B7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2023-11-01T06:47:34Z</dcterms:modified>
</cp:coreProperties>
</file>