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44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2" l="1"/>
  <c r="U470" i="2" s="1"/>
  <c r="U468" i="2"/>
  <c r="V466" i="2"/>
  <c r="U466" i="2"/>
  <c r="U465" i="2"/>
  <c r="V464" i="2"/>
  <c r="S477" i="2" s="1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W452" i="2"/>
  <c r="V452" i="2"/>
  <c r="M452" i="2"/>
  <c r="U450" i="2"/>
  <c r="U449" i="2"/>
  <c r="V448" i="2"/>
  <c r="W448" i="2" s="1"/>
  <c r="M448" i="2"/>
  <c r="V447" i="2"/>
  <c r="W447" i="2" s="1"/>
  <c r="V446" i="2"/>
  <c r="V450" i="2" s="1"/>
  <c r="V444" i="2"/>
  <c r="U444" i="2"/>
  <c r="U443" i="2"/>
  <c r="V442" i="2"/>
  <c r="W442" i="2" s="1"/>
  <c r="M442" i="2"/>
  <c r="V441" i="2"/>
  <c r="M441" i="2"/>
  <c r="V437" i="2"/>
  <c r="U437" i="2"/>
  <c r="U436" i="2"/>
  <c r="W435" i="2"/>
  <c r="V435" i="2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W427" i="2"/>
  <c r="V427" i="2"/>
  <c r="M427" i="2"/>
  <c r="W426" i="2"/>
  <c r="V426" i="2"/>
  <c r="M426" i="2"/>
  <c r="V425" i="2"/>
  <c r="V431" i="2" s="1"/>
  <c r="M425" i="2"/>
  <c r="U423" i="2"/>
  <c r="U422" i="2"/>
  <c r="W421" i="2"/>
  <c r="V421" i="2"/>
  <c r="M421" i="2"/>
  <c r="V420" i="2"/>
  <c r="W420" i="2" s="1"/>
  <c r="M420" i="2"/>
  <c r="U418" i="2"/>
  <c r="U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V404" i="2"/>
  <c r="U404" i="2"/>
  <c r="V403" i="2"/>
  <c r="U403" i="2"/>
  <c r="W402" i="2"/>
  <c r="W403" i="2" s="1"/>
  <c r="V402" i="2"/>
  <c r="M402" i="2"/>
  <c r="V400" i="2"/>
  <c r="U400" i="2"/>
  <c r="W399" i="2"/>
  <c r="V399" i="2"/>
  <c r="U399" i="2"/>
  <c r="W398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W389" i="2"/>
  <c r="V389" i="2"/>
  <c r="V396" i="2" s="1"/>
  <c r="M389" i="2"/>
  <c r="V388" i="2"/>
  <c r="W388" i="2" s="1"/>
  <c r="W395" i="2" s="1"/>
  <c r="M388" i="2"/>
  <c r="U386" i="2"/>
  <c r="U385" i="2"/>
  <c r="W384" i="2"/>
  <c r="W385" i="2" s="1"/>
  <c r="V384" i="2"/>
  <c r="V386" i="2" s="1"/>
  <c r="M384" i="2"/>
  <c r="W383" i="2"/>
  <c r="V383" i="2"/>
  <c r="P477" i="2" s="1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W372" i="2"/>
  <c r="W375" i="2" s="1"/>
  <c r="V372" i="2"/>
  <c r="V376" i="2" s="1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W362" i="2"/>
  <c r="V362" i="2"/>
  <c r="M362" i="2"/>
  <c r="W361" i="2"/>
  <c r="W365" i="2" s="1"/>
  <c r="V361" i="2"/>
  <c r="V365" i="2" s="1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V359" i="2" s="1"/>
  <c r="M345" i="2"/>
  <c r="U343" i="2"/>
  <c r="V342" i="2"/>
  <c r="U342" i="2"/>
  <c r="V341" i="2"/>
  <c r="W341" i="2" s="1"/>
  <c r="W342" i="2" s="1"/>
  <c r="M341" i="2"/>
  <c r="W340" i="2"/>
  <c r="V340" i="2"/>
  <c r="O477" i="2" s="1"/>
  <c r="M340" i="2"/>
  <c r="V336" i="2"/>
  <c r="U336" i="2"/>
  <c r="W335" i="2"/>
  <c r="V335" i="2"/>
  <c r="U335" i="2"/>
  <c r="W334" i="2"/>
  <c r="V334" i="2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V332" i="2" s="1"/>
  <c r="M327" i="2"/>
  <c r="U325" i="2"/>
  <c r="V324" i="2"/>
  <c r="U324" i="2"/>
  <c r="V323" i="2"/>
  <c r="W323" i="2" s="1"/>
  <c r="W324" i="2" s="1"/>
  <c r="M323" i="2"/>
  <c r="W322" i="2"/>
  <c r="V322" i="2"/>
  <c r="V325" i="2" s="1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W315" i="2"/>
  <c r="W319" i="2" s="1"/>
  <c r="V315" i="2"/>
  <c r="V319" i="2" s="1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W302" i="2"/>
  <c r="W303" i="2" s="1"/>
  <c r="V302" i="2"/>
  <c r="V304" i="2" s="1"/>
  <c r="M302" i="2"/>
  <c r="W301" i="2"/>
  <c r="V301" i="2"/>
  <c r="M301" i="2"/>
  <c r="U299" i="2"/>
  <c r="U298" i="2"/>
  <c r="V297" i="2"/>
  <c r="W297" i="2" s="1"/>
  <c r="M297" i="2"/>
  <c r="W296" i="2"/>
  <c r="V296" i="2"/>
  <c r="M296" i="2"/>
  <c r="V295" i="2"/>
  <c r="W295" i="2" s="1"/>
  <c r="W294" i="2"/>
  <c r="V294" i="2"/>
  <c r="M294" i="2"/>
  <c r="W293" i="2"/>
  <c r="V293" i="2"/>
  <c r="M293" i="2"/>
  <c r="W292" i="2"/>
  <c r="V292" i="2"/>
  <c r="V299" i="2" s="1"/>
  <c r="M292" i="2"/>
  <c r="V291" i="2"/>
  <c r="W291" i="2" s="1"/>
  <c r="M291" i="2"/>
  <c r="W290" i="2"/>
  <c r="W298" i="2" s="1"/>
  <c r="V290" i="2"/>
  <c r="M290" i="2"/>
  <c r="V286" i="2"/>
  <c r="U286" i="2"/>
  <c r="W285" i="2"/>
  <c r="V285" i="2"/>
  <c r="U285" i="2"/>
  <c r="W284" i="2"/>
  <c r="V284" i="2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W274" i="2"/>
  <c r="V274" i="2"/>
  <c r="M274" i="2"/>
  <c r="U272" i="2"/>
  <c r="U271" i="2"/>
  <c r="V270" i="2"/>
  <c r="V272" i="2" s="1"/>
  <c r="M270" i="2"/>
  <c r="U267" i="2"/>
  <c r="V266" i="2"/>
  <c r="U266" i="2"/>
  <c r="V265" i="2"/>
  <c r="W265" i="2" s="1"/>
  <c r="W266" i="2" s="1"/>
  <c r="M265" i="2"/>
  <c r="W264" i="2"/>
  <c r="V264" i="2"/>
  <c r="V267" i="2" s="1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W257" i="2"/>
  <c r="V257" i="2"/>
  <c r="V261" i="2" s="1"/>
  <c r="M257" i="2"/>
  <c r="W256" i="2"/>
  <c r="V256" i="2"/>
  <c r="V255" i="2"/>
  <c r="W255" i="2" s="1"/>
  <c r="M255" i="2"/>
  <c r="V254" i="2"/>
  <c r="M254" i="2"/>
  <c r="U251" i="2"/>
  <c r="V250" i="2"/>
  <c r="U250" i="2"/>
  <c r="V249" i="2"/>
  <c r="W249" i="2" s="1"/>
  <c r="W250" i="2" s="1"/>
  <c r="M249" i="2"/>
  <c r="W248" i="2"/>
  <c r="V248" i="2"/>
  <c r="M248" i="2"/>
  <c r="W247" i="2"/>
  <c r="V247" i="2"/>
  <c r="V251" i="2" s="1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W235" i="2"/>
  <c r="V235" i="2"/>
  <c r="M235" i="2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V226" i="2"/>
  <c r="V233" i="2" s="1"/>
  <c r="M226" i="2"/>
  <c r="U224" i="2"/>
  <c r="U223" i="2"/>
  <c r="W222" i="2"/>
  <c r="V222" i="2"/>
  <c r="M222" i="2"/>
  <c r="W221" i="2"/>
  <c r="V221" i="2"/>
  <c r="M221" i="2"/>
  <c r="V220" i="2"/>
  <c r="V224" i="2" s="1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M198" i="2"/>
  <c r="W197" i="2"/>
  <c r="V197" i="2"/>
  <c r="M197" i="2"/>
  <c r="U194" i="2"/>
  <c r="U193" i="2"/>
  <c r="W192" i="2"/>
  <c r="V192" i="2"/>
  <c r="M192" i="2"/>
  <c r="W191" i="2"/>
  <c r="W193" i="2" s="1"/>
  <c r="V191" i="2"/>
  <c r="V194" i="2" s="1"/>
  <c r="M191" i="2"/>
  <c r="U189" i="2"/>
  <c r="U188" i="2"/>
  <c r="V187" i="2"/>
  <c r="W187" i="2" s="1"/>
  <c r="M187" i="2"/>
  <c r="W186" i="2"/>
  <c r="V186" i="2"/>
  <c r="M186" i="2"/>
  <c r="W185" i="2"/>
  <c r="V185" i="2"/>
  <c r="M185" i="2"/>
  <c r="W184" i="2"/>
  <c r="V184" i="2"/>
  <c r="M184" i="2"/>
  <c r="V183" i="2"/>
  <c r="W183" i="2" s="1"/>
  <c r="M183" i="2"/>
  <c r="W182" i="2"/>
  <c r="V182" i="2"/>
  <c r="M182" i="2"/>
  <c r="W181" i="2"/>
  <c r="V181" i="2"/>
  <c r="M181" i="2"/>
  <c r="W180" i="2"/>
  <c r="V180" i="2"/>
  <c r="M180" i="2"/>
  <c r="V179" i="2"/>
  <c r="W179" i="2" s="1"/>
  <c r="M179" i="2"/>
  <c r="W178" i="2"/>
  <c r="V178" i="2"/>
  <c r="W177" i="2"/>
  <c r="V177" i="2"/>
  <c r="V176" i="2"/>
  <c r="W176" i="2" s="1"/>
  <c r="M176" i="2"/>
  <c r="W175" i="2"/>
  <c r="V175" i="2"/>
  <c r="M175" i="2"/>
  <c r="W174" i="2"/>
  <c r="V174" i="2"/>
  <c r="M174" i="2"/>
  <c r="W173" i="2"/>
  <c r="V173" i="2"/>
  <c r="W172" i="2"/>
  <c r="V172" i="2"/>
  <c r="M172" i="2"/>
  <c r="W171" i="2"/>
  <c r="V171" i="2"/>
  <c r="V188" i="2" s="1"/>
  <c r="V170" i="2"/>
  <c r="V189" i="2" s="1"/>
  <c r="M170" i="2"/>
  <c r="U168" i="2"/>
  <c r="U167" i="2"/>
  <c r="V166" i="2"/>
  <c r="W166" i="2" s="1"/>
  <c r="M166" i="2"/>
  <c r="W165" i="2"/>
  <c r="V165" i="2"/>
  <c r="M165" i="2"/>
  <c r="W164" i="2"/>
  <c r="V164" i="2"/>
  <c r="M164" i="2"/>
  <c r="W163" i="2"/>
  <c r="V163" i="2"/>
  <c r="V167" i="2" s="1"/>
  <c r="M163" i="2"/>
  <c r="U161" i="2"/>
  <c r="U160" i="2"/>
  <c r="V159" i="2"/>
  <c r="W159" i="2" s="1"/>
  <c r="M159" i="2"/>
  <c r="W158" i="2"/>
  <c r="V158" i="2"/>
  <c r="V161" i="2" s="1"/>
  <c r="V156" i="2"/>
  <c r="U156" i="2"/>
  <c r="V155" i="2"/>
  <c r="U155" i="2"/>
  <c r="W154" i="2"/>
  <c r="V154" i="2"/>
  <c r="M154" i="2"/>
  <c r="W153" i="2"/>
  <c r="W155" i="2" s="1"/>
  <c r="V153" i="2"/>
  <c r="I477" i="2" s="1"/>
  <c r="M153" i="2"/>
  <c r="U150" i="2"/>
  <c r="U149" i="2"/>
  <c r="W148" i="2"/>
  <c r="V148" i="2"/>
  <c r="M148" i="2"/>
  <c r="V147" i="2"/>
  <c r="W147" i="2" s="1"/>
  <c r="M147" i="2"/>
  <c r="W146" i="2"/>
  <c r="V146" i="2"/>
  <c r="M146" i="2"/>
  <c r="W145" i="2"/>
  <c r="V145" i="2"/>
  <c r="M145" i="2"/>
  <c r="W144" i="2"/>
  <c r="V144" i="2"/>
  <c r="M144" i="2"/>
  <c r="V143" i="2"/>
  <c r="W143" i="2" s="1"/>
  <c r="M143" i="2"/>
  <c r="W142" i="2"/>
  <c r="V142" i="2"/>
  <c r="V150" i="2" s="1"/>
  <c r="M142" i="2"/>
  <c r="W141" i="2"/>
  <c r="W149" i="2" s="1"/>
  <c r="V141" i="2"/>
  <c r="V149" i="2" s="1"/>
  <c r="M141" i="2"/>
  <c r="U138" i="2"/>
  <c r="U137" i="2"/>
  <c r="V136" i="2"/>
  <c r="W136" i="2" s="1"/>
  <c r="M136" i="2"/>
  <c r="W135" i="2"/>
  <c r="V135" i="2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W126" i="2"/>
  <c r="V126" i="2"/>
  <c r="V130" i="2" s="1"/>
  <c r="M126" i="2"/>
  <c r="W125" i="2"/>
  <c r="W129" i="2" s="1"/>
  <c r="V125" i="2"/>
  <c r="F477" i="2" s="1"/>
  <c r="M125" i="2"/>
  <c r="V122" i="2"/>
  <c r="U122" i="2"/>
  <c r="U121" i="2"/>
  <c r="W120" i="2"/>
  <c r="V120" i="2"/>
  <c r="V119" i="2"/>
  <c r="W119" i="2" s="1"/>
  <c r="M119" i="2"/>
  <c r="V118" i="2"/>
  <c r="W118" i="2" s="1"/>
  <c r="W117" i="2"/>
  <c r="V117" i="2"/>
  <c r="M117" i="2"/>
  <c r="V116" i="2"/>
  <c r="V121" i="2" s="1"/>
  <c r="M116" i="2"/>
  <c r="U114" i="2"/>
  <c r="U113" i="2"/>
  <c r="V112" i="2"/>
  <c r="W112" i="2" s="1"/>
  <c r="W111" i="2"/>
  <c r="V111" i="2"/>
  <c r="M111" i="2"/>
  <c r="V110" i="2"/>
  <c r="W110" i="2" s="1"/>
  <c r="W109" i="2"/>
  <c r="V109" i="2"/>
  <c r="V108" i="2"/>
  <c r="W108" i="2" s="1"/>
  <c r="V107" i="2"/>
  <c r="M107" i="2"/>
  <c r="V106" i="2"/>
  <c r="W106" i="2" s="1"/>
  <c r="M106" i="2"/>
  <c r="V105" i="2"/>
  <c r="W105" i="2" s="1"/>
  <c r="W104" i="2"/>
  <c r="V104" i="2"/>
  <c r="U102" i="2"/>
  <c r="U101" i="2"/>
  <c r="W100" i="2"/>
  <c r="V100" i="2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V101" i="2" s="1"/>
  <c r="M93" i="2"/>
  <c r="W92" i="2"/>
  <c r="V92" i="2"/>
  <c r="M92" i="2"/>
  <c r="V91" i="2"/>
  <c r="W91" i="2" s="1"/>
  <c r="W90" i="2"/>
  <c r="V90" i="2"/>
  <c r="U88" i="2"/>
  <c r="U87" i="2"/>
  <c r="W86" i="2"/>
  <c r="V86" i="2"/>
  <c r="M86" i="2"/>
  <c r="V85" i="2"/>
  <c r="W85" i="2" s="1"/>
  <c r="M85" i="2"/>
  <c r="V84" i="2"/>
  <c r="W84" i="2" s="1"/>
  <c r="W83" i="2"/>
  <c r="V83" i="2"/>
  <c r="V82" i="2"/>
  <c r="V87" i="2" s="1"/>
  <c r="M82" i="2"/>
  <c r="W81" i="2"/>
  <c r="V81" i="2"/>
  <c r="U79" i="2"/>
  <c r="U78" i="2"/>
  <c r="W77" i="2"/>
  <c r="V77" i="2"/>
  <c r="M77" i="2"/>
  <c r="W76" i="2"/>
  <c r="V76" i="2"/>
  <c r="M76" i="2"/>
  <c r="V75" i="2"/>
  <c r="W75" i="2" s="1"/>
  <c r="M75" i="2"/>
  <c r="V74" i="2"/>
  <c r="W74" i="2" s="1"/>
  <c r="M74" i="2"/>
  <c r="W73" i="2"/>
  <c r="V73" i="2"/>
  <c r="M73" i="2"/>
  <c r="W72" i="2"/>
  <c r="V72" i="2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U60" i="2"/>
  <c r="U59" i="2"/>
  <c r="V58" i="2"/>
  <c r="W58" i="2" s="1"/>
  <c r="W57" i="2"/>
  <c r="V57" i="2"/>
  <c r="V60" i="2" s="1"/>
  <c r="M57" i="2"/>
  <c r="V56" i="2"/>
  <c r="W56" i="2" s="1"/>
  <c r="M56" i="2"/>
  <c r="W55" i="2"/>
  <c r="W59" i="2" s="1"/>
  <c r="V55" i="2"/>
  <c r="D477" i="2" s="1"/>
  <c r="U52" i="2"/>
  <c r="U51" i="2"/>
  <c r="W50" i="2"/>
  <c r="V50" i="2"/>
  <c r="M50" i="2"/>
  <c r="V49" i="2"/>
  <c r="C477" i="2" s="1"/>
  <c r="M49" i="2"/>
  <c r="U45" i="2"/>
  <c r="U44" i="2"/>
  <c r="W43" i="2"/>
  <c r="W44" i="2" s="1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W31" i="2"/>
  <c r="V31" i="2"/>
  <c r="M31" i="2"/>
  <c r="V30" i="2"/>
  <c r="W30" i="2" s="1"/>
  <c r="M30" i="2"/>
  <c r="W29" i="2"/>
  <c r="V29" i="2"/>
  <c r="M29" i="2"/>
  <c r="W28" i="2"/>
  <c r="V28" i="2"/>
  <c r="M28" i="2"/>
  <c r="W27" i="2"/>
  <c r="V27" i="2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113" i="2" l="1"/>
  <c r="M477" i="2"/>
  <c r="V307" i="2"/>
  <c r="V278" i="2"/>
  <c r="W277" i="2"/>
  <c r="R477" i="2"/>
  <c r="V455" i="2"/>
  <c r="V456" i="2"/>
  <c r="W220" i="2"/>
  <c r="W223" i="2" s="1"/>
  <c r="V239" i="2"/>
  <c r="K477" i="2"/>
  <c r="V212" i="2"/>
  <c r="V213" i="2"/>
  <c r="U467" i="2"/>
  <c r="E477" i="2"/>
  <c r="V51" i="2"/>
  <c r="W422" i="2"/>
  <c r="V468" i="2"/>
  <c r="Q477" i="2"/>
  <c r="V423" i="2"/>
  <c r="U471" i="2"/>
  <c r="J9" i="2"/>
  <c r="W455" i="2"/>
  <c r="W113" i="2"/>
  <c r="W167" i="2"/>
  <c r="W32" i="2"/>
  <c r="W160" i="2"/>
  <c r="W238" i="2"/>
  <c r="V32" i="2"/>
  <c r="V44" i="2"/>
  <c r="W93" i="2"/>
  <c r="W101" i="2" s="1"/>
  <c r="W107" i="2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70" i="2" l="1"/>
  <c r="V467" i="2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<sst xmlns="http://schemas.openxmlformats.org/spreadsheetml/2006/main" count="2731" uniqueCount="644">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</sst>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458" zoomScaleNormal="100" zoomScaleSheetLayoutView="100" workbookViewId="0">
      <selection activeCell="U199" sqref="U19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5" t="s">
        <v>29</v>
      </c>
      <c r="E1" s="625"/>
      <c r="F1" s="625"/>
      <c r="G1" s="14" t="s">
        <v>65</v>
      </c>
      <c r="H1" s="625" t="s">
        <v>49</v>
      </c>
      <c r="I1" s="625"/>
      <c r="J1" s="625"/>
      <c r="K1" s="625"/>
      <c r="L1" s="625"/>
      <c r="M1" s="625"/>
      <c r="N1" s="625"/>
      <c r="O1" s="626" t="s">
        <v>66</v>
      </c>
      <c r="P1" s="627"/>
      <c r="Q1" s="62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8"/>
      <c r="O2" s="628"/>
      <c r="P2" s="628"/>
      <c r="Q2" s="628"/>
      <c r="R2" s="628"/>
      <c r="S2" s="628"/>
      <c r="T2" s="62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8"/>
      <c r="N3" s="628"/>
      <c r="O3" s="628"/>
      <c r="P3" s="628"/>
      <c r="Q3" s="628"/>
      <c r="R3" s="628"/>
      <c r="S3" s="628"/>
      <c r="T3" s="62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7" t="s">
        <v>8</v>
      </c>
      <c r="B5" s="607"/>
      <c r="C5" s="607"/>
      <c r="D5" s="629"/>
      <c r="E5" s="629"/>
      <c r="F5" s="630" t="s">
        <v>14</v>
      </c>
      <c r="G5" s="630"/>
      <c r="H5" s="629"/>
      <c r="I5" s="629"/>
      <c r="J5" s="629"/>
      <c r="K5" s="629"/>
      <c r="M5" s="27" t="s">
        <v>4</v>
      </c>
      <c r="N5" s="624">
        <v>45215</v>
      </c>
      <c r="O5" s="624"/>
      <c r="Q5" s="631" t="s">
        <v>3</v>
      </c>
      <c r="R5" s="632"/>
      <c r="S5" s="633" t="s">
        <v>624</v>
      </c>
      <c r="T5" s="634"/>
      <c r="Y5" s="60"/>
      <c r="Z5" s="60"/>
      <c r="AA5" s="60"/>
    </row>
    <row r="6" spans="1:28" s="17" customFormat="1" ht="24" customHeight="1" x14ac:dyDescent="0.2">
      <c r="A6" s="607" t="s">
        <v>1</v>
      </c>
      <c r="B6" s="607"/>
      <c r="C6" s="607"/>
      <c r="D6" s="608" t="s">
        <v>625</v>
      </c>
      <c r="E6" s="608"/>
      <c r="F6" s="608"/>
      <c r="G6" s="608"/>
      <c r="H6" s="608"/>
      <c r="I6" s="608"/>
      <c r="J6" s="608"/>
      <c r="K6" s="608"/>
      <c r="M6" s="27" t="s">
        <v>30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609"/>
      <c r="Q6" s="610" t="s">
        <v>5</v>
      </c>
      <c r="R6" s="611"/>
      <c r="S6" s="612" t="s">
        <v>68</v>
      </c>
      <c r="T6" s="61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20"/>
      <c r="M7" s="29"/>
      <c r="N7" s="49"/>
      <c r="O7" s="49"/>
      <c r="Q7" s="610"/>
      <c r="R7" s="611"/>
      <c r="S7" s="614"/>
      <c r="T7" s="615"/>
      <c r="Y7" s="60"/>
      <c r="Z7" s="60"/>
      <c r="AA7" s="60"/>
    </row>
    <row r="8" spans="1:28" s="17" customFormat="1" ht="25.5" customHeight="1" x14ac:dyDescent="0.2">
      <c r="A8" s="621" t="s">
        <v>60</v>
      </c>
      <c r="B8" s="621"/>
      <c r="C8" s="621"/>
      <c r="D8" s="622"/>
      <c r="E8" s="622"/>
      <c r="F8" s="622"/>
      <c r="G8" s="622"/>
      <c r="H8" s="622"/>
      <c r="I8" s="622"/>
      <c r="J8" s="622"/>
      <c r="K8" s="622"/>
      <c r="M8" s="27" t="s">
        <v>11</v>
      </c>
      <c r="N8" s="602">
        <v>0.41666666666666669</v>
      </c>
      <c r="O8" s="602"/>
      <c r="Q8" s="610"/>
      <c r="R8" s="611"/>
      <c r="S8" s="614"/>
      <c r="T8" s="615"/>
      <c r="Y8" s="60"/>
      <c r="Z8" s="60"/>
      <c r="AA8" s="60"/>
    </row>
    <row r="9" spans="1:28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48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M9" s="31" t="s">
        <v>15</v>
      </c>
      <c r="N9" s="624"/>
      <c r="O9" s="624"/>
      <c r="Q9" s="610"/>
      <c r="R9" s="611"/>
      <c r="S9" s="616"/>
      <c r="T9" s="61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1" t="str">
        <f>IFERROR(VLOOKUP($D$10,Proxy,2,FALSE),"")</f>
        <v/>
      </c>
      <c r="I10" s="601"/>
      <c r="J10" s="601"/>
      <c r="K10" s="601"/>
      <c r="M10" s="31" t="s">
        <v>35</v>
      </c>
      <c r="N10" s="602"/>
      <c r="O10" s="602"/>
      <c r="R10" s="29" t="s">
        <v>12</v>
      </c>
      <c r="S10" s="603" t="s">
        <v>69</v>
      </c>
      <c r="T10" s="60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2"/>
      <c r="O11" s="602"/>
      <c r="R11" s="29" t="s">
        <v>31</v>
      </c>
      <c r="S11" s="590" t="s">
        <v>57</v>
      </c>
      <c r="T11" s="59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9" t="s">
        <v>70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M12" s="27" t="s">
        <v>33</v>
      </c>
      <c r="N12" s="605"/>
      <c r="O12" s="605"/>
      <c r="P12" s="28"/>
      <c r="Q12"/>
      <c r="R12" s="29" t="s">
        <v>48</v>
      </c>
      <c r="S12" s="606"/>
      <c r="T12" s="606"/>
      <c r="U12"/>
      <c r="Y12" s="60"/>
      <c r="Z12" s="60"/>
      <c r="AA12" s="60"/>
    </row>
    <row r="13" spans="1:28" s="17" customFormat="1" ht="23.25" customHeight="1" x14ac:dyDescent="0.2">
      <c r="A13" s="589" t="s">
        <v>71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31"/>
      <c r="M13" s="31" t="s">
        <v>34</v>
      </c>
      <c r="N13" s="590"/>
      <c r="O13" s="59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9" t="s">
        <v>72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1" t="s">
        <v>73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/>
      <c r="M15" s="592" t="s">
        <v>63</v>
      </c>
      <c r="N15" s="592"/>
      <c r="O15" s="592"/>
      <c r="P15" s="592"/>
      <c r="Q15" s="59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3"/>
      <c r="N16" s="593"/>
      <c r="O16" s="593"/>
      <c r="P16" s="593"/>
      <c r="Q16" s="59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7" t="s">
        <v>61</v>
      </c>
      <c r="B17" s="577" t="s">
        <v>51</v>
      </c>
      <c r="C17" s="595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6" t="s">
        <v>16</v>
      </c>
      <c r="K17" s="596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4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/>
      <c r="AZ17" s="588" t="s">
        <v>64</v>
      </c>
    </row>
    <row r="18" spans="1:52" ht="14.25" customHeight="1" x14ac:dyDescent="0.2">
      <c r="A18" s="577"/>
      <c r="B18" s="577"/>
      <c r="C18" s="595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7"/>
      <c r="K18" s="597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  <c r="AZ18" s="588"/>
    </row>
    <row r="19" spans="1:52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55"/>
      <c r="Y19" s="55"/>
    </row>
    <row r="20" spans="1:52" ht="16.5" customHeight="1" x14ac:dyDescent="0.25">
      <c r="A20" s="319" t="s">
        <v>74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66"/>
      <c r="Y20" s="66"/>
    </row>
    <row r="21" spans="1:52" ht="14.25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0" t="s">
        <v>79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0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0" t="s">
        <v>97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1">
        <v>4607091388282</v>
      </c>
      <c r="E39" s="32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0" t="s">
        <v>101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1">
        <v>4607091389111</v>
      </c>
      <c r="E43" s="32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2" t="s">
        <v>104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55"/>
      <c r="Y46" s="55"/>
    </row>
    <row r="47" spans="1:52" ht="16.5" customHeight="1" x14ac:dyDescent="0.25">
      <c r="A47" s="319" t="s">
        <v>105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66"/>
      <c r="Y47" s="66"/>
    </row>
    <row r="48" spans="1:52" ht="14.25" customHeight="1" x14ac:dyDescent="0.25">
      <c r="A48" s="320" t="s">
        <v>106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1">
        <v>4680115881440</v>
      </c>
      <c r="E49" s="32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40" t="s">
        <v>48</v>
      </c>
      <c r="S49" s="40" t="s">
        <v>48</v>
      </c>
      <c r="T49" s="41" t="s">
        <v>0</v>
      </c>
      <c r="U49" s="59">
        <v>1800</v>
      </c>
      <c r="V49" s="56">
        <f>IFERROR(IF(U49="",0,CEILING((U49/$H49),1)*$H49),"")</f>
        <v>1803.6000000000001</v>
      </c>
      <c r="W49" s="42">
        <f>IFERROR(IF(V49=0,"",ROUNDUP(V49/H49,0)*0.02175),"")</f>
        <v>3.6322499999999995</v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1">
        <v>4680115881433</v>
      </c>
      <c r="E50" s="32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f>IFERROR(U49/H49,"0")+IFERROR(U50/H50,"0")</f>
        <v>166.66666666666666</v>
      </c>
      <c r="V51" s="44">
        <f>IFERROR(V49/H49,"0")+IFERROR(V50/H50,"0")</f>
        <v>167</v>
      </c>
      <c r="W51" s="44">
        <f>IFERROR(IF(W49="",0,W49),"0")+IFERROR(IF(W50="",0,W50),"0")</f>
        <v>3.6322499999999995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f>IFERROR(SUM(U49:U50),"0")</f>
        <v>1800</v>
      </c>
      <c r="V52" s="44">
        <f>IFERROR(SUM(V49:V50),"0")</f>
        <v>1803.6000000000001</v>
      </c>
      <c r="W52" s="43"/>
      <c r="X52" s="68"/>
      <c r="Y52" s="68"/>
    </row>
    <row r="53" spans="1:52" ht="16.5" customHeight="1" x14ac:dyDescent="0.25">
      <c r="A53" s="319" t="s">
        <v>112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66"/>
      <c r="Y53" s="66"/>
    </row>
    <row r="54" spans="1:52" ht="14.25" customHeight="1" x14ac:dyDescent="0.25">
      <c r="A54" s="320" t="s">
        <v>113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1">
        <v>4680115881426</v>
      </c>
      <c r="E55" s="32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3" t="s">
        <v>116</v>
      </c>
      <c r="N55" s="323"/>
      <c r="O55" s="323"/>
      <c r="P55" s="323"/>
      <c r="Q55" s="32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2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19" t="s">
        <v>104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66"/>
      <c r="Y61" s="66"/>
    </row>
    <row r="62" spans="1:52" ht="14.25" customHeight="1" x14ac:dyDescent="0.25">
      <c r="A62" s="320" t="s">
        <v>113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1">
        <v>4607091382945</v>
      </c>
      <c r="E63" s="32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6" t="s">
        <v>126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150</v>
      </c>
      <c r="V63" s="56">
        <f t="shared" ref="V63:V77" si="2">IFERROR(IF(U63="",0,CEILING((U63/$H63),1)*$H63),"")</f>
        <v>156.79999999999998</v>
      </c>
      <c r="W63" s="42">
        <f>IFERROR(IF(V63=0,"",ROUNDUP(V63/H63,0)*0.02175),"")</f>
        <v>0.30449999999999999</v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300</v>
      </c>
      <c r="V64" s="56">
        <f t="shared" si="2"/>
        <v>302.40000000000003</v>
      </c>
      <c r="W64" s="42">
        <f>IFERROR(IF(V64=0,"",ROUNDUP(V64/H64,0)*0.02175),"")</f>
        <v>0.60899999999999999</v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1">
        <v>4680115882133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1">
        <v>4607091382952</v>
      </c>
      <c r="E67" s="32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30</v>
      </c>
      <c r="V67" s="56">
        <f t="shared" si="2"/>
        <v>30</v>
      </c>
      <c r="W67" s="42">
        <f>IFERROR(IF(V67=0,"",ROUNDUP(V67/H67,0)*0.00753),"")</f>
        <v>7.5300000000000006E-2</v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1">
        <v>4680115882539</v>
      </c>
      <c r="E68" s="32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1">
        <v>4607091385687</v>
      </c>
      <c r="E69" s="32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120</v>
      </c>
      <c r="V69" s="56">
        <f t="shared" si="2"/>
        <v>120</v>
      </c>
      <c r="W69" s="42">
        <f t="shared" si="3"/>
        <v>0.28110000000000002</v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1">
        <v>4607091384604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1">
        <v>4680115880283</v>
      </c>
      <c r="E71" s="32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1">
        <v>4680115881518</v>
      </c>
      <c r="E72" s="32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1">
        <v>4680115881303</v>
      </c>
      <c r="E73" s="32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21">
        <v>4607091388466</v>
      </c>
      <c r="E74" s="321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27</v>
      </c>
      <c r="V74" s="56">
        <f t="shared" si="2"/>
        <v>27</v>
      </c>
      <c r="W74" s="42">
        <f>IFERROR(IF(V74=0,"",ROUNDUP(V74/H74,0)*0.00753),"")</f>
        <v>7.5300000000000006E-2</v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21">
        <v>4680115880269</v>
      </c>
      <c r="E75" s="321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21">
        <v>4680115880429</v>
      </c>
      <c r="E76" s="321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21">
        <v>4680115881457</v>
      </c>
      <c r="E77" s="321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9"/>
      <c r="M78" s="325" t="s">
        <v>43</v>
      </c>
      <c r="N78" s="326"/>
      <c r="O78" s="326"/>
      <c r="P78" s="326"/>
      <c r="Q78" s="326"/>
      <c r="R78" s="326"/>
      <c r="S78" s="327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91.17063492063491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92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1.3452</v>
      </c>
      <c r="X78" s="68"/>
      <c r="Y78" s="68"/>
    </row>
    <row r="79" spans="1:52" x14ac:dyDescent="0.2">
      <c r="A79" s="328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9"/>
      <c r="M79" s="325" t="s">
        <v>43</v>
      </c>
      <c r="N79" s="326"/>
      <c r="O79" s="326"/>
      <c r="P79" s="326"/>
      <c r="Q79" s="326"/>
      <c r="R79" s="326"/>
      <c r="S79" s="327"/>
      <c r="T79" s="43" t="s">
        <v>0</v>
      </c>
      <c r="U79" s="44">
        <f>IFERROR(SUM(U63:U77),"0")</f>
        <v>627</v>
      </c>
      <c r="V79" s="44">
        <f>IFERROR(SUM(V63:V77),"0")</f>
        <v>636.20000000000005</v>
      </c>
      <c r="W79" s="43"/>
      <c r="X79" s="68"/>
      <c r="Y79" s="68"/>
    </row>
    <row r="80" spans="1:52" ht="14.25" customHeight="1" x14ac:dyDescent="0.25">
      <c r="A80" s="320" t="s">
        <v>106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21">
        <v>4607091384789</v>
      </c>
      <c r="E81" s="321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543" t="s">
        <v>159</v>
      </c>
      <c r="N81" s="323"/>
      <c r="O81" s="323"/>
      <c r="P81" s="323"/>
      <c r="Q81" s="32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21">
        <v>4680115881488</v>
      </c>
      <c r="E82" s="321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3"/>
      <c r="O82" s="323"/>
      <c r="P82" s="323"/>
      <c r="Q82" s="324"/>
      <c r="R82" s="40" t="s">
        <v>48</v>
      </c>
      <c r="S82" s="40" t="s">
        <v>48</v>
      </c>
      <c r="T82" s="41" t="s">
        <v>0</v>
      </c>
      <c r="U82" s="59">
        <v>50</v>
      </c>
      <c r="V82" s="56">
        <f t="shared" si="4"/>
        <v>54</v>
      </c>
      <c r="W82" s="42">
        <f>IFERROR(IF(V82=0,"",ROUNDUP(V82/H82,0)*0.02175),"")</f>
        <v>0.10874999999999999</v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21">
        <v>4607091384765</v>
      </c>
      <c r="E83" s="321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545" t="s">
        <v>164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21">
        <v>4680115882775</v>
      </c>
      <c r="E84" s="321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540" t="s">
        <v>167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21">
        <v>4680115880658</v>
      </c>
      <c r="E85" s="321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5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13</v>
      </c>
      <c r="V85" s="56">
        <f t="shared" si="4"/>
        <v>14.399999999999999</v>
      </c>
      <c r="W85" s="42">
        <f>IFERROR(IF(V85=0,"",ROUNDUP(V85/H85,0)*0.00753),"")</f>
        <v>4.5179999999999998E-2</v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21">
        <v>4607091381962</v>
      </c>
      <c r="E86" s="321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9"/>
      <c r="M87" s="325" t="s">
        <v>43</v>
      </c>
      <c r="N87" s="326"/>
      <c r="O87" s="326"/>
      <c r="P87" s="326"/>
      <c r="Q87" s="326"/>
      <c r="R87" s="326"/>
      <c r="S87" s="327"/>
      <c r="T87" s="43" t="s">
        <v>42</v>
      </c>
      <c r="U87" s="44">
        <f>IFERROR(U81/H81,"0")+IFERROR(U82/H82,"0")+IFERROR(U83/H83,"0")+IFERROR(U84/H84,"0")+IFERROR(U85/H85,"0")+IFERROR(U86/H86,"0")</f>
        <v>10.046296296296298</v>
      </c>
      <c r="V87" s="44">
        <f>IFERROR(V81/H81,"0")+IFERROR(V82/H82,"0")+IFERROR(V83/H83,"0")+IFERROR(V84/H84,"0")+IFERROR(V85/H85,"0")+IFERROR(V86/H86,"0")</f>
        <v>11</v>
      </c>
      <c r="W87" s="44">
        <f>IFERROR(IF(W81="",0,W81),"0")+IFERROR(IF(W82="",0,W82),"0")+IFERROR(IF(W83="",0,W83),"0")+IFERROR(IF(W84="",0,W84),"0")+IFERROR(IF(W85="",0,W85),"0")+IFERROR(IF(W86="",0,W86),"0")</f>
        <v>0.15392999999999998</v>
      </c>
      <c r="X87" s="68"/>
      <c r="Y87" s="68"/>
    </row>
    <row r="88" spans="1:52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9"/>
      <c r="M88" s="325" t="s">
        <v>43</v>
      </c>
      <c r="N88" s="326"/>
      <c r="O88" s="326"/>
      <c r="P88" s="326"/>
      <c r="Q88" s="326"/>
      <c r="R88" s="326"/>
      <c r="S88" s="327"/>
      <c r="T88" s="43" t="s">
        <v>0</v>
      </c>
      <c r="U88" s="44">
        <f>IFERROR(SUM(U81:U86),"0")</f>
        <v>63</v>
      </c>
      <c r="V88" s="44">
        <f>IFERROR(SUM(V81:V86),"0")</f>
        <v>68.400000000000006</v>
      </c>
      <c r="W88" s="43"/>
      <c r="X88" s="68"/>
      <c r="Y88" s="68"/>
    </row>
    <row r="89" spans="1:52" ht="14.25" customHeight="1" x14ac:dyDescent="0.25">
      <c r="A89" s="320" t="s">
        <v>75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21">
        <v>4680115883444</v>
      </c>
      <c r="E90" s="321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536" t="s">
        <v>174</v>
      </c>
      <c r="N90" s="323"/>
      <c r="O90" s="323"/>
      <c r="P90" s="323"/>
      <c r="Q90" s="32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21">
        <v>4680115883444</v>
      </c>
      <c r="E91" s="32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7" t="s">
        <v>174</v>
      </c>
      <c r="N91" s="323"/>
      <c r="O91" s="323"/>
      <c r="P91" s="323"/>
      <c r="Q91" s="32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100</v>
      </c>
      <c r="V92" s="56">
        <f t="shared" si="5"/>
        <v>108</v>
      </c>
      <c r="W92" s="42">
        <f>IFERROR(IF(V92=0,"",ROUNDUP(V92/H92,0)*0.02175),"")</f>
        <v>0.26100000000000001</v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42</v>
      </c>
      <c r="V93" s="56">
        <f t="shared" si="5"/>
        <v>42</v>
      </c>
      <c r="W93" s="42">
        <f>IFERROR(IF(V93=0,"",ROUNDUP(V93/H93,0)*0.00937),"")</f>
        <v>9.3700000000000006E-2</v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350</v>
      </c>
      <c r="V96" s="56">
        <f t="shared" si="5"/>
        <v>351</v>
      </c>
      <c r="W96" s="42">
        <f>IFERROR(IF(V96=0,"",ROUNDUP(V96/H96,0)*0.02175),"")</f>
        <v>0.84824999999999995</v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28"/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9"/>
      <c r="M101" s="325" t="s">
        <v>43</v>
      </c>
      <c r="N101" s="326"/>
      <c r="O101" s="326"/>
      <c r="P101" s="326"/>
      <c r="Q101" s="326"/>
      <c r="R101" s="326"/>
      <c r="S101" s="327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60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61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1.20295</v>
      </c>
      <c r="X101" s="68"/>
      <c r="Y101" s="68"/>
    </row>
    <row r="102" spans="1:52" x14ac:dyDescent="0.2">
      <c r="A102" s="328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325" t="s">
        <v>43</v>
      </c>
      <c r="N102" s="326"/>
      <c r="O102" s="326"/>
      <c r="P102" s="326"/>
      <c r="Q102" s="326"/>
      <c r="R102" s="326"/>
      <c r="S102" s="327"/>
      <c r="T102" s="43" t="s">
        <v>0</v>
      </c>
      <c r="U102" s="44">
        <f>IFERROR(SUM(U90:U100),"0")</f>
        <v>492</v>
      </c>
      <c r="V102" s="44">
        <f>IFERROR(SUM(V90:V100),"0")</f>
        <v>501</v>
      </c>
      <c r="W102" s="43"/>
      <c r="X102" s="68"/>
      <c r="Y102" s="68"/>
    </row>
    <row r="103" spans="1:52" ht="14.25" customHeight="1" x14ac:dyDescent="0.25">
      <c r="A103" s="320" t="s">
        <v>79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30" t="s">
        <v>197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21">
        <v>4607091386967</v>
      </c>
      <c r="E105" s="321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523" t="s">
        <v>199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21">
        <v>4607091385304</v>
      </c>
      <c r="E106" s="32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200</v>
      </c>
      <c r="V106" s="56">
        <f t="shared" si="6"/>
        <v>202.5</v>
      </c>
      <c r="W106" s="42">
        <f>IFERROR(IF(V106=0,"",ROUNDUP(V106/H106,0)*0.02175),"")</f>
        <v>0.54374999999999996</v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21">
        <v>4607091386264</v>
      </c>
      <c r="E107" s="321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21">
        <v>4607091385731</v>
      </c>
      <c r="E108" s="321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6" t="s">
        <v>206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21">
        <v>4680115880214</v>
      </c>
      <c r="E109" s="321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7" t="s">
        <v>209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21">
        <v>4680115880894</v>
      </c>
      <c r="E110" s="321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0" t="s">
        <v>212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21">
        <v>4607091385427</v>
      </c>
      <c r="E111" s="321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3"/>
      <c r="O111" s="323"/>
      <c r="P111" s="323"/>
      <c r="Q111" s="32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21">
        <v>4680115882645</v>
      </c>
      <c r="E112" s="321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22" t="s">
        <v>217</v>
      </c>
      <c r="N112" s="323"/>
      <c r="O112" s="323"/>
      <c r="P112" s="323"/>
      <c r="Q112" s="32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9"/>
      <c r="M113" s="325" t="s">
        <v>43</v>
      </c>
      <c r="N113" s="326"/>
      <c r="O113" s="326"/>
      <c r="P113" s="326"/>
      <c r="Q113" s="326"/>
      <c r="R113" s="326"/>
      <c r="S113" s="327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24.691358024691358</v>
      </c>
      <c r="V113" s="44">
        <f>IFERROR(V104/H104,"0")+IFERROR(V105/H105,"0")+IFERROR(V106/H106,"0")+IFERROR(V107/H107,"0")+IFERROR(V108/H108,"0")+IFERROR(V109/H109,"0")+IFERROR(V110/H110,"0")+IFERROR(V111/H111,"0")+IFERROR(V112/H112,"0")</f>
        <v>25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0.54374999999999996</v>
      </c>
      <c r="X113" s="68"/>
      <c r="Y113" s="68"/>
    </row>
    <row r="114" spans="1:52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9"/>
      <c r="M114" s="325" t="s">
        <v>43</v>
      </c>
      <c r="N114" s="326"/>
      <c r="O114" s="326"/>
      <c r="P114" s="326"/>
      <c r="Q114" s="326"/>
      <c r="R114" s="326"/>
      <c r="S114" s="327"/>
      <c r="T114" s="43" t="s">
        <v>0</v>
      </c>
      <c r="U114" s="44">
        <f>IFERROR(SUM(U104:U112),"0")</f>
        <v>200</v>
      </c>
      <c r="V114" s="44">
        <f>IFERROR(SUM(V104:V112),"0")</f>
        <v>202.5</v>
      </c>
      <c r="W114" s="43"/>
      <c r="X114" s="68"/>
      <c r="Y114" s="68"/>
    </row>
    <row r="115" spans="1:52" ht="14.25" customHeight="1" x14ac:dyDescent="0.25">
      <c r="A115" s="320" t="s">
        <v>218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21">
        <v>4607091383065</v>
      </c>
      <c r="E116" s="321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21">
        <v>4680115881532</v>
      </c>
      <c r="E117" s="321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21">
        <v>4680115882652</v>
      </c>
      <c r="E118" s="321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8" t="s">
        <v>225</v>
      </c>
      <c r="N118" s="323"/>
      <c r="O118" s="323"/>
      <c r="P118" s="323"/>
      <c r="Q118" s="32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21">
        <v>4680115880238</v>
      </c>
      <c r="E119" s="321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3"/>
      <c r="O119" s="323"/>
      <c r="P119" s="323"/>
      <c r="Q119" s="32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21">
        <v>4680115881464</v>
      </c>
      <c r="E120" s="321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4" t="s">
        <v>230</v>
      </c>
      <c r="N120" s="323"/>
      <c r="O120" s="323"/>
      <c r="P120" s="323"/>
      <c r="Q120" s="32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9"/>
      <c r="M121" s="325" t="s">
        <v>43</v>
      </c>
      <c r="N121" s="326"/>
      <c r="O121" s="326"/>
      <c r="P121" s="326"/>
      <c r="Q121" s="326"/>
      <c r="R121" s="326"/>
      <c r="S121" s="327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9"/>
      <c r="M122" s="325" t="s">
        <v>43</v>
      </c>
      <c r="N122" s="326"/>
      <c r="O122" s="326"/>
      <c r="P122" s="326"/>
      <c r="Q122" s="326"/>
      <c r="R122" s="326"/>
      <c r="S122" s="327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19" t="s">
        <v>231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66"/>
      <c r="Y123" s="66"/>
    </row>
    <row r="124" spans="1:52" ht="14.25" customHeight="1" x14ac:dyDescent="0.25">
      <c r="A124" s="320" t="s">
        <v>79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21">
        <v>4607091385168</v>
      </c>
      <c r="E125" s="321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21">
        <v>4607091383256</v>
      </c>
      <c r="E126" s="321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3"/>
      <c r="O126" s="323"/>
      <c r="P126" s="323"/>
      <c r="Q126" s="324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21">
        <v>4607091385748</v>
      </c>
      <c r="E127" s="321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3"/>
      <c r="O127" s="323"/>
      <c r="P127" s="323"/>
      <c r="Q127" s="32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21">
        <v>4607091384581</v>
      </c>
      <c r="E128" s="321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3"/>
      <c r="O128" s="323"/>
      <c r="P128" s="323"/>
      <c r="Q128" s="32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8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9"/>
      <c r="M129" s="325" t="s">
        <v>43</v>
      </c>
      <c r="N129" s="326"/>
      <c r="O129" s="326"/>
      <c r="P129" s="326"/>
      <c r="Q129" s="326"/>
      <c r="R129" s="326"/>
      <c r="S129" s="327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9"/>
      <c r="M130" s="325" t="s">
        <v>43</v>
      </c>
      <c r="N130" s="326"/>
      <c r="O130" s="326"/>
      <c r="P130" s="326"/>
      <c r="Q130" s="326"/>
      <c r="R130" s="326"/>
      <c r="S130" s="327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42" t="s">
        <v>240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55"/>
      <c r="Y131" s="55"/>
    </row>
    <row r="132" spans="1:52" ht="16.5" customHeight="1" x14ac:dyDescent="0.25">
      <c r="A132" s="319" t="s">
        <v>241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66"/>
      <c r="Y132" s="66"/>
    </row>
    <row r="133" spans="1:52" ht="14.25" customHeight="1" x14ac:dyDescent="0.25">
      <c r="A133" s="320" t="s">
        <v>113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21">
        <v>4607091383423</v>
      </c>
      <c r="E134" s="32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3"/>
      <c r="O134" s="323"/>
      <c r="P134" s="323"/>
      <c r="Q134" s="324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21">
        <v>4607091381405</v>
      </c>
      <c r="E135" s="32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3"/>
      <c r="O135" s="323"/>
      <c r="P135" s="323"/>
      <c r="Q135" s="324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21">
        <v>4607091386516</v>
      </c>
      <c r="E136" s="32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3"/>
      <c r="O136" s="323"/>
      <c r="P136" s="323"/>
      <c r="Q136" s="32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9"/>
      <c r="M137" s="325" t="s">
        <v>43</v>
      </c>
      <c r="N137" s="326"/>
      <c r="O137" s="326"/>
      <c r="P137" s="326"/>
      <c r="Q137" s="326"/>
      <c r="R137" s="326"/>
      <c r="S137" s="327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8"/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9"/>
      <c r="M138" s="325" t="s">
        <v>43</v>
      </c>
      <c r="N138" s="326"/>
      <c r="O138" s="326"/>
      <c r="P138" s="326"/>
      <c r="Q138" s="326"/>
      <c r="R138" s="326"/>
      <c r="S138" s="327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19" t="s">
        <v>248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66"/>
      <c r="Y139" s="66"/>
    </row>
    <row r="140" spans="1:52" ht="14.25" customHeight="1" x14ac:dyDescent="0.25">
      <c r="A140" s="320" t="s">
        <v>75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21">
        <v>4680115880993</v>
      </c>
      <c r="E141" s="32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21">
        <v>4680115881761</v>
      </c>
      <c r="E142" s="32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21">
        <v>4680115881563</v>
      </c>
      <c r="E143" s="32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21">
        <v>4680115880986</v>
      </c>
      <c r="E144" s="32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21">
        <v>4680115880207</v>
      </c>
      <c r="E145" s="32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21">
        <v>4680115881785</v>
      </c>
      <c r="E146" s="32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3"/>
      <c r="O146" s="323"/>
      <c r="P146" s="323"/>
      <c r="Q146" s="32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21">
        <v>4680115881679</v>
      </c>
      <c r="E147" s="32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3"/>
      <c r="O147" s="323"/>
      <c r="P147" s="323"/>
      <c r="Q147" s="32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21">
        <v>4680115880191</v>
      </c>
      <c r="E148" s="32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3"/>
      <c r="O148" s="323"/>
      <c r="P148" s="323"/>
      <c r="Q148" s="32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8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325" t="s">
        <v>43</v>
      </c>
      <c r="N149" s="326"/>
      <c r="O149" s="326"/>
      <c r="P149" s="326"/>
      <c r="Q149" s="326"/>
      <c r="R149" s="326"/>
      <c r="S149" s="327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9"/>
      <c r="M150" s="325" t="s">
        <v>43</v>
      </c>
      <c r="N150" s="326"/>
      <c r="O150" s="326"/>
      <c r="P150" s="326"/>
      <c r="Q150" s="326"/>
      <c r="R150" s="326"/>
      <c r="S150" s="327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19" t="s">
        <v>265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66"/>
      <c r="Y151" s="66"/>
    </row>
    <row r="152" spans="1:52" ht="14.25" customHeight="1" x14ac:dyDescent="0.25">
      <c r="A152" s="320" t="s">
        <v>113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21">
        <v>4680115881402</v>
      </c>
      <c r="E153" s="32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3"/>
      <c r="O153" s="323"/>
      <c r="P153" s="323"/>
      <c r="Q153" s="32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21">
        <v>4680115881396</v>
      </c>
      <c r="E154" s="32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3"/>
      <c r="O154" s="323"/>
      <c r="P154" s="323"/>
      <c r="Q154" s="32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9"/>
      <c r="M155" s="325" t="s">
        <v>43</v>
      </c>
      <c r="N155" s="326"/>
      <c r="O155" s="326"/>
      <c r="P155" s="326"/>
      <c r="Q155" s="326"/>
      <c r="R155" s="326"/>
      <c r="S155" s="327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8"/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9"/>
      <c r="M156" s="325" t="s">
        <v>43</v>
      </c>
      <c r="N156" s="326"/>
      <c r="O156" s="326"/>
      <c r="P156" s="326"/>
      <c r="Q156" s="326"/>
      <c r="R156" s="326"/>
      <c r="S156" s="327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0" t="s">
        <v>106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21">
        <v>4680115882935</v>
      </c>
      <c r="E158" s="32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272</v>
      </c>
      <c r="N158" s="323"/>
      <c r="O158" s="323"/>
      <c r="P158" s="323"/>
      <c r="Q158" s="32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21">
        <v>4680115880764</v>
      </c>
      <c r="E159" s="32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3"/>
      <c r="O159" s="323"/>
      <c r="P159" s="323"/>
      <c r="Q159" s="32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9"/>
      <c r="M160" s="325" t="s">
        <v>43</v>
      </c>
      <c r="N160" s="326"/>
      <c r="O160" s="326"/>
      <c r="P160" s="326"/>
      <c r="Q160" s="326"/>
      <c r="R160" s="326"/>
      <c r="S160" s="327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9"/>
      <c r="M161" s="325" t="s">
        <v>43</v>
      </c>
      <c r="N161" s="326"/>
      <c r="O161" s="326"/>
      <c r="P161" s="326"/>
      <c r="Q161" s="326"/>
      <c r="R161" s="326"/>
      <c r="S161" s="327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20" t="s">
        <v>75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21">
        <v>4680115882683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21">
        <v>4680115882690</v>
      </c>
      <c r="E164" s="32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3"/>
      <c r="O164" s="323"/>
      <c r="P164" s="323"/>
      <c r="Q164" s="324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21">
        <v>4680115882669</v>
      </c>
      <c r="E165" s="32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3"/>
      <c r="O165" s="323"/>
      <c r="P165" s="323"/>
      <c r="Q165" s="32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21">
        <v>4680115882676</v>
      </c>
      <c r="E166" s="32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3"/>
      <c r="O166" s="323"/>
      <c r="P166" s="323"/>
      <c r="Q166" s="32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9"/>
      <c r="M167" s="325" t="s">
        <v>43</v>
      </c>
      <c r="N167" s="326"/>
      <c r="O167" s="326"/>
      <c r="P167" s="326"/>
      <c r="Q167" s="326"/>
      <c r="R167" s="326"/>
      <c r="S167" s="327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8"/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9"/>
      <c r="M168" s="325" t="s">
        <v>43</v>
      </c>
      <c r="N168" s="326"/>
      <c r="O168" s="326"/>
      <c r="P168" s="326"/>
      <c r="Q168" s="326"/>
      <c r="R168" s="326"/>
      <c r="S168" s="327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20" t="s">
        <v>79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21">
        <v>4680115881556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21">
        <v>4680115880573</v>
      </c>
      <c r="E171" s="32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92" t="s">
        <v>287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21">
        <v>4680115881594</v>
      </c>
      <c r="E172" s="32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21">
        <v>4680115881587</v>
      </c>
      <c r="E173" s="32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86" t="s">
        <v>292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21">
        <v>4680115881587</v>
      </c>
      <c r="E174" s="321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21">
        <v>4680115880962</v>
      </c>
      <c r="E175" s="321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21">
        <v>4680115881617</v>
      </c>
      <c r="E176" s="32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21">
        <v>4680115881228</v>
      </c>
      <c r="E177" s="321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80" t="s">
        <v>300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21">
        <v>4680115881037</v>
      </c>
      <c r="E178" s="321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81" t="s">
        <v>303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21">
        <v>4680115881037</v>
      </c>
      <c r="E179" s="321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21">
        <v>4680115881211</v>
      </c>
      <c r="E180" s="321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21">
        <v>4680115881020</v>
      </c>
      <c r="E181" s="321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21">
        <v>4680115882195</v>
      </c>
      <c r="E182" s="321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21">
        <v>4680115880092</v>
      </c>
      <c r="E183" s="32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21">
        <v>4680115880221</v>
      </c>
      <c r="E184" s="32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3"/>
      <c r="O184" s="323"/>
      <c r="P184" s="323"/>
      <c r="Q184" s="32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21">
        <v>4680115882942</v>
      </c>
      <c r="E185" s="321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3"/>
      <c r="O185" s="323"/>
      <c r="P185" s="323"/>
      <c r="Q185" s="32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21">
        <v>4680115880504</v>
      </c>
      <c r="E186" s="32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3"/>
      <c r="O186" s="323"/>
      <c r="P186" s="323"/>
      <c r="Q186" s="32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21">
        <v>4680115882164</v>
      </c>
      <c r="E187" s="321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9"/>
      <c r="M188" s="325" t="s">
        <v>43</v>
      </c>
      <c r="N188" s="326"/>
      <c r="O188" s="326"/>
      <c r="P188" s="326"/>
      <c r="Q188" s="326"/>
      <c r="R188" s="326"/>
      <c r="S188" s="327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customHeight="1" x14ac:dyDescent="0.25">
      <c r="A190" s="320" t="s">
        <v>218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21">
        <v>4680115880801</v>
      </c>
      <c r="E191" s="32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3"/>
      <c r="O191" s="323"/>
      <c r="P191" s="323"/>
      <c r="Q191" s="324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21">
        <v>4680115880818</v>
      </c>
      <c r="E192" s="32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3"/>
      <c r="O192" s="323"/>
      <c r="P192" s="323"/>
      <c r="Q192" s="324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9"/>
      <c r="M193" s="325" t="s">
        <v>43</v>
      </c>
      <c r="N193" s="326"/>
      <c r="O193" s="326"/>
      <c r="P193" s="326"/>
      <c r="Q193" s="326"/>
      <c r="R193" s="326"/>
      <c r="S193" s="327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19" t="s">
        <v>325</v>
      </c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66"/>
      <c r="Y195" s="66"/>
    </row>
    <row r="196" spans="1:52" ht="14.25" customHeight="1" x14ac:dyDescent="0.25">
      <c r="A196" s="320" t="s">
        <v>113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21">
        <v>4607091387445</v>
      </c>
      <c r="E197" s="321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21">
        <v>4607091386004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1600</v>
      </c>
      <c r="V198" s="56">
        <f t="shared" si="10"/>
        <v>1609.2</v>
      </c>
      <c r="W198" s="42">
        <f>IFERROR(IF(V198=0,"",ROUNDUP(V198/H198,0)*0.02039),"")</f>
        <v>3.0381099999999996</v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21">
        <v>4607091386004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21">
        <v>4607091386073</v>
      </c>
      <c r="E200" s="321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21">
        <v>4607091387322</v>
      </c>
      <c r="E201" s="32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21">
        <v>4607091387322</v>
      </c>
      <c r="E202" s="321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21">
        <v>4607091387377</v>
      </c>
      <c r="E203" s="32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100</v>
      </c>
      <c r="V203" s="56">
        <f t="shared" si="10"/>
        <v>108</v>
      </c>
      <c r="W203" s="42">
        <f>IFERROR(IF(V203=0,"",ROUNDUP(V203/H203,0)*0.02175),"")</f>
        <v>0.21749999999999997</v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21">
        <v>4607091387353</v>
      </c>
      <c r="E204" s="32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100</v>
      </c>
      <c r="V204" s="56">
        <f t="shared" si="10"/>
        <v>108</v>
      </c>
      <c r="W204" s="42">
        <f>IFERROR(IF(V204=0,"",ROUNDUP(V204/H204,0)*0.02175),"")</f>
        <v>0.21749999999999997</v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21">
        <v>4607091386011</v>
      </c>
      <c r="E205" s="32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250</v>
      </c>
      <c r="V205" s="56">
        <f t="shared" si="10"/>
        <v>250</v>
      </c>
      <c r="W205" s="42">
        <f t="shared" ref="W205:W211" si="11">IFERROR(IF(V205=0,"",ROUNDUP(V205/H205,0)*0.00937),"")</f>
        <v>0.46849999999999997</v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21">
        <v>4607091387308</v>
      </c>
      <c r="E206" s="321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21">
        <v>4607091387339</v>
      </c>
      <c r="E207" s="321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75</v>
      </c>
      <c r="V207" s="56">
        <f t="shared" si="10"/>
        <v>75</v>
      </c>
      <c r="W207" s="42">
        <f t="shared" si="11"/>
        <v>0.14055000000000001</v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21">
        <v>4680115882638</v>
      </c>
      <c r="E208" s="32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3"/>
      <c r="O208" s="323"/>
      <c r="P208" s="323"/>
      <c r="Q208" s="32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21">
        <v>4680115881938</v>
      </c>
      <c r="E209" s="32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3"/>
      <c r="O209" s="323"/>
      <c r="P209" s="323"/>
      <c r="Q209" s="32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21">
        <v>4607091387346</v>
      </c>
      <c r="E210" s="32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3"/>
      <c r="O210" s="323"/>
      <c r="P210" s="323"/>
      <c r="Q210" s="324"/>
      <c r="R210" s="40" t="s">
        <v>48</v>
      </c>
      <c r="S210" s="40" t="s">
        <v>48</v>
      </c>
      <c r="T210" s="41" t="s">
        <v>0</v>
      </c>
      <c r="U210" s="59">
        <v>40</v>
      </c>
      <c r="V210" s="56">
        <f t="shared" si="10"/>
        <v>40</v>
      </c>
      <c r="W210" s="42">
        <f t="shared" si="11"/>
        <v>9.3700000000000006E-2</v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21">
        <v>4607091389807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325" t="s">
        <v>43</v>
      </c>
      <c r="N212" s="326"/>
      <c r="O212" s="326"/>
      <c r="P212" s="326"/>
      <c r="Q212" s="326"/>
      <c r="R212" s="326"/>
      <c r="S212" s="327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241.66666666666669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244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4.1758599999999992</v>
      </c>
      <c r="X212" s="68"/>
      <c r="Y212" s="68"/>
    </row>
    <row r="213" spans="1:52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0</v>
      </c>
      <c r="U213" s="44">
        <f>IFERROR(SUM(U197:U211),"0")</f>
        <v>2165</v>
      </c>
      <c r="V213" s="44">
        <f>IFERROR(SUM(V197:V211),"0")</f>
        <v>2190.1999999999998</v>
      </c>
      <c r="W213" s="43"/>
      <c r="X213" s="68"/>
      <c r="Y213" s="68"/>
    </row>
    <row r="214" spans="1:52" ht="14.25" customHeight="1" x14ac:dyDescent="0.25">
      <c r="A214" s="320" t="s">
        <v>106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21">
        <v>4680115881914</v>
      </c>
      <c r="E215" s="321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9"/>
      <c r="M216" s="325" t="s">
        <v>43</v>
      </c>
      <c r="N216" s="326"/>
      <c r="O216" s="326"/>
      <c r="P216" s="326"/>
      <c r="Q216" s="326"/>
      <c r="R216" s="326"/>
      <c r="S216" s="327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20" t="s">
        <v>75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21">
        <v>4607091387193</v>
      </c>
      <c r="E219" s="32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3"/>
      <c r="O219" s="323"/>
      <c r="P219" s="323"/>
      <c r="Q219" s="324"/>
      <c r="R219" s="40" t="s">
        <v>48</v>
      </c>
      <c r="S219" s="40" t="s">
        <v>48</v>
      </c>
      <c r="T219" s="41" t="s">
        <v>0</v>
      </c>
      <c r="U219" s="59">
        <v>400</v>
      </c>
      <c r="V219" s="56">
        <f>IFERROR(IF(U219="",0,CEILING((U219/$H219),1)*$H219),"")</f>
        <v>403.20000000000005</v>
      </c>
      <c r="W219" s="42">
        <f>IFERROR(IF(V219=0,"",ROUNDUP(V219/H219,0)*0.00753),"")</f>
        <v>0.72287999999999997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21">
        <v>4607091387230</v>
      </c>
      <c r="E220" s="321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3"/>
      <c r="O220" s="323"/>
      <c r="P220" s="323"/>
      <c r="Q220" s="324"/>
      <c r="R220" s="40" t="s">
        <v>48</v>
      </c>
      <c r="S220" s="40" t="s">
        <v>48</v>
      </c>
      <c r="T220" s="41" t="s">
        <v>0</v>
      </c>
      <c r="U220" s="59">
        <v>400</v>
      </c>
      <c r="V220" s="56">
        <f>IFERROR(IF(U220="",0,CEILING((U220/$H220),1)*$H220),"")</f>
        <v>403.20000000000005</v>
      </c>
      <c r="W220" s="42">
        <f>IFERROR(IF(V220=0,"",ROUNDUP(V220/H220,0)*0.00753),"")</f>
        <v>0.72287999999999997</v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21">
        <v>4607091387285</v>
      </c>
      <c r="E221" s="321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3"/>
      <c r="O221" s="323"/>
      <c r="P221" s="323"/>
      <c r="Q221" s="324"/>
      <c r="R221" s="40" t="s">
        <v>48</v>
      </c>
      <c r="S221" s="40" t="s">
        <v>48</v>
      </c>
      <c r="T221" s="41" t="s">
        <v>0</v>
      </c>
      <c r="U221" s="59">
        <v>70</v>
      </c>
      <c r="V221" s="56">
        <f>IFERROR(IF(U221="",0,CEILING((U221/$H221),1)*$H221),"")</f>
        <v>71.400000000000006</v>
      </c>
      <c r="W221" s="42">
        <f>IFERROR(IF(V221=0,"",ROUNDUP(V221/H221,0)*0.00502),"")</f>
        <v>0.17068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21">
        <v>4607091389845</v>
      </c>
      <c r="E222" s="321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9"/>
      <c r="M223" s="325" t="s">
        <v>43</v>
      </c>
      <c r="N223" s="326"/>
      <c r="O223" s="326"/>
      <c r="P223" s="326"/>
      <c r="Q223" s="326"/>
      <c r="R223" s="326"/>
      <c r="S223" s="327"/>
      <c r="T223" s="43" t="s">
        <v>42</v>
      </c>
      <c r="U223" s="44">
        <f>IFERROR(U219/H219,"0")+IFERROR(U220/H220,"0")+IFERROR(U221/H221,"0")+IFERROR(U222/H222,"0")</f>
        <v>223.8095238095238</v>
      </c>
      <c r="V223" s="44">
        <f>IFERROR(V219/H219,"0")+IFERROR(V220/H220,"0")+IFERROR(V221/H221,"0")+IFERROR(V222/H222,"0")</f>
        <v>226</v>
      </c>
      <c r="W223" s="44">
        <f>IFERROR(IF(W219="",0,W219),"0")+IFERROR(IF(W220="",0,W220),"0")+IFERROR(IF(W221="",0,W221),"0")+IFERROR(IF(W222="",0,W222),"0")</f>
        <v>1.6164399999999999</v>
      </c>
      <c r="X223" s="68"/>
      <c r="Y223" s="68"/>
    </row>
    <row r="224" spans="1:52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0</v>
      </c>
      <c r="U224" s="44">
        <f>IFERROR(SUM(U219:U222),"0")</f>
        <v>870</v>
      </c>
      <c r="V224" s="44">
        <f>IFERROR(SUM(V219:V222),"0")</f>
        <v>877.80000000000007</v>
      </c>
      <c r="W224" s="43"/>
      <c r="X224" s="68"/>
      <c r="Y224" s="68"/>
    </row>
    <row r="225" spans="1:52" ht="14.25" customHeight="1" x14ac:dyDescent="0.25">
      <c r="A225" s="320" t="s">
        <v>79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21">
        <v>4607091387766</v>
      </c>
      <c r="E226" s="321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6000</v>
      </c>
      <c r="V226" s="56">
        <f t="shared" ref="V226:V231" si="12">IFERROR(IF(U226="",0,CEILING((U226/$H226),1)*$H226),"")</f>
        <v>6002.0999999999995</v>
      </c>
      <c r="W226" s="42">
        <f>IFERROR(IF(V226=0,"",ROUNDUP(V226/H226,0)*0.02175),"")</f>
        <v>16.11675</v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21">
        <v>4607091387957</v>
      </c>
      <c r="E227" s="32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21">
        <v>4607091387964</v>
      </c>
      <c r="E228" s="32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3"/>
      <c r="O228" s="323"/>
      <c r="P228" s="323"/>
      <c r="Q228" s="32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21">
        <v>4607091381672</v>
      </c>
      <c r="E229" s="321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3"/>
      <c r="O229" s="323"/>
      <c r="P229" s="323"/>
      <c r="Q229" s="324"/>
      <c r="R229" s="40" t="s">
        <v>48</v>
      </c>
      <c r="S229" s="40" t="s">
        <v>48</v>
      </c>
      <c r="T229" s="41" t="s">
        <v>0</v>
      </c>
      <c r="U229" s="59">
        <v>288</v>
      </c>
      <c r="V229" s="56">
        <f t="shared" si="12"/>
        <v>288</v>
      </c>
      <c r="W229" s="42">
        <f>IFERROR(IF(V229=0,"",ROUNDUP(V229/H229,0)*0.00937),"")</f>
        <v>0.74960000000000004</v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21">
        <v>4607091387537</v>
      </c>
      <c r="E230" s="321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3"/>
      <c r="O230" s="323"/>
      <c r="P230" s="323"/>
      <c r="Q230" s="32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21">
        <v>4607091387513</v>
      </c>
      <c r="E231" s="321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9"/>
      <c r="M232" s="325" t="s">
        <v>43</v>
      </c>
      <c r="N232" s="326"/>
      <c r="O232" s="326"/>
      <c r="P232" s="326"/>
      <c r="Q232" s="326"/>
      <c r="R232" s="326"/>
      <c r="S232" s="327"/>
      <c r="T232" s="43" t="s">
        <v>42</v>
      </c>
      <c r="U232" s="44">
        <f>IFERROR(U226/H226,"0")+IFERROR(U227/H227,"0")+IFERROR(U228/H228,"0")+IFERROR(U229/H229,"0")+IFERROR(U230/H230,"0")+IFERROR(U231/H231,"0")</f>
        <v>820.74074074074076</v>
      </c>
      <c r="V232" s="44">
        <f>IFERROR(V226/H226,"0")+IFERROR(V227/H227,"0")+IFERROR(V228/H228,"0")+IFERROR(V229/H229,"0")+IFERROR(V230/H230,"0")+IFERROR(V231/H231,"0")</f>
        <v>821</v>
      </c>
      <c r="W232" s="44">
        <f>IFERROR(IF(W226="",0,W226),"0")+IFERROR(IF(W227="",0,W227),"0")+IFERROR(IF(W228="",0,W228),"0")+IFERROR(IF(W229="",0,W229),"0")+IFERROR(IF(W230="",0,W230),"0")+IFERROR(IF(W231="",0,W231),"0")</f>
        <v>16.866350000000001</v>
      </c>
      <c r="X232" s="68"/>
      <c r="Y232" s="68"/>
    </row>
    <row r="233" spans="1:52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9"/>
      <c r="M233" s="325" t="s">
        <v>43</v>
      </c>
      <c r="N233" s="326"/>
      <c r="O233" s="326"/>
      <c r="P233" s="326"/>
      <c r="Q233" s="326"/>
      <c r="R233" s="326"/>
      <c r="S233" s="327"/>
      <c r="T233" s="43" t="s">
        <v>0</v>
      </c>
      <c r="U233" s="44">
        <f>IFERROR(SUM(U226:U231),"0")</f>
        <v>6288</v>
      </c>
      <c r="V233" s="44">
        <f>IFERROR(SUM(V226:V231),"0")</f>
        <v>6290.0999999999995</v>
      </c>
      <c r="W233" s="43"/>
      <c r="X233" s="68"/>
      <c r="Y233" s="68"/>
    </row>
    <row r="234" spans="1:52" ht="14.25" customHeight="1" x14ac:dyDescent="0.25">
      <c r="A234" s="320" t="s">
        <v>218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21">
        <v>4607091380880</v>
      </c>
      <c r="E235" s="32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3"/>
      <c r="O235" s="323"/>
      <c r="P235" s="323"/>
      <c r="Q235" s="32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21">
        <v>4607091384482</v>
      </c>
      <c r="E236" s="32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3"/>
      <c r="O236" s="323"/>
      <c r="P236" s="323"/>
      <c r="Q236" s="324"/>
      <c r="R236" s="40" t="s">
        <v>48</v>
      </c>
      <c r="S236" s="40" t="s">
        <v>48</v>
      </c>
      <c r="T236" s="41" t="s">
        <v>0</v>
      </c>
      <c r="U236" s="59">
        <v>200</v>
      </c>
      <c r="V236" s="56">
        <f>IFERROR(IF(U236="",0,CEILING((U236/$H236),1)*$H236),"")</f>
        <v>202.79999999999998</v>
      </c>
      <c r="W236" s="42">
        <f>IFERROR(IF(V236=0,"",ROUNDUP(V236/H236,0)*0.02175),"")</f>
        <v>0.5655</v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21">
        <v>4607091380897</v>
      </c>
      <c r="E237" s="32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3"/>
      <c r="O237" s="323"/>
      <c r="P237" s="323"/>
      <c r="Q237" s="324"/>
      <c r="R237" s="40" t="s">
        <v>48</v>
      </c>
      <c r="S237" s="40" t="s">
        <v>48</v>
      </c>
      <c r="T237" s="41" t="s">
        <v>0</v>
      </c>
      <c r="U237" s="59">
        <v>150</v>
      </c>
      <c r="V237" s="56">
        <f>IFERROR(IF(U237="",0,CEILING((U237/$H237),1)*$H237),"")</f>
        <v>151.20000000000002</v>
      </c>
      <c r="W237" s="42">
        <f>IFERROR(IF(V237=0,"",ROUNDUP(V237/H237,0)*0.02175),"")</f>
        <v>0.39149999999999996</v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9"/>
      <c r="M238" s="325" t="s">
        <v>43</v>
      </c>
      <c r="N238" s="326"/>
      <c r="O238" s="326"/>
      <c r="P238" s="326"/>
      <c r="Q238" s="326"/>
      <c r="R238" s="326"/>
      <c r="S238" s="327"/>
      <c r="T238" s="43" t="s">
        <v>42</v>
      </c>
      <c r="U238" s="44">
        <f>IFERROR(U235/H235,"0")+IFERROR(U236/H236,"0")+IFERROR(U237/H237,"0")</f>
        <v>43.498168498168496</v>
      </c>
      <c r="V238" s="44">
        <f>IFERROR(V235/H235,"0")+IFERROR(V236/H236,"0")+IFERROR(V237/H237,"0")</f>
        <v>44</v>
      </c>
      <c r="W238" s="44">
        <f>IFERROR(IF(W235="",0,W235),"0")+IFERROR(IF(W236="",0,W236),"0")+IFERROR(IF(W237="",0,W237),"0")</f>
        <v>0.95699999999999996</v>
      </c>
      <c r="X238" s="68"/>
      <c r="Y238" s="68"/>
    </row>
    <row r="239" spans="1:52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9"/>
      <c r="M239" s="325" t="s">
        <v>43</v>
      </c>
      <c r="N239" s="326"/>
      <c r="O239" s="326"/>
      <c r="P239" s="326"/>
      <c r="Q239" s="326"/>
      <c r="R239" s="326"/>
      <c r="S239" s="327"/>
      <c r="T239" s="43" t="s">
        <v>0</v>
      </c>
      <c r="U239" s="44">
        <f>IFERROR(SUM(U235:U237),"0")</f>
        <v>350</v>
      </c>
      <c r="V239" s="44">
        <f>IFERROR(SUM(V235:V237),"0")</f>
        <v>354</v>
      </c>
      <c r="W239" s="43"/>
      <c r="X239" s="68"/>
      <c r="Y239" s="68"/>
    </row>
    <row r="240" spans="1:52" ht="14.25" customHeight="1" x14ac:dyDescent="0.25">
      <c r="A240" s="320" t="s">
        <v>92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21">
        <v>4607091388374</v>
      </c>
      <c r="E241" s="32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444" t="s">
        <v>384</v>
      </c>
      <c r="N241" s="323"/>
      <c r="O241" s="323"/>
      <c r="P241" s="323"/>
      <c r="Q241" s="32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21">
        <v>4607091388381</v>
      </c>
      <c r="E242" s="32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439" t="s">
        <v>387</v>
      </c>
      <c r="N242" s="323"/>
      <c r="O242" s="323"/>
      <c r="P242" s="323"/>
      <c r="Q242" s="32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21">
        <v>4607091388404</v>
      </c>
      <c r="E243" s="32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3"/>
      <c r="O243" s="323"/>
      <c r="P243" s="323"/>
      <c r="Q243" s="324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9"/>
      <c r="M244" s="325" t="s">
        <v>43</v>
      </c>
      <c r="N244" s="326"/>
      <c r="O244" s="326"/>
      <c r="P244" s="326"/>
      <c r="Q244" s="326"/>
      <c r="R244" s="326"/>
      <c r="S244" s="327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9"/>
      <c r="M245" s="325" t="s">
        <v>43</v>
      </c>
      <c r="N245" s="326"/>
      <c r="O245" s="326"/>
      <c r="P245" s="326"/>
      <c r="Q245" s="326"/>
      <c r="R245" s="326"/>
      <c r="S245" s="327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20" t="s">
        <v>390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21">
        <v>4680115881808</v>
      </c>
      <c r="E247" s="32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3"/>
      <c r="O247" s="323"/>
      <c r="P247" s="323"/>
      <c r="Q247" s="324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21">
        <v>4680115881822</v>
      </c>
      <c r="E248" s="32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3"/>
      <c r="O248" s="323"/>
      <c r="P248" s="323"/>
      <c r="Q248" s="32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21">
        <v>4680115880016</v>
      </c>
      <c r="E249" s="32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3"/>
      <c r="O249" s="323"/>
      <c r="P249" s="323"/>
      <c r="Q249" s="32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9"/>
      <c r="M250" s="325" t="s">
        <v>43</v>
      </c>
      <c r="N250" s="326"/>
      <c r="O250" s="326"/>
      <c r="P250" s="326"/>
      <c r="Q250" s="326"/>
      <c r="R250" s="326"/>
      <c r="S250" s="327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9"/>
      <c r="M251" s="325" t="s">
        <v>43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19" t="s">
        <v>398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6"/>
      <c r="Y252" s="66"/>
    </row>
    <row r="253" spans="1:52" ht="14.25" customHeight="1" x14ac:dyDescent="0.25">
      <c r="A253" s="320" t="s">
        <v>113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21">
        <v>4607091387421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21">
        <v>4607091387421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21">
        <v>4607091387452</v>
      </c>
      <c r="E256" s="32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434" t="s">
        <v>404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21">
        <v>4607091387452</v>
      </c>
      <c r="E257" s="32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21">
        <v>4607091385984</v>
      </c>
      <c r="E258" s="32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3"/>
      <c r="O258" s="323"/>
      <c r="P258" s="323"/>
      <c r="Q258" s="32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21">
        <v>4607091387438</v>
      </c>
      <c r="E259" s="32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3"/>
      <c r="O259" s="323"/>
      <c r="P259" s="323"/>
      <c r="Q259" s="324"/>
      <c r="R259" s="40" t="s">
        <v>48</v>
      </c>
      <c r="S259" s="40" t="s">
        <v>48</v>
      </c>
      <c r="T259" s="41" t="s">
        <v>0</v>
      </c>
      <c r="U259" s="59">
        <v>100</v>
      </c>
      <c r="V259" s="56">
        <f t="shared" si="13"/>
        <v>100</v>
      </c>
      <c r="W259" s="42">
        <f>IFERROR(IF(V259=0,"",ROUNDUP(V259/H259,0)*0.00937),"")</f>
        <v>0.18740000000000001</v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21">
        <v>4607091387469</v>
      </c>
      <c r="E260" s="32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3"/>
      <c r="O260" s="323"/>
      <c r="P260" s="323"/>
      <c r="Q260" s="32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9"/>
      <c r="M261" s="325" t="s">
        <v>43</v>
      </c>
      <c r="N261" s="326"/>
      <c r="O261" s="326"/>
      <c r="P261" s="326"/>
      <c r="Q261" s="326"/>
      <c r="R261" s="326"/>
      <c r="S261" s="327"/>
      <c r="T261" s="43" t="s">
        <v>42</v>
      </c>
      <c r="U261" s="44">
        <f>IFERROR(U254/H254,"0")+IFERROR(U255/H255,"0")+IFERROR(U256/H256,"0")+IFERROR(U257/H257,"0")+IFERROR(U258/H258,"0")+IFERROR(U259/H259,"0")+IFERROR(U260/H260,"0")</f>
        <v>20</v>
      </c>
      <c r="V261" s="44">
        <f>IFERROR(V254/H254,"0")+IFERROR(V255/H255,"0")+IFERROR(V256/H256,"0")+IFERROR(V257/H257,"0")+IFERROR(V258/H258,"0")+IFERROR(V259/H259,"0")+IFERROR(V260/H260,"0")</f>
        <v>20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0.18740000000000001</v>
      </c>
      <c r="X261" s="68"/>
      <c r="Y261" s="68"/>
    </row>
    <row r="262" spans="1:52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9"/>
      <c r="M262" s="325" t="s">
        <v>43</v>
      </c>
      <c r="N262" s="326"/>
      <c r="O262" s="326"/>
      <c r="P262" s="326"/>
      <c r="Q262" s="326"/>
      <c r="R262" s="326"/>
      <c r="S262" s="327"/>
      <c r="T262" s="43" t="s">
        <v>0</v>
      </c>
      <c r="U262" s="44">
        <f>IFERROR(SUM(U254:U260),"0")</f>
        <v>100</v>
      </c>
      <c r="V262" s="44">
        <f>IFERROR(SUM(V254:V260),"0")</f>
        <v>100</v>
      </c>
      <c r="W262" s="43"/>
      <c r="X262" s="68"/>
      <c r="Y262" s="68"/>
    </row>
    <row r="263" spans="1:52" ht="14.25" customHeight="1" x14ac:dyDescent="0.25">
      <c r="A263" s="320" t="s">
        <v>75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21">
        <v>4607091387292</v>
      </c>
      <c r="E264" s="32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3"/>
      <c r="O264" s="323"/>
      <c r="P264" s="323"/>
      <c r="Q264" s="324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21">
        <v>4607091387315</v>
      </c>
      <c r="E265" s="32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3"/>
      <c r="O265" s="323"/>
      <c r="P265" s="323"/>
      <c r="Q265" s="324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28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9"/>
      <c r="M266" s="325" t="s">
        <v>43</v>
      </c>
      <c r="N266" s="326"/>
      <c r="O266" s="326"/>
      <c r="P266" s="326"/>
      <c r="Q266" s="326"/>
      <c r="R266" s="326"/>
      <c r="S266" s="32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9"/>
      <c r="M267" s="325" t="s">
        <v>43</v>
      </c>
      <c r="N267" s="326"/>
      <c r="O267" s="326"/>
      <c r="P267" s="326"/>
      <c r="Q267" s="326"/>
      <c r="R267" s="326"/>
      <c r="S267" s="32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19" t="s">
        <v>416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6"/>
      <c r="Y268" s="66"/>
    </row>
    <row r="269" spans="1:52" ht="14.25" customHeight="1" x14ac:dyDescent="0.25">
      <c r="A269" s="320" t="s">
        <v>75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21">
        <v>4607091383836</v>
      </c>
      <c r="E270" s="32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3"/>
      <c r="O270" s="323"/>
      <c r="P270" s="323"/>
      <c r="Q270" s="324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9"/>
      <c r="M271" s="325" t="s">
        <v>43</v>
      </c>
      <c r="N271" s="326"/>
      <c r="O271" s="326"/>
      <c r="P271" s="326"/>
      <c r="Q271" s="326"/>
      <c r="R271" s="326"/>
      <c r="S271" s="327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9"/>
      <c r="M272" s="325" t="s">
        <v>43</v>
      </c>
      <c r="N272" s="326"/>
      <c r="O272" s="326"/>
      <c r="P272" s="326"/>
      <c r="Q272" s="326"/>
      <c r="R272" s="326"/>
      <c r="S272" s="327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20" t="s">
        <v>79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21">
        <v>4607091387919</v>
      </c>
      <c r="E274" s="32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200</v>
      </c>
      <c r="V274" s="56">
        <f>IFERROR(IF(U274="",0,CEILING((U274/$H274),1)*$H274),"")</f>
        <v>202.5</v>
      </c>
      <c r="W274" s="42">
        <f>IFERROR(IF(V274=0,"",ROUNDUP(V274/H274,0)*0.02175),"")</f>
        <v>0.54374999999999996</v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21">
        <v>4607091383942</v>
      </c>
      <c r="E275" s="32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3"/>
      <c r="O275" s="323"/>
      <c r="P275" s="323"/>
      <c r="Q275" s="324"/>
      <c r="R275" s="40" t="s">
        <v>48</v>
      </c>
      <c r="S275" s="40" t="s">
        <v>48</v>
      </c>
      <c r="T275" s="41" t="s">
        <v>0</v>
      </c>
      <c r="U275" s="59">
        <v>126</v>
      </c>
      <c r="V275" s="56">
        <f>IFERROR(IF(U275="",0,CEILING((U275/$H275),1)*$H275),"")</f>
        <v>126</v>
      </c>
      <c r="W275" s="42">
        <f>IFERROR(IF(V275=0,"",ROUNDUP(V275/H275,0)*0.00753),"")</f>
        <v>0.3765</v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21">
        <v>4607091383959</v>
      </c>
      <c r="E276" s="32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426" t="s">
        <v>425</v>
      </c>
      <c r="N276" s="323"/>
      <c r="O276" s="323"/>
      <c r="P276" s="323"/>
      <c r="Q276" s="324"/>
      <c r="R276" s="40" t="s">
        <v>48</v>
      </c>
      <c r="S276" s="40" t="s">
        <v>48</v>
      </c>
      <c r="T276" s="41" t="s">
        <v>0</v>
      </c>
      <c r="U276" s="59">
        <v>126</v>
      </c>
      <c r="V276" s="56">
        <f>IFERROR(IF(U276="",0,CEILING((U276/$H276),1)*$H276),"")</f>
        <v>126</v>
      </c>
      <c r="W276" s="42">
        <f>IFERROR(IF(V276=0,"",ROUNDUP(V276/H276,0)*0.00753),"")</f>
        <v>0.3765</v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9"/>
      <c r="M277" s="325" t="s">
        <v>43</v>
      </c>
      <c r="N277" s="326"/>
      <c r="O277" s="326"/>
      <c r="P277" s="326"/>
      <c r="Q277" s="326"/>
      <c r="R277" s="326"/>
      <c r="S277" s="327"/>
      <c r="T277" s="43" t="s">
        <v>42</v>
      </c>
      <c r="U277" s="44">
        <f>IFERROR(U274/H274,"0")+IFERROR(U275/H275,"0")+IFERROR(U276/H276,"0")</f>
        <v>124.69135802469135</v>
      </c>
      <c r="V277" s="44">
        <f>IFERROR(V274/H274,"0")+IFERROR(V275/H275,"0")+IFERROR(V276/H276,"0")</f>
        <v>125</v>
      </c>
      <c r="W277" s="44">
        <f>IFERROR(IF(W274="",0,W274),"0")+IFERROR(IF(W275="",0,W275),"0")+IFERROR(IF(W276="",0,W276),"0")</f>
        <v>1.2967500000000001</v>
      </c>
      <c r="X277" s="68"/>
      <c r="Y277" s="68"/>
    </row>
    <row r="278" spans="1:52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9"/>
      <c r="M278" s="325" t="s">
        <v>43</v>
      </c>
      <c r="N278" s="326"/>
      <c r="O278" s="326"/>
      <c r="P278" s="326"/>
      <c r="Q278" s="326"/>
      <c r="R278" s="326"/>
      <c r="S278" s="327"/>
      <c r="T278" s="43" t="s">
        <v>0</v>
      </c>
      <c r="U278" s="44">
        <f>IFERROR(SUM(U274:U276),"0")</f>
        <v>452</v>
      </c>
      <c r="V278" s="44">
        <f>IFERROR(SUM(V274:V276),"0")</f>
        <v>454.5</v>
      </c>
      <c r="W278" s="43"/>
      <c r="X278" s="68"/>
      <c r="Y278" s="68"/>
    </row>
    <row r="279" spans="1:52" ht="14.25" customHeight="1" x14ac:dyDescent="0.25">
      <c r="A279" s="320" t="s">
        <v>218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21">
        <v>4607091388831</v>
      </c>
      <c r="E280" s="32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3"/>
      <c r="O280" s="323"/>
      <c r="P280" s="323"/>
      <c r="Q280" s="32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28"/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9"/>
      <c r="M281" s="325" t="s">
        <v>43</v>
      </c>
      <c r="N281" s="326"/>
      <c r="O281" s="326"/>
      <c r="P281" s="326"/>
      <c r="Q281" s="326"/>
      <c r="R281" s="326"/>
      <c r="S281" s="327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9"/>
      <c r="M282" s="325" t="s">
        <v>43</v>
      </c>
      <c r="N282" s="326"/>
      <c r="O282" s="326"/>
      <c r="P282" s="326"/>
      <c r="Q282" s="326"/>
      <c r="R282" s="326"/>
      <c r="S282" s="327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20" t="s">
        <v>92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21">
        <v>4607091383102</v>
      </c>
      <c r="E284" s="32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3"/>
      <c r="O284" s="323"/>
      <c r="P284" s="323"/>
      <c r="Q284" s="32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28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9"/>
      <c r="M285" s="325" t="s">
        <v>43</v>
      </c>
      <c r="N285" s="326"/>
      <c r="O285" s="326"/>
      <c r="P285" s="326"/>
      <c r="Q285" s="326"/>
      <c r="R285" s="326"/>
      <c r="S285" s="327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9"/>
      <c r="M286" s="325" t="s">
        <v>43</v>
      </c>
      <c r="N286" s="326"/>
      <c r="O286" s="326"/>
      <c r="P286" s="326"/>
      <c r="Q286" s="326"/>
      <c r="R286" s="326"/>
      <c r="S286" s="327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42" t="s">
        <v>430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55"/>
      <c r="Y287" s="55"/>
    </row>
    <row r="288" spans="1:52" ht="16.5" customHeight="1" x14ac:dyDescent="0.25">
      <c r="A288" s="319" t="s">
        <v>431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6"/>
      <c r="Y288" s="66"/>
    </row>
    <row r="289" spans="1:52" ht="14.25" customHeight="1" x14ac:dyDescent="0.25">
      <c r="A289" s="320" t="s">
        <v>113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21">
        <v>4607091383997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21">
        <v>4607091383997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21">
        <v>4607091384130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21">
        <v>4607091384130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21">
        <v>4607091384147</v>
      </c>
      <c r="E294" s="32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21">
        <v>4607091384147</v>
      </c>
      <c r="E295" s="32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14" t="s">
        <v>441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1300</v>
      </c>
      <c r="V295" s="56">
        <f t="shared" si="14"/>
        <v>1305</v>
      </c>
      <c r="W295" s="42">
        <f>IFERROR(IF(V295=0,"",ROUNDUP(V295/H295,0)*0.02039),"")</f>
        <v>1.7739299999999998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21">
        <v>4607091384154</v>
      </c>
      <c r="E296" s="32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3"/>
      <c r="O296" s="323"/>
      <c r="P296" s="323"/>
      <c r="Q296" s="324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21">
        <v>4607091384161</v>
      </c>
      <c r="E297" s="32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3"/>
      <c r="O297" s="323"/>
      <c r="P297" s="323"/>
      <c r="Q297" s="324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8"/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9"/>
      <c r="M298" s="325" t="s">
        <v>43</v>
      </c>
      <c r="N298" s="326"/>
      <c r="O298" s="326"/>
      <c r="P298" s="326"/>
      <c r="Q298" s="326"/>
      <c r="R298" s="326"/>
      <c r="S298" s="327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86.666666666666671</v>
      </c>
      <c r="V298" s="44">
        <f>IFERROR(V290/H290,"0")+IFERROR(V291/H291,"0")+IFERROR(V292/H292,"0")+IFERROR(V293/H293,"0")+IFERROR(V294/H294,"0")+IFERROR(V295/H295,"0")+IFERROR(V296/H296,"0")+IFERROR(V297/H297,"0")</f>
        <v>87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1.7739299999999998</v>
      </c>
      <c r="X298" s="68"/>
      <c r="Y298" s="68"/>
    </row>
    <row r="299" spans="1:52" x14ac:dyDescent="0.2">
      <c r="A299" s="328"/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9"/>
      <c r="M299" s="325" t="s">
        <v>43</v>
      </c>
      <c r="N299" s="326"/>
      <c r="O299" s="326"/>
      <c r="P299" s="326"/>
      <c r="Q299" s="326"/>
      <c r="R299" s="326"/>
      <c r="S299" s="327"/>
      <c r="T299" s="43" t="s">
        <v>0</v>
      </c>
      <c r="U299" s="44">
        <f>IFERROR(SUM(U290:U297),"0")</f>
        <v>1300</v>
      </c>
      <c r="V299" s="44">
        <f>IFERROR(SUM(V290:V297),"0")</f>
        <v>1305</v>
      </c>
      <c r="W299" s="43"/>
      <c r="X299" s="68"/>
      <c r="Y299" s="68"/>
    </row>
    <row r="300" spans="1:52" ht="14.25" customHeight="1" x14ac:dyDescent="0.25">
      <c r="A300" s="320" t="s">
        <v>106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21">
        <v>4607091383980</v>
      </c>
      <c r="E301" s="32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3"/>
      <c r="O301" s="323"/>
      <c r="P301" s="323"/>
      <c r="Q301" s="32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21">
        <v>4607091384178</v>
      </c>
      <c r="E302" s="32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3"/>
      <c r="O302" s="323"/>
      <c r="P302" s="323"/>
      <c r="Q302" s="32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9"/>
      <c r="M303" s="325" t="s">
        <v>43</v>
      </c>
      <c r="N303" s="326"/>
      <c r="O303" s="326"/>
      <c r="P303" s="326"/>
      <c r="Q303" s="326"/>
      <c r="R303" s="326"/>
      <c r="S303" s="327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52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9"/>
      <c r="M304" s="325" t="s">
        <v>43</v>
      </c>
      <c r="N304" s="326"/>
      <c r="O304" s="326"/>
      <c r="P304" s="326"/>
      <c r="Q304" s="326"/>
      <c r="R304" s="326"/>
      <c r="S304" s="327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52" ht="14.25" customHeight="1" x14ac:dyDescent="0.25">
      <c r="A305" s="320" t="s">
        <v>79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21">
        <v>4607091384260</v>
      </c>
      <c r="E306" s="32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3"/>
      <c r="O306" s="323"/>
      <c r="P306" s="323"/>
      <c r="Q306" s="324"/>
      <c r="R306" s="40" t="s">
        <v>48</v>
      </c>
      <c r="S306" s="40" t="s">
        <v>48</v>
      </c>
      <c r="T306" s="41" t="s">
        <v>0</v>
      </c>
      <c r="U306" s="59">
        <v>39</v>
      </c>
      <c r="V306" s="56">
        <f>IFERROR(IF(U306="",0,CEILING((U306/$H306),1)*$H306),"")</f>
        <v>39</v>
      </c>
      <c r="W306" s="42">
        <f>IFERROR(IF(V306=0,"",ROUNDUP(V306/H306,0)*0.02175),"")</f>
        <v>0.10874999999999999</v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9"/>
      <c r="M307" s="325" t="s">
        <v>43</v>
      </c>
      <c r="N307" s="326"/>
      <c r="O307" s="326"/>
      <c r="P307" s="326"/>
      <c r="Q307" s="326"/>
      <c r="R307" s="326"/>
      <c r="S307" s="327"/>
      <c r="T307" s="43" t="s">
        <v>42</v>
      </c>
      <c r="U307" s="44">
        <f>IFERROR(U306/H306,"0")</f>
        <v>5</v>
      </c>
      <c r="V307" s="44">
        <f>IFERROR(V306/H306,"0")</f>
        <v>5</v>
      </c>
      <c r="W307" s="44">
        <f>IFERROR(IF(W306="",0,W306),"0")</f>
        <v>0.10874999999999999</v>
      </c>
      <c r="X307" s="68"/>
      <c r="Y307" s="68"/>
    </row>
    <row r="308" spans="1:52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9"/>
      <c r="M308" s="325" t="s">
        <v>43</v>
      </c>
      <c r="N308" s="326"/>
      <c r="O308" s="326"/>
      <c r="P308" s="326"/>
      <c r="Q308" s="326"/>
      <c r="R308" s="326"/>
      <c r="S308" s="327"/>
      <c r="T308" s="43" t="s">
        <v>0</v>
      </c>
      <c r="U308" s="44">
        <f>IFERROR(SUM(U306:U306),"0")</f>
        <v>39</v>
      </c>
      <c r="V308" s="44">
        <f>IFERROR(SUM(V306:V306),"0")</f>
        <v>39</v>
      </c>
      <c r="W308" s="43"/>
      <c r="X308" s="68"/>
      <c r="Y308" s="68"/>
    </row>
    <row r="309" spans="1:52" ht="14.25" customHeight="1" x14ac:dyDescent="0.25">
      <c r="A309" s="320" t="s">
        <v>218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21">
        <v>4607091384673</v>
      </c>
      <c r="E310" s="32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3"/>
      <c r="O310" s="323"/>
      <c r="P310" s="323"/>
      <c r="Q310" s="32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28"/>
      <c r="B311" s="328"/>
      <c r="C311" s="328"/>
      <c r="D311" s="328"/>
      <c r="E311" s="328"/>
      <c r="F311" s="328"/>
      <c r="G311" s="328"/>
      <c r="H311" s="328"/>
      <c r="I311" s="328"/>
      <c r="J311" s="328"/>
      <c r="K311" s="328"/>
      <c r="L311" s="329"/>
      <c r="M311" s="325" t="s">
        <v>43</v>
      </c>
      <c r="N311" s="326"/>
      <c r="O311" s="326"/>
      <c r="P311" s="326"/>
      <c r="Q311" s="326"/>
      <c r="R311" s="326"/>
      <c r="S311" s="327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28"/>
      <c r="B312" s="328"/>
      <c r="C312" s="328"/>
      <c r="D312" s="328"/>
      <c r="E312" s="328"/>
      <c r="F312" s="328"/>
      <c r="G312" s="328"/>
      <c r="H312" s="328"/>
      <c r="I312" s="328"/>
      <c r="J312" s="328"/>
      <c r="K312" s="328"/>
      <c r="L312" s="329"/>
      <c r="M312" s="325" t="s">
        <v>43</v>
      </c>
      <c r="N312" s="326"/>
      <c r="O312" s="326"/>
      <c r="P312" s="326"/>
      <c r="Q312" s="326"/>
      <c r="R312" s="326"/>
      <c r="S312" s="327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19" t="s">
        <v>454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6"/>
      <c r="Y313" s="66"/>
    </row>
    <row r="314" spans="1:52" ht="14.25" customHeight="1" x14ac:dyDescent="0.25">
      <c r="A314" s="320" t="s">
        <v>113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21">
        <v>4607091384185</v>
      </c>
      <c r="E315" s="32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3"/>
      <c r="O315" s="323"/>
      <c r="P315" s="323"/>
      <c r="Q315" s="32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21">
        <v>4607091384192</v>
      </c>
      <c r="E316" s="32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3"/>
      <c r="O316" s="323"/>
      <c r="P316" s="323"/>
      <c r="Q316" s="32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21">
        <v>4680115881907</v>
      </c>
      <c r="E317" s="32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21">
        <v>4607091384680</v>
      </c>
      <c r="E318" s="32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9"/>
      <c r="M319" s="325" t="s">
        <v>43</v>
      </c>
      <c r="N319" s="326"/>
      <c r="O319" s="326"/>
      <c r="P319" s="326"/>
      <c r="Q319" s="326"/>
      <c r="R319" s="326"/>
      <c r="S319" s="327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28"/>
      <c r="B320" s="328"/>
      <c r="C320" s="328"/>
      <c r="D320" s="328"/>
      <c r="E320" s="328"/>
      <c r="F320" s="328"/>
      <c r="G320" s="328"/>
      <c r="H320" s="328"/>
      <c r="I320" s="328"/>
      <c r="J320" s="328"/>
      <c r="K320" s="328"/>
      <c r="L320" s="329"/>
      <c r="M320" s="325" t="s">
        <v>43</v>
      </c>
      <c r="N320" s="326"/>
      <c r="O320" s="326"/>
      <c r="P320" s="326"/>
      <c r="Q320" s="326"/>
      <c r="R320" s="326"/>
      <c r="S320" s="327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20" t="s">
        <v>75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21">
        <v>4607091384802</v>
      </c>
      <c r="E322" s="32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3"/>
      <c r="O322" s="323"/>
      <c r="P322" s="323"/>
      <c r="Q322" s="32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21">
        <v>4607091384826</v>
      </c>
      <c r="E323" s="32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3"/>
      <c r="O323" s="323"/>
      <c r="P323" s="323"/>
      <c r="Q323" s="32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8"/>
      <c r="B324" s="328"/>
      <c r="C324" s="328"/>
      <c r="D324" s="328"/>
      <c r="E324" s="328"/>
      <c r="F324" s="328"/>
      <c r="G324" s="328"/>
      <c r="H324" s="328"/>
      <c r="I324" s="328"/>
      <c r="J324" s="328"/>
      <c r="K324" s="328"/>
      <c r="L324" s="329"/>
      <c r="M324" s="325" t="s">
        <v>43</v>
      </c>
      <c r="N324" s="326"/>
      <c r="O324" s="326"/>
      <c r="P324" s="326"/>
      <c r="Q324" s="326"/>
      <c r="R324" s="326"/>
      <c r="S324" s="327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9"/>
      <c r="M325" s="325" t="s">
        <v>43</v>
      </c>
      <c r="N325" s="326"/>
      <c r="O325" s="326"/>
      <c r="P325" s="326"/>
      <c r="Q325" s="326"/>
      <c r="R325" s="326"/>
      <c r="S325" s="327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20" t="s">
        <v>79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21">
        <v>4607091384246</v>
      </c>
      <c r="E327" s="32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3"/>
      <c r="O327" s="323"/>
      <c r="P327" s="323"/>
      <c r="Q327" s="324"/>
      <c r="R327" s="40" t="s">
        <v>48</v>
      </c>
      <c r="S327" s="40" t="s">
        <v>48</v>
      </c>
      <c r="T327" s="41" t="s">
        <v>0</v>
      </c>
      <c r="U327" s="59">
        <v>39</v>
      </c>
      <c r="V327" s="56">
        <f>IFERROR(IF(U327="",0,CEILING((U327/$H327),1)*$H327),"")</f>
        <v>39</v>
      </c>
      <c r="W327" s="42">
        <f>IFERROR(IF(V327=0,"",ROUNDUP(V327/H327,0)*0.02175),"")</f>
        <v>0.10874999999999999</v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21">
        <v>4680115881976</v>
      </c>
      <c r="E328" s="32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3"/>
      <c r="O328" s="323"/>
      <c r="P328" s="323"/>
      <c r="Q328" s="324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21">
        <v>4607091384253</v>
      </c>
      <c r="E329" s="32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21">
        <v>4680115881969</v>
      </c>
      <c r="E330" s="32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9"/>
      <c r="M331" s="325" t="s">
        <v>43</v>
      </c>
      <c r="N331" s="326"/>
      <c r="O331" s="326"/>
      <c r="P331" s="326"/>
      <c r="Q331" s="326"/>
      <c r="R331" s="326"/>
      <c r="S331" s="327"/>
      <c r="T331" s="43" t="s">
        <v>42</v>
      </c>
      <c r="U331" s="44">
        <f>IFERROR(U327/H327,"0")+IFERROR(U328/H328,"0")+IFERROR(U329/H329,"0")+IFERROR(U330/H330,"0")</f>
        <v>5</v>
      </c>
      <c r="V331" s="44">
        <f>IFERROR(V327/H327,"0")+IFERROR(V328/H328,"0")+IFERROR(V329/H329,"0")+IFERROR(V330/H330,"0")</f>
        <v>5</v>
      </c>
      <c r="W331" s="44">
        <f>IFERROR(IF(W327="",0,W327),"0")+IFERROR(IF(W328="",0,W328),"0")+IFERROR(IF(W329="",0,W329),"0")+IFERROR(IF(W330="",0,W330),"0")</f>
        <v>0.10874999999999999</v>
      </c>
      <c r="X331" s="68"/>
      <c r="Y331" s="68"/>
    </row>
    <row r="332" spans="1:52" x14ac:dyDescent="0.2">
      <c r="A332" s="328"/>
      <c r="B332" s="328"/>
      <c r="C332" s="328"/>
      <c r="D332" s="328"/>
      <c r="E332" s="328"/>
      <c r="F332" s="328"/>
      <c r="G332" s="328"/>
      <c r="H332" s="328"/>
      <c r="I332" s="328"/>
      <c r="J332" s="328"/>
      <c r="K332" s="328"/>
      <c r="L332" s="329"/>
      <c r="M332" s="325" t="s">
        <v>43</v>
      </c>
      <c r="N332" s="326"/>
      <c r="O332" s="326"/>
      <c r="P332" s="326"/>
      <c r="Q332" s="326"/>
      <c r="R332" s="326"/>
      <c r="S332" s="327"/>
      <c r="T332" s="43" t="s">
        <v>0</v>
      </c>
      <c r="U332" s="44">
        <f>IFERROR(SUM(U327:U330),"0")</f>
        <v>39</v>
      </c>
      <c r="V332" s="44">
        <f>IFERROR(SUM(V327:V330),"0")</f>
        <v>39</v>
      </c>
      <c r="W332" s="43"/>
      <c r="X332" s="68"/>
      <c r="Y332" s="68"/>
    </row>
    <row r="333" spans="1:52" ht="14.25" customHeight="1" x14ac:dyDescent="0.25">
      <c r="A333" s="320" t="s">
        <v>218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21">
        <v>4607091389357</v>
      </c>
      <c r="E334" s="32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3"/>
      <c r="O334" s="323"/>
      <c r="P334" s="323"/>
      <c r="Q334" s="32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9"/>
      <c r="M335" s="325" t="s">
        <v>43</v>
      </c>
      <c r="N335" s="326"/>
      <c r="O335" s="326"/>
      <c r="P335" s="326"/>
      <c r="Q335" s="326"/>
      <c r="R335" s="326"/>
      <c r="S335" s="327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9"/>
      <c r="M336" s="325" t="s">
        <v>43</v>
      </c>
      <c r="N336" s="326"/>
      <c r="O336" s="326"/>
      <c r="P336" s="326"/>
      <c r="Q336" s="326"/>
      <c r="R336" s="326"/>
      <c r="S336" s="327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42" t="s">
        <v>477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55"/>
      <c r="Y337" s="55"/>
    </row>
    <row r="338" spans="1:52" ht="16.5" customHeight="1" x14ac:dyDescent="0.25">
      <c r="A338" s="319" t="s">
        <v>478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6"/>
      <c r="Y338" s="66"/>
    </row>
    <row r="339" spans="1:52" ht="14.25" customHeight="1" x14ac:dyDescent="0.25">
      <c r="A339" s="320" t="s">
        <v>113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21">
        <v>4607091389708</v>
      </c>
      <c r="E340" s="32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3"/>
      <c r="O340" s="323"/>
      <c r="P340" s="323"/>
      <c r="Q340" s="32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21">
        <v>4607091389692</v>
      </c>
      <c r="E341" s="32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3"/>
      <c r="O341" s="323"/>
      <c r="P341" s="323"/>
      <c r="Q341" s="32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9"/>
      <c r="M342" s="325" t="s">
        <v>43</v>
      </c>
      <c r="N342" s="326"/>
      <c r="O342" s="326"/>
      <c r="P342" s="326"/>
      <c r="Q342" s="326"/>
      <c r="R342" s="326"/>
      <c r="S342" s="327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9"/>
      <c r="M343" s="325" t="s">
        <v>43</v>
      </c>
      <c r="N343" s="326"/>
      <c r="O343" s="326"/>
      <c r="P343" s="326"/>
      <c r="Q343" s="326"/>
      <c r="R343" s="326"/>
      <c r="S343" s="327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20" t="s">
        <v>75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21">
        <v>4607091389753</v>
      </c>
      <c r="E345" s="32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3"/>
      <c r="O345" s="323"/>
      <c r="P345" s="323"/>
      <c r="Q345" s="32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21">
        <v>4607091389760</v>
      </c>
      <c r="E346" s="32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3"/>
      <c r="O346" s="323"/>
      <c r="P346" s="323"/>
      <c r="Q346" s="32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21">
        <v>4607091389746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21">
        <v>4680115882928</v>
      </c>
      <c r="E348" s="32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21">
        <v>4680115883147</v>
      </c>
      <c r="E349" s="32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21">
        <v>4607091384338</v>
      </c>
      <c r="E350" s="32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21">
        <v>4680115883154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21">
        <v>4607091389524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21">
        <v>4680115883161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21">
        <v>4607091384345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21">
        <v>4680115883178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21">
        <v>4607091389531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21">
        <v>4680115883185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">
        <v>509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8"/>
      <c r="B358" s="328"/>
      <c r="C358" s="328"/>
      <c r="D358" s="328"/>
      <c r="E358" s="328"/>
      <c r="F358" s="328"/>
      <c r="G358" s="328"/>
      <c r="H358" s="328"/>
      <c r="I358" s="328"/>
      <c r="J358" s="328"/>
      <c r="K358" s="328"/>
      <c r="L358" s="329"/>
      <c r="M358" s="325" t="s">
        <v>43</v>
      </c>
      <c r="N358" s="326"/>
      <c r="O358" s="326"/>
      <c r="P358" s="326"/>
      <c r="Q358" s="326"/>
      <c r="R358" s="326"/>
      <c r="S358" s="327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8"/>
      <c r="B359" s="328"/>
      <c r="C359" s="328"/>
      <c r="D359" s="328"/>
      <c r="E359" s="328"/>
      <c r="F359" s="328"/>
      <c r="G359" s="328"/>
      <c r="H359" s="328"/>
      <c r="I359" s="328"/>
      <c r="J359" s="328"/>
      <c r="K359" s="328"/>
      <c r="L359" s="329"/>
      <c r="M359" s="325" t="s">
        <v>43</v>
      </c>
      <c r="N359" s="326"/>
      <c r="O359" s="326"/>
      <c r="P359" s="326"/>
      <c r="Q359" s="326"/>
      <c r="R359" s="326"/>
      <c r="S359" s="327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customHeight="1" x14ac:dyDescent="0.25">
      <c r="A360" s="320" t="s">
        <v>79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21">
        <v>4607091389685</v>
      </c>
      <c r="E361" s="32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3"/>
      <c r="O361" s="323"/>
      <c r="P361" s="323"/>
      <c r="Q361" s="32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21">
        <v>4607091389654</v>
      </c>
      <c r="E362" s="32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3"/>
      <c r="O362" s="323"/>
      <c r="P362" s="323"/>
      <c r="Q362" s="324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21">
        <v>4607091384352</v>
      </c>
      <c r="E363" s="32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21">
        <v>4607091389661</v>
      </c>
      <c r="E364" s="32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9"/>
      <c r="M365" s="325" t="s">
        <v>43</v>
      </c>
      <c r="N365" s="326"/>
      <c r="O365" s="326"/>
      <c r="P365" s="326"/>
      <c r="Q365" s="326"/>
      <c r="R365" s="326"/>
      <c r="S365" s="327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28"/>
      <c r="B366" s="328"/>
      <c r="C366" s="328"/>
      <c r="D366" s="328"/>
      <c r="E366" s="328"/>
      <c r="F366" s="328"/>
      <c r="G366" s="328"/>
      <c r="H366" s="328"/>
      <c r="I366" s="328"/>
      <c r="J366" s="328"/>
      <c r="K366" s="328"/>
      <c r="L366" s="329"/>
      <c r="M366" s="325" t="s">
        <v>43</v>
      </c>
      <c r="N366" s="326"/>
      <c r="O366" s="326"/>
      <c r="P366" s="326"/>
      <c r="Q366" s="326"/>
      <c r="R366" s="326"/>
      <c r="S366" s="327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20" t="s">
        <v>218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21">
        <v>4680115881648</v>
      </c>
      <c r="E368" s="32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3"/>
      <c r="O368" s="323"/>
      <c r="P368" s="323"/>
      <c r="Q368" s="324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9"/>
      <c r="M369" s="325" t="s">
        <v>43</v>
      </c>
      <c r="N369" s="326"/>
      <c r="O369" s="326"/>
      <c r="P369" s="326"/>
      <c r="Q369" s="326"/>
      <c r="R369" s="326"/>
      <c r="S369" s="327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9"/>
      <c r="M370" s="325" t="s">
        <v>43</v>
      </c>
      <c r="N370" s="326"/>
      <c r="O370" s="326"/>
      <c r="P370" s="326"/>
      <c r="Q370" s="326"/>
      <c r="R370" s="326"/>
      <c r="S370" s="327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20" t="s">
        <v>92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21">
        <v>4680115883017</v>
      </c>
      <c r="E372" s="321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3"/>
      <c r="O372" s="323"/>
      <c r="P372" s="323"/>
      <c r="Q372" s="324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21">
        <v>4680115883031</v>
      </c>
      <c r="E373" s="321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3"/>
      <c r="O373" s="323"/>
      <c r="P373" s="323"/>
      <c r="Q373" s="324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21">
        <v>4680115883024</v>
      </c>
      <c r="E374" s="32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20" t="s">
        <v>101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21">
        <v>4680115882997</v>
      </c>
      <c r="E378" s="321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374" t="s">
        <v>529</v>
      </c>
      <c r="N378" s="323"/>
      <c r="O378" s="323"/>
      <c r="P378" s="323"/>
      <c r="Q378" s="32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28"/>
      <c r="B379" s="328"/>
      <c r="C379" s="328"/>
      <c r="D379" s="328"/>
      <c r="E379" s="328"/>
      <c r="F379" s="328"/>
      <c r="G379" s="328"/>
      <c r="H379" s="328"/>
      <c r="I379" s="328"/>
      <c r="J379" s="328"/>
      <c r="K379" s="328"/>
      <c r="L379" s="329"/>
      <c r="M379" s="325" t="s">
        <v>43</v>
      </c>
      <c r="N379" s="326"/>
      <c r="O379" s="326"/>
      <c r="P379" s="326"/>
      <c r="Q379" s="326"/>
      <c r="R379" s="326"/>
      <c r="S379" s="327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9"/>
      <c r="M380" s="325" t="s">
        <v>43</v>
      </c>
      <c r="N380" s="326"/>
      <c r="O380" s="326"/>
      <c r="P380" s="326"/>
      <c r="Q380" s="326"/>
      <c r="R380" s="326"/>
      <c r="S380" s="327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19" t="s">
        <v>530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6"/>
      <c r="Y381" s="66"/>
    </row>
    <row r="382" spans="1:52" ht="14.25" customHeight="1" x14ac:dyDescent="0.25">
      <c r="A382" s="320" t="s">
        <v>106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21">
        <v>4607091389388</v>
      </c>
      <c r="E383" s="321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3"/>
      <c r="O383" s="323"/>
      <c r="P383" s="323"/>
      <c r="Q383" s="32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21">
        <v>4607091389364</v>
      </c>
      <c r="E384" s="321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3"/>
      <c r="O384" s="323"/>
      <c r="P384" s="323"/>
      <c r="Q384" s="32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28"/>
      <c r="B385" s="328"/>
      <c r="C385" s="328"/>
      <c r="D385" s="328"/>
      <c r="E385" s="328"/>
      <c r="F385" s="328"/>
      <c r="G385" s="328"/>
      <c r="H385" s="328"/>
      <c r="I385" s="328"/>
      <c r="J385" s="328"/>
      <c r="K385" s="328"/>
      <c r="L385" s="329"/>
      <c r="M385" s="325" t="s">
        <v>43</v>
      </c>
      <c r="N385" s="326"/>
      <c r="O385" s="326"/>
      <c r="P385" s="326"/>
      <c r="Q385" s="326"/>
      <c r="R385" s="326"/>
      <c r="S385" s="32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28"/>
      <c r="B386" s="328"/>
      <c r="C386" s="328"/>
      <c r="D386" s="328"/>
      <c r="E386" s="328"/>
      <c r="F386" s="328"/>
      <c r="G386" s="328"/>
      <c r="H386" s="328"/>
      <c r="I386" s="328"/>
      <c r="J386" s="328"/>
      <c r="K386" s="328"/>
      <c r="L386" s="329"/>
      <c r="M386" s="325" t="s">
        <v>43</v>
      </c>
      <c r="N386" s="326"/>
      <c r="O386" s="326"/>
      <c r="P386" s="326"/>
      <c r="Q386" s="326"/>
      <c r="R386" s="326"/>
      <c r="S386" s="32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20" t="s">
        <v>75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21">
        <v>4607091389739</v>
      </c>
      <c r="E388" s="32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3"/>
      <c r="O388" s="323"/>
      <c r="P388" s="323"/>
      <c r="Q388" s="324"/>
      <c r="R388" s="40" t="s">
        <v>48</v>
      </c>
      <c r="S388" s="40" t="s">
        <v>48</v>
      </c>
      <c r="T388" s="41" t="s">
        <v>0</v>
      </c>
      <c r="U388" s="59">
        <v>150</v>
      </c>
      <c r="V388" s="56">
        <f t="shared" ref="V388:V394" si="17">IFERROR(IF(U388="",0,CEILING((U388/$H388),1)*$H388),"")</f>
        <v>151.20000000000002</v>
      </c>
      <c r="W388" s="42">
        <f>IFERROR(IF(V388=0,"",ROUNDUP(V388/H388,0)*0.00753),"")</f>
        <v>0.27107999999999999</v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21">
        <v>4680115883048</v>
      </c>
      <c r="E389" s="321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3"/>
      <c r="O389" s="323"/>
      <c r="P389" s="323"/>
      <c r="Q389" s="32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21">
        <v>4607091389425</v>
      </c>
      <c r="E390" s="32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21">
        <v>4680115882911</v>
      </c>
      <c r="E391" s="321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367" t="s">
        <v>543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21">
        <v>4680115880771</v>
      </c>
      <c r="E392" s="32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21">
        <v>4607091389500</v>
      </c>
      <c r="E393" s="32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21">
        <v>4680115881983</v>
      </c>
      <c r="E394" s="321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f>IFERROR(U388/H388,"0")+IFERROR(U389/H389,"0")+IFERROR(U390/H390,"0")+IFERROR(U391/H391,"0")+IFERROR(U392/H392,"0")+IFERROR(U393/H393,"0")+IFERROR(U394/H394,"0")</f>
        <v>35.714285714285715</v>
      </c>
      <c r="V395" s="44">
        <f>IFERROR(V388/H388,"0")+IFERROR(V389/H389,"0")+IFERROR(V390/H390,"0")+IFERROR(V391/H391,"0")+IFERROR(V392/H392,"0")+IFERROR(V393/H393,"0")+IFERROR(V394/H394,"0")</f>
        <v>36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0.27107999999999999</v>
      </c>
      <c r="X395" s="68"/>
      <c r="Y395" s="68"/>
    </row>
    <row r="396" spans="1:52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f>IFERROR(SUM(U388:U394),"0")</f>
        <v>150</v>
      </c>
      <c r="V396" s="44">
        <f>IFERROR(SUM(V388:V394),"0")</f>
        <v>151.20000000000002</v>
      </c>
      <c r="W396" s="43"/>
      <c r="X396" s="68"/>
      <c r="Y396" s="68"/>
    </row>
    <row r="397" spans="1:52" ht="14.25" customHeight="1" x14ac:dyDescent="0.25">
      <c r="A397" s="320" t="s">
        <v>92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21">
        <v>4680115883000</v>
      </c>
      <c r="E398" s="321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3"/>
      <c r="O398" s="323"/>
      <c r="P398" s="323"/>
      <c r="Q398" s="324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9"/>
      <c r="M399" s="325" t="s">
        <v>43</v>
      </c>
      <c r="N399" s="326"/>
      <c r="O399" s="326"/>
      <c r="P399" s="326"/>
      <c r="Q399" s="326"/>
      <c r="R399" s="326"/>
      <c r="S399" s="327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28"/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9"/>
      <c r="M400" s="325" t="s">
        <v>43</v>
      </c>
      <c r="N400" s="326"/>
      <c r="O400" s="326"/>
      <c r="P400" s="326"/>
      <c r="Q400" s="326"/>
      <c r="R400" s="326"/>
      <c r="S400" s="327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20" t="s">
        <v>101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21">
        <v>4680115882980</v>
      </c>
      <c r="E402" s="321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3"/>
      <c r="O402" s="323"/>
      <c r="P402" s="323"/>
      <c r="Q402" s="32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9"/>
      <c r="M403" s="325" t="s">
        <v>43</v>
      </c>
      <c r="N403" s="326"/>
      <c r="O403" s="326"/>
      <c r="P403" s="326"/>
      <c r="Q403" s="326"/>
      <c r="R403" s="326"/>
      <c r="S403" s="327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9"/>
      <c r="M404" s="325" t="s">
        <v>43</v>
      </c>
      <c r="N404" s="326"/>
      <c r="O404" s="326"/>
      <c r="P404" s="326"/>
      <c r="Q404" s="326"/>
      <c r="R404" s="326"/>
      <c r="S404" s="327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42" t="s">
        <v>554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55"/>
      <c r="Y405" s="55"/>
    </row>
    <row r="406" spans="1:52" ht="16.5" customHeight="1" x14ac:dyDescent="0.25">
      <c r="A406" s="319" t="s">
        <v>554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6"/>
      <c r="Y406" s="66"/>
    </row>
    <row r="407" spans="1:52" ht="14.25" customHeight="1" x14ac:dyDescent="0.25">
      <c r="A407" s="320" t="s">
        <v>113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21">
        <v>4607091389067</v>
      </c>
      <c r="E408" s="321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3"/>
      <c r="O408" s="323"/>
      <c r="P408" s="323"/>
      <c r="Q408" s="32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21">
        <v>4607091383522</v>
      </c>
      <c r="E409" s="321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3"/>
      <c r="O409" s="323"/>
      <c r="P409" s="323"/>
      <c r="Q409" s="324"/>
      <c r="R409" s="40" t="s">
        <v>48</v>
      </c>
      <c r="S409" s="40" t="s">
        <v>48</v>
      </c>
      <c r="T409" s="41" t="s">
        <v>0</v>
      </c>
      <c r="U409" s="59">
        <v>1300</v>
      </c>
      <c r="V409" s="56">
        <f t="shared" si="18"/>
        <v>1304.1600000000001</v>
      </c>
      <c r="W409" s="42">
        <f>IFERROR(IF(V409=0,"",ROUNDUP(V409/H409,0)*0.01196),"")</f>
        <v>2.9541200000000001</v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21">
        <v>4607091384437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21">
        <v>4607091389104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500</v>
      </c>
      <c r="V411" s="56">
        <f t="shared" si="18"/>
        <v>501.6</v>
      </c>
      <c r="W411" s="42">
        <f>IFERROR(IF(V411=0,"",ROUNDUP(V411/H411,0)*0.01196),"")</f>
        <v>1.1362000000000001</v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21">
        <v>4680115880603</v>
      </c>
      <c r="E412" s="321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21">
        <v>4607091389999</v>
      </c>
      <c r="E413" s="321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21">
        <v>4680115882782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21">
        <v>4607091389098</v>
      </c>
      <c r="E415" s="321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21">
        <v>4607091389982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8"/>
      <c r="B417" s="328"/>
      <c r="C417" s="328"/>
      <c r="D417" s="328"/>
      <c r="E417" s="328"/>
      <c r="F417" s="328"/>
      <c r="G417" s="328"/>
      <c r="H417" s="328"/>
      <c r="I417" s="328"/>
      <c r="J417" s="328"/>
      <c r="K417" s="328"/>
      <c r="L417" s="329"/>
      <c r="M417" s="325" t="s">
        <v>43</v>
      </c>
      <c r="N417" s="326"/>
      <c r="O417" s="326"/>
      <c r="P417" s="326"/>
      <c r="Q417" s="326"/>
      <c r="R417" s="326"/>
      <c r="S417" s="327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340.90909090909088</v>
      </c>
      <c r="V417" s="44">
        <f>IFERROR(V408/H408,"0")+IFERROR(V409/H409,"0")+IFERROR(V410/H410,"0")+IFERROR(V411/H411,"0")+IFERROR(V412/H412,"0")+IFERROR(V413/H413,"0")+IFERROR(V414/H414,"0")+IFERROR(V415/H415,"0")+IFERROR(V416/H416,"0")</f>
        <v>342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4.0903200000000002</v>
      </c>
      <c r="X417" s="68"/>
      <c r="Y417" s="68"/>
    </row>
    <row r="418" spans="1:52" x14ac:dyDescent="0.2">
      <c r="A418" s="328"/>
      <c r="B418" s="328"/>
      <c r="C418" s="328"/>
      <c r="D418" s="328"/>
      <c r="E418" s="328"/>
      <c r="F418" s="328"/>
      <c r="G418" s="328"/>
      <c r="H418" s="328"/>
      <c r="I418" s="328"/>
      <c r="J418" s="328"/>
      <c r="K418" s="328"/>
      <c r="L418" s="329"/>
      <c r="M418" s="325" t="s">
        <v>43</v>
      </c>
      <c r="N418" s="326"/>
      <c r="O418" s="326"/>
      <c r="P418" s="326"/>
      <c r="Q418" s="326"/>
      <c r="R418" s="326"/>
      <c r="S418" s="327"/>
      <c r="T418" s="43" t="s">
        <v>0</v>
      </c>
      <c r="U418" s="44">
        <f>IFERROR(SUM(U408:U416),"0")</f>
        <v>1800</v>
      </c>
      <c r="V418" s="44">
        <f>IFERROR(SUM(V408:V416),"0")</f>
        <v>1805.7600000000002</v>
      </c>
      <c r="W418" s="43"/>
      <c r="X418" s="68"/>
      <c r="Y418" s="68"/>
    </row>
    <row r="419" spans="1:52" ht="14.25" customHeight="1" x14ac:dyDescent="0.25">
      <c r="A419" s="320" t="s">
        <v>106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21">
        <v>4607091388930</v>
      </c>
      <c r="E420" s="32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3"/>
      <c r="O420" s="323"/>
      <c r="P420" s="323"/>
      <c r="Q420" s="324"/>
      <c r="R420" s="40" t="s">
        <v>48</v>
      </c>
      <c r="S420" s="40" t="s">
        <v>48</v>
      </c>
      <c r="T420" s="41" t="s">
        <v>0</v>
      </c>
      <c r="U420" s="59">
        <v>500</v>
      </c>
      <c r="V420" s="56">
        <f>IFERROR(IF(U420="",0,CEILING((U420/$H420),1)*$H420),"")</f>
        <v>501.6</v>
      </c>
      <c r="W420" s="42">
        <f>IFERROR(IF(V420=0,"",ROUNDUP(V420/H420,0)*0.01196),"")</f>
        <v>1.1362000000000001</v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21">
        <v>4680115880054</v>
      </c>
      <c r="E421" s="32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3"/>
      <c r="O421" s="323"/>
      <c r="P421" s="323"/>
      <c r="Q421" s="324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9"/>
      <c r="M422" s="325" t="s">
        <v>43</v>
      </c>
      <c r="N422" s="326"/>
      <c r="O422" s="326"/>
      <c r="P422" s="326"/>
      <c r="Q422" s="326"/>
      <c r="R422" s="326"/>
      <c r="S422" s="327"/>
      <c r="T422" s="43" t="s">
        <v>42</v>
      </c>
      <c r="U422" s="44">
        <f>IFERROR(U420/H420,"0")+IFERROR(U421/H421,"0")</f>
        <v>94.696969696969688</v>
      </c>
      <c r="V422" s="44">
        <f>IFERROR(V420/H420,"0")+IFERROR(V421/H421,"0")</f>
        <v>95</v>
      </c>
      <c r="W422" s="44">
        <f>IFERROR(IF(W420="",0,W420),"0")+IFERROR(IF(W421="",0,W421),"0")</f>
        <v>1.1362000000000001</v>
      </c>
      <c r="X422" s="68"/>
      <c r="Y422" s="68"/>
    </row>
    <row r="423" spans="1:52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0</v>
      </c>
      <c r="U423" s="44">
        <f>IFERROR(SUM(U420:U421),"0")</f>
        <v>500</v>
      </c>
      <c r="V423" s="44">
        <f>IFERROR(SUM(V420:V421),"0")</f>
        <v>501.6</v>
      </c>
      <c r="W423" s="43"/>
      <c r="X423" s="68"/>
      <c r="Y423" s="68"/>
    </row>
    <row r="424" spans="1:52" ht="14.25" customHeight="1" x14ac:dyDescent="0.25">
      <c r="A424" s="320" t="s">
        <v>75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21">
        <v>4680115883116</v>
      </c>
      <c r="E425" s="321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3"/>
      <c r="O425" s="323"/>
      <c r="P425" s="323"/>
      <c r="Q425" s="324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21">
        <v>4680115883093</v>
      </c>
      <c r="E426" s="32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3"/>
      <c r="O426" s="323"/>
      <c r="P426" s="323"/>
      <c r="Q426" s="324"/>
      <c r="R426" s="40" t="s">
        <v>48</v>
      </c>
      <c r="S426" s="40" t="s">
        <v>48</v>
      </c>
      <c r="T426" s="41" t="s">
        <v>0</v>
      </c>
      <c r="U426" s="59">
        <v>150</v>
      </c>
      <c r="V426" s="56">
        <f t="shared" si="19"/>
        <v>153.12</v>
      </c>
      <c r="W426" s="42">
        <f>IFERROR(IF(V426=0,"",ROUNDUP(V426/H426,0)*0.01196),"")</f>
        <v>0.34683999999999998</v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21">
        <v>4680115883109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21">
        <v>4680115882072</v>
      </c>
      <c r="E428" s="321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351" t="s">
        <v>585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21">
        <v>4680115882102</v>
      </c>
      <c r="E429" s="321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52" t="s">
        <v>588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21">
        <v>4680115882096</v>
      </c>
      <c r="E430" s="321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345" t="s">
        <v>591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8"/>
      <c r="B431" s="328"/>
      <c r="C431" s="328"/>
      <c r="D431" s="328"/>
      <c r="E431" s="328"/>
      <c r="F431" s="328"/>
      <c r="G431" s="328"/>
      <c r="H431" s="328"/>
      <c r="I431" s="328"/>
      <c r="J431" s="328"/>
      <c r="K431" s="328"/>
      <c r="L431" s="329"/>
      <c r="M431" s="325" t="s">
        <v>43</v>
      </c>
      <c r="N431" s="326"/>
      <c r="O431" s="326"/>
      <c r="P431" s="326"/>
      <c r="Q431" s="326"/>
      <c r="R431" s="326"/>
      <c r="S431" s="327"/>
      <c r="T431" s="43" t="s">
        <v>42</v>
      </c>
      <c r="U431" s="44">
        <f>IFERROR(U425/H425,"0")+IFERROR(U426/H426,"0")+IFERROR(U427/H427,"0")+IFERROR(U428/H428,"0")+IFERROR(U429/H429,"0")+IFERROR(U430/H430,"0")</f>
        <v>28.409090909090907</v>
      </c>
      <c r="V431" s="44">
        <f>IFERROR(V425/H425,"0")+IFERROR(V426/H426,"0")+IFERROR(V427/H427,"0")+IFERROR(V428/H428,"0")+IFERROR(V429/H429,"0")+IFERROR(V430/H430,"0")</f>
        <v>29</v>
      </c>
      <c r="W431" s="44">
        <f>IFERROR(IF(W425="",0,W425),"0")+IFERROR(IF(W426="",0,W426),"0")+IFERROR(IF(W427="",0,W427),"0")+IFERROR(IF(W428="",0,W428),"0")+IFERROR(IF(W429="",0,W429),"0")+IFERROR(IF(W430="",0,W430),"0")</f>
        <v>0.34683999999999998</v>
      </c>
      <c r="X431" s="68"/>
      <c r="Y431" s="68"/>
    </row>
    <row r="432" spans="1:52" x14ac:dyDescent="0.2">
      <c r="A432" s="328"/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9"/>
      <c r="M432" s="325" t="s">
        <v>43</v>
      </c>
      <c r="N432" s="326"/>
      <c r="O432" s="326"/>
      <c r="P432" s="326"/>
      <c r="Q432" s="326"/>
      <c r="R432" s="326"/>
      <c r="S432" s="327"/>
      <c r="T432" s="43" t="s">
        <v>0</v>
      </c>
      <c r="U432" s="44">
        <f>IFERROR(SUM(U425:U430),"0")</f>
        <v>150</v>
      </c>
      <c r="V432" s="44">
        <f>IFERROR(SUM(V425:V430),"0")</f>
        <v>153.12</v>
      </c>
      <c r="W432" s="43"/>
      <c r="X432" s="68"/>
      <c r="Y432" s="68"/>
    </row>
    <row r="433" spans="1:52" ht="14.25" customHeight="1" x14ac:dyDescent="0.25">
      <c r="A433" s="320" t="s">
        <v>79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21">
        <v>4607091383409</v>
      </c>
      <c r="E434" s="321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3"/>
      <c r="O434" s="323"/>
      <c r="P434" s="323"/>
      <c r="Q434" s="32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21">
        <v>4607091383416</v>
      </c>
      <c r="E435" s="321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3"/>
      <c r="O435" s="323"/>
      <c r="P435" s="323"/>
      <c r="Q435" s="32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9"/>
      <c r="M437" s="325" t="s">
        <v>43</v>
      </c>
      <c r="N437" s="326"/>
      <c r="O437" s="326"/>
      <c r="P437" s="326"/>
      <c r="Q437" s="326"/>
      <c r="R437" s="326"/>
      <c r="S437" s="32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42" t="s">
        <v>596</v>
      </c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55"/>
      <c r="Y438" s="55"/>
    </row>
    <row r="439" spans="1:52" ht="16.5" customHeight="1" x14ac:dyDescent="0.25">
      <c r="A439" s="319" t="s">
        <v>597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6"/>
      <c r="Y439" s="66"/>
    </row>
    <row r="440" spans="1:52" ht="14.25" customHeight="1" x14ac:dyDescent="0.25">
      <c r="A440" s="320" t="s">
        <v>113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21">
        <v>4680115881099</v>
      </c>
      <c r="E441" s="321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3"/>
      <c r="O441" s="323"/>
      <c r="P441" s="323"/>
      <c r="Q441" s="324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21">
        <v>4680115881150</v>
      </c>
      <c r="E442" s="321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3"/>
      <c r="O442" s="323"/>
      <c r="P442" s="323"/>
      <c r="Q442" s="324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8"/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9"/>
      <c r="M443" s="325" t="s">
        <v>43</v>
      </c>
      <c r="N443" s="326"/>
      <c r="O443" s="326"/>
      <c r="P443" s="326"/>
      <c r="Q443" s="326"/>
      <c r="R443" s="326"/>
      <c r="S443" s="32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8"/>
      <c r="B444" s="328"/>
      <c r="C444" s="328"/>
      <c r="D444" s="328"/>
      <c r="E444" s="328"/>
      <c r="F444" s="328"/>
      <c r="G444" s="328"/>
      <c r="H444" s="328"/>
      <c r="I444" s="328"/>
      <c r="J444" s="328"/>
      <c r="K444" s="328"/>
      <c r="L444" s="329"/>
      <c r="M444" s="325" t="s">
        <v>43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0" t="s">
        <v>106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21">
        <v>4640242180526</v>
      </c>
      <c r="E446" s="321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">
        <v>604</v>
      </c>
      <c r="N446" s="323"/>
      <c r="O446" s="323"/>
      <c r="P446" s="323"/>
      <c r="Q446" s="324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21">
        <v>4640242180519</v>
      </c>
      <c r="E447" s="321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340" t="s">
        <v>607</v>
      </c>
      <c r="N447" s="323"/>
      <c r="O447" s="323"/>
      <c r="P447" s="323"/>
      <c r="Q447" s="324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9"/>
      <c r="M449" s="325" t="s">
        <v>43</v>
      </c>
      <c r="N449" s="326"/>
      <c r="O449" s="326"/>
      <c r="P449" s="326"/>
      <c r="Q449" s="326"/>
      <c r="R449" s="326"/>
      <c r="S449" s="327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20" t="s">
        <v>75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21">
        <v>4680115881167</v>
      </c>
      <c r="E452" s="321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3"/>
      <c r="O452" s="323"/>
      <c r="P452" s="323"/>
      <c r="Q452" s="324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21">
        <v>4640242180595</v>
      </c>
      <c r="E453" s="321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337" t="s">
        <v>613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600</v>
      </c>
      <c r="V453" s="56">
        <f>IFERROR(IF(U453="",0,CEILING((U453/$H453),1)*$H453),"")</f>
        <v>600.6</v>
      </c>
      <c r="W453" s="42">
        <f>IFERROR(IF(V453=0,"",ROUNDUP(V453/H453,0)*0.00753),"")</f>
        <v>1.0767900000000001</v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f>IFERROR(U452/H452,"0")+IFERROR(U453/H453,"0")+IFERROR(U454/H454,"0")</f>
        <v>142.85714285714286</v>
      </c>
      <c r="V455" s="44">
        <f>IFERROR(V452/H452,"0")+IFERROR(V453/H453,"0")+IFERROR(V454/H454,"0")</f>
        <v>143</v>
      </c>
      <c r="W455" s="44">
        <f>IFERROR(IF(W452="",0,W452),"0")+IFERROR(IF(W453="",0,W453),"0")+IFERROR(IF(W454="",0,W454),"0")</f>
        <v>1.0767900000000001</v>
      </c>
      <c r="X455" s="68"/>
      <c r="Y455" s="68"/>
    </row>
    <row r="456" spans="1:52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f>IFERROR(SUM(U452:U454),"0")</f>
        <v>600</v>
      </c>
      <c r="V456" s="44">
        <f>IFERROR(SUM(V452:V454),"0")</f>
        <v>600.6</v>
      </c>
      <c r="W456" s="43"/>
      <c r="X456" s="68"/>
      <c r="Y456" s="68"/>
    </row>
    <row r="457" spans="1:52" ht="14.25" customHeight="1" x14ac:dyDescent="0.25">
      <c r="A457" s="320" t="s">
        <v>79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21">
        <v>4680115881068</v>
      </c>
      <c r="E458" s="321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21">
        <v>4680115881075</v>
      </c>
      <c r="E459" s="321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3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9"/>
      <c r="M460" s="325" t="s">
        <v>43</v>
      </c>
      <c r="N460" s="326"/>
      <c r="O460" s="326"/>
      <c r="P460" s="326"/>
      <c r="Q460" s="326"/>
      <c r="R460" s="326"/>
      <c r="S460" s="327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9"/>
      <c r="M461" s="325" t="s">
        <v>43</v>
      </c>
      <c r="N461" s="326"/>
      <c r="O461" s="326"/>
      <c r="P461" s="326"/>
      <c r="Q461" s="326"/>
      <c r="R461" s="326"/>
      <c r="S461" s="327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19" t="s">
        <v>619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6"/>
      <c r="Y462" s="66"/>
    </row>
    <row r="463" spans="1:52" ht="14.25" customHeight="1" x14ac:dyDescent="0.25">
      <c r="A463" s="320" t="s">
        <v>79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21">
        <v>4680115880870</v>
      </c>
      <c r="E464" s="321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3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3"/>
      <c r="O464" s="323"/>
      <c r="P464" s="323"/>
      <c r="Q464" s="324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28"/>
      <c r="B465" s="328"/>
      <c r="C465" s="328"/>
      <c r="D465" s="328"/>
      <c r="E465" s="328"/>
      <c r="F465" s="328"/>
      <c r="G465" s="328"/>
      <c r="H465" s="328"/>
      <c r="I465" s="328"/>
      <c r="J465" s="328"/>
      <c r="K465" s="328"/>
      <c r="L465" s="329"/>
      <c r="M465" s="325" t="s">
        <v>43</v>
      </c>
      <c r="N465" s="326"/>
      <c r="O465" s="326"/>
      <c r="P465" s="326"/>
      <c r="Q465" s="326"/>
      <c r="R465" s="326"/>
      <c r="S465" s="327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28"/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325" t="s">
        <v>43</v>
      </c>
      <c r="N466" s="326"/>
      <c r="O466" s="326"/>
      <c r="P466" s="326"/>
      <c r="Q466" s="326"/>
      <c r="R466" s="326"/>
      <c r="S466" s="327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33"/>
      <c r="M467" s="330" t="s">
        <v>36</v>
      </c>
      <c r="N467" s="331"/>
      <c r="O467" s="331"/>
      <c r="P467" s="331"/>
      <c r="Q467" s="331"/>
      <c r="R467" s="331"/>
      <c r="S467" s="332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17985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18073.579999999998</v>
      </c>
      <c r="W467" s="43"/>
      <c r="X467" s="68"/>
      <c r="Y467" s="68"/>
    </row>
    <row r="468" spans="1:28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33"/>
      <c r="M468" s="330" t="s">
        <v>37</v>
      </c>
      <c r="N468" s="331"/>
      <c r="O468" s="331"/>
      <c r="P468" s="331"/>
      <c r="Q468" s="331"/>
      <c r="R468" s="331"/>
      <c r="S468" s="332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19062.965352795352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19156.383999999998</v>
      </c>
      <c r="W468" s="43"/>
      <c r="X468" s="68"/>
      <c r="Y468" s="68"/>
    </row>
    <row r="469" spans="1:28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33"/>
      <c r="M469" s="330" t="s">
        <v>38</v>
      </c>
      <c r="N469" s="331"/>
      <c r="O469" s="331"/>
      <c r="P469" s="331"/>
      <c r="Q469" s="331"/>
      <c r="R469" s="331"/>
      <c r="S469" s="332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35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35</v>
      </c>
      <c r="W469" s="43"/>
      <c r="X469" s="68"/>
      <c r="Y469" s="68"/>
    </row>
    <row r="470" spans="1:28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33"/>
      <c r="M470" s="330" t="s">
        <v>39</v>
      </c>
      <c r="N470" s="331"/>
      <c r="O470" s="331"/>
      <c r="P470" s="331"/>
      <c r="Q470" s="331"/>
      <c r="R470" s="331"/>
      <c r="S470" s="332"/>
      <c r="T470" s="43" t="s">
        <v>0</v>
      </c>
      <c r="U470" s="44">
        <f>GrossWeightTotal+PalletQtyTotal*25</f>
        <v>19937.965352795352</v>
      </c>
      <c r="V470" s="44">
        <f>GrossWeightTotalR+PalletQtyTotalR*25</f>
        <v>20031.383999999998</v>
      </c>
      <c r="W470" s="43"/>
      <c r="X470" s="68"/>
      <c r="Y470" s="68"/>
    </row>
    <row r="471" spans="1:28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33"/>
      <c r="M471" s="330" t="s">
        <v>40</v>
      </c>
      <c r="N471" s="331"/>
      <c r="O471" s="331"/>
      <c r="P471" s="331"/>
      <c r="Q471" s="331"/>
      <c r="R471" s="331"/>
      <c r="S471" s="332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2566.2346604013269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2578</v>
      </c>
      <c r="W471" s="43"/>
      <c r="X471" s="68"/>
      <c r="Y471" s="68"/>
    </row>
    <row r="472" spans="1:28" ht="14.25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33"/>
      <c r="M472" s="330" t="s">
        <v>41</v>
      </c>
      <c r="N472" s="331"/>
      <c r="O472" s="331"/>
      <c r="P472" s="331"/>
      <c r="Q472" s="331"/>
      <c r="R472" s="331"/>
      <c r="S472" s="332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40.890540000000001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316" t="s">
        <v>104</v>
      </c>
      <c r="D474" s="316" t="s">
        <v>104</v>
      </c>
      <c r="E474" s="316" t="s">
        <v>104</v>
      </c>
      <c r="F474" s="316" t="s">
        <v>104</v>
      </c>
      <c r="G474" s="316" t="s">
        <v>240</v>
      </c>
      <c r="H474" s="316" t="s">
        <v>240</v>
      </c>
      <c r="I474" s="316" t="s">
        <v>240</v>
      </c>
      <c r="J474" s="316" t="s">
        <v>240</v>
      </c>
      <c r="K474" s="316" t="s">
        <v>240</v>
      </c>
      <c r="L474" s="316" t="s">
        <v>240</v>
      </c>
      <c r="M474" s="316" t="s">
        <v>430</v>
      </c>
      <c r="N474" s="316" t="s">
        <v>430</v>
      </c>
      <c r="O474" s="316" t="s">
        <v>477</v>
      </c>
      <c r="P474" s="316" t="s">
        <v>477</v>
      </c>
      <c r="Q474" s="72" t="s">
        <v>554</v>
      </c>
      <c r="R474" s="316" t="s">
        <v>596</v>
      </c>
      <c r="S474" s="316" t="s">
        <v>596</v>
      </c>
      <c r="T474" s="1"/>
      <c r="Y474" s="61"/>
      <c r="AB474" s="1"/>
    </row>
    <row r="475" spans="1:28" ht="14.25" customHeight="1" thickTop="1" x14ac:dyDescent="0.2">
      <c r="A475" s="317" t="s">
        <v>10</v>
      </c>
      <c r="B475" s="316" t="s">
        <v>74</v>
      </c>
      <c r="C475" s="316" t="s">
        <v>105</v>
      </c>
      <c r="D475" s="316" t="s">
        <v>112</v>
      </c>
      <c r="E475" s="316" t="s">
        <v>104</v>
      </c>
      <c r="F475" s="316" t="s">
        <v>231</v>
      </c>
      <c r="G475" s="316" t="s">
        <v>241</v>
      </c>
      <c r="H475" s="316" t="s">
        <v>248</v>
      </c>
      <c r="I475" s="316" t="s">
        <v>265</v>
      </c>
      <c r="J475" s="316" t="s">
        <v>325</v>
      </c>
      <c r="K475" s="316" t="s">
        <v>398</v>
      </c>
      <c r="L475" s="316" t="s">
        <v>416</v>
      </c>
      <c r="M475" s="316" t="s">
        <v>431</v>
      </c>
      <c r="N475" s="316" t="s">
        <v>454</v>
      </c>
      <c r="O475" s="316" t="s">
        <v>478</v>
      </c>
      <c r="P475" s="316" t="s">
        <v>530</v>
      </c>
      <c r="Q475" s="316" t="s">
        <v>554</v>
      </c>
      <c r="R475" s="316" t="s">
        <v>597</v>
      </c>
      <c r="S475" s="316" t="s">
        <v>619</v>
      </c>
      <c r="T475" s="1"/>
      <c r="Y475" s="61"/>
      <c r="AB475" s="1"/>
    </row>
    <row r="476" spans="1:28" ht="13.5" thickBot="1" x14ac:dyDescent="0.25">
      <c r="A476" s="318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1803.6000000000001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1408.1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9712.0999999999985</v>
      </c>
      <c r="K477" s="53">
        <f>IFERROR(V254*1,"0")+IFERROR(V255*1,"0")+IFERROR(V256*1,"0")+IFERROR(V257*1,"0")+IFERROR(V258*1,"0")+IFERROR(V259*1,"0")+IFERROR(V260*1,"0")+IFERROR(V264*1,"0")+IFERROR(V265*1,"0")</f>
        <v>100</v>
      </c>
      <c r="L477" s="53">
        <f>IFERROR(V270*1,"0")+IFERROR(V274*1,"0")+IFERROR(V275*1,"0")+IFERROR(V276*1,"0")+IFERROR(V280*1,"0")+IFERROR(V284*1,"0")</f>
        <v>454.5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1344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39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151.20000000000002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2460.48</v>
      </c>
      <c r="R477" s="53">
        <f>IFERROR(V441*1,"0")+IFERROR(V442*1,"0")+IFERROR(V446*1,"0")+IFERROR(V447*1,"0")+IFERROR(V448*1,"0")+IFERROR(V452*1,"0")+IFERROR(V453*1,"0")+IFERROR(V454*1,"0")+IFERROR(V458*1,"0")+IFERROR(V459*1,"0")</f>
        <v>600.6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2023-10-31T06:45:25Z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