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11,23 ДНР (два заказа) в Мариуполь\"/>
    </mc:Choice>
  </mc:AlternateContent>
  <xr:revisionPtr revIDLastSave="0" documentId="13_ncr:1_{29A4CE10-3E5A-4EFC-AA31-0373BEF54C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8" i="1" s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49" i="1" l="1"/>
  <c r="W115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M465" i="1"/>
  <c r="W271" i="1"/>
  <c r="X270" i="1"/>
  <c r="X271" i="1" s="1"/>
  <c r="W277" i="1"/>
  <c r="X274" i="1"/>
  <c r="X277" i="1" s="1"/>
  <c r="W331" i="1"/>
  <c r="X327" i="1"/>
  <c r="X331" i="1" s="1"/>
  <c r="V459" i="1"/>
  <c r="X59" i="1"/>
  <c r="W89" i="1"/>
  <c r="X82" i="1"/>
  <c r="X89" i="1" s="1"/>
  <c r="W123" i="1"/>
  <c r="X117" i="1"/>
  <c r="X122" i="1" s="1"/>
  <c r="W188" i="1"/>
  <c r="X232" i="1"/>
  <c r="X319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67" i="1"/>
  <c r="W457" i="1"/>
  <c r="W456" i="1"/>
  <c r="W32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24" i="1"/>
  <c r="W52" i="1"/>
  <c r="W59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9" i="1" l="1"/>
  <c r="W455" i="1"/>
  <c r="X460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<sst xmlns="http://schemas.openxmlformats.org/spreadsheetml/2006/main" count="1903" uniqueCount="644">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</sst>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0" customFormat="1" ht="45" customHeight="1" x14ac:dyDescent="0.2">
      <c r="A1" s="40"/>
      <c r="B1" s="40"/>
      <c r="C1" s="40"/>
      <c r="D1" s="404" t="s">
        <v>0</v>
      </c>
      <c r="E1" s="405"/>
      <c r="F1" s="405"/>
      <c r="G1" s="11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1" t="s">
        <v>3</v>
      </c>
      <c r="Q1" s="405"/>
      <c r="R1" s="405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0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3" t="s">
        <v>10</v>
      </c>
      <c r="O5" s="529">
        <v>45235</v>
      </c>
      <c r="P5" s="394"/>
      <c r="R5" s="616" t="s">
        <v>11</v>
      </c>
      <c r="S5" s="365"/>
      <c r="T5" s="479" t="s">
        <v>12</v>
      </c>
      <c r="U5" s="394"/>
      <c r="Z5" s="50"/>
      <c r="AA5" s="50"/>
      <c r="AB5" s="50"/>
    </row>
    <row r="6" spans="1:29" s="300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3" t="s">
        <v>15</v>
      </c>
      <c r="O6" s="419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364" t="s">
        <v>16</v>
      </c>
      <c r="S6" s="365"/>
      <c r="T6" s="483" t="s">
        <v>17</v>
      </c>
      <c r="U6" s="351"/>
      <c r="Z6" s="50"/>
      <c r="AA6" s="50"/>
      <c r="AB6" s="50"/>
    </row>
    <row r="7" spans="1:29" s="300" customFormat="1" ht="21.75" hidden="1" customHeight="1" x14ac:dyDescent="0.2">
      <c r="A7" s="54"/>
      <c r="B7" s="54"/>
      <c r="C7" s="54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3"/>
      <c r="O7" s="41"/>
      <c r="P7" s="41"/>
      <c r="R7" s="312"/>
      <c r="S7" s="365"/>
      <c r="T7" s="484"/>
      <c r="U7" s="485"/>
      <c r="Z7" s="50"/>
      <c r="AA7" s="50"/>
      <c r="AB7" s="50"/>
    </row>
    <row r="8" spans="1:29" s="300" customFormat="1" ht="25.5" customHeight="1" x14ac:dyDescent="0.2">
      <c r="A8" s="624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3" t="s">
        <v>19</v>
      </c>
      <c r="O8" s="393">
        <v>0.33333333333333331</v>
      </c>
      <c r="P8" s="394"/>
      <c r="R8" s="312"/>
      <c r="S8" s="365"/>
      <c r="T8" s="484"/>
      <c r="U8" s="485"/>
      <c r="Z8" s="50"/>
      <c r="AA8" s="50"/>
      <c r="AB8" s="50"/>
    </row>
    <row r="9" spans="1:29" s="30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5" t="s">
        <v>20</v>
      </c>
      <c r="O9" s="529"/>
      <c r="P9" s="394"/>
      <c r="R9" s="312"/>
      <c r="S9" s="365"/>
      <c r="T9" s="486"/>
      <c r="U9" s="487"/>
      <c r="V9" s="42"/>
      <c r="W9" s="42"/>
      <c r="X9" s="42"/>
      <c r="Y9" s="42"/>
      <c r="Z9" s="50"/>
      <c r="AA9" s="50"/>
      <c r="AB9" s="50"/>
    </row>
    <row r="10" spans="1:29" s="30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93"/>
      <c r="P10" s="394"/>
      <c r="S10" s="23" t="s">
        <v>22</v>
      </c>
      <c r="T10" s="350" t="s">
        <v>23</v>
      </c>
      <c r="U10" s="351"/>
      <c r="V10" s="43"/>
      <c r="W10" s="43"/>
      <c r="X10" s="43"/>
      <c r="Y10" s="43"/>
      <c r="Z10" s="50"/>
      <c r="AA10" s="50"/>
      <c r="AB10" s="50"/>
    </row>
    <row r="11" spans="1:29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3"/>
      <c r="P11" s="394"/>
      <c r="S11" s="23" t="s">
        <v>26</v>
      </c>
      <c r="T11" s="558" t="s">
        <v>27</v>
      </c>
      <c r="U11" s="559"/>
      <c r="V11" s="44"/>
      <c r="W11" s="44"/>
      <c r="X11" s="44"/>
      <c r="Y11" s="44"/>
      <c r="Z11" s="50"/>
      <c r="AA11" s="50"/>
      <c r="AB11" s="50"/>
    </row>
    <row r="12" spans="1:29" s="300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3" t="s">
        <v>29</v>
      </c>
      <c r="O12" s="552"/>
      <c r="P12" s="507"/>
      <c r="Q12" s="22"/>
      <c r="S12" s="23"/>
      <c r="T12" s="405"/>
      <c r="U12" s="312"/>
      <c r="Z12" s="50"/>
      <c r="AA12" s="50"/>
      <c r="AB12" s="50"/>
    </row>
    <row r="13" spans="1:29" s="300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5"/>
      <c r="N13" s="25" t="s">
        <v>31</v>
      </c>
      <c r="O13" s="558"/>
      <c r="P13" s="559"/>
      <c r="Q13" s="22"/>
      <c r="V13" s="48"/>
      <c r="W13" s="48"/>
      <c r="X13" s="48"/>
      <c r="Y13" s="48"/>
      <c r="Z13" s="50"/>
      <c r="AA13" s="50"/>
      <c r="AB13" s="50"/>
    </row>
    <row r="14" spans="1:29" s="300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49"/>
      <c r="W14" s="49"/>
      <c r="X14" s="49"/>
      <c r="Y14" s="49"/>
      <c r="Z14" s="50"/>
      <c r="AA14" s="50"/>
      <c r="AB14" s="50"/>
    </row>
    <row r="15" spans="1:29" s="300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5"/>
      <c r="O16" s="465"/>
      <c r="P16" s="465"/>
      <c r="Q16" s="465"/>
      <c r="R16" s="465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301" t="s">
        <v>57</v>
      </c>
      <c r="T18" s="301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7"/>
      <c r="Z19" s="47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9"/>
      <c r="Z20" s="299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4">
        <v>4607091389258</v>
      </c>
      <c r="E22" s="309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3"/>
      <c r="T22" s="33"/>
      <c r="U22" s="34" t="s">
        <v>65</v>
      </c>
      <c r="V22" s="303">
        <v>0</v>
      </c>
      <c r="W22" s="304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6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6" t="s">
        <v>65</v>
      </c>
      <c r="V24" s="305">
        <f>IFERROR(SUM(V22:V22),"0")</f>
        <v>0</v>
      </c>
      <c r="W24" s="305">
        <f>IFERROR(SUM(W22:W22),"0")</f>
        <v>0</v>
      </c>
      <c r="X24" s="36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4">
        <v>4607091383881</v>
      </c>
      <c r="E26" s="309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3"/>
      <c r="T26" s="33"/>
      <c r="U26" s="34" t="s">
        <v>65</v>
      </c>
      <c r="V26" s="303">
        <v>0</v>
      </c>
      <c r="W26" s="304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4">
        <v>4607091388237</v>
      </c>
      <c r="E27" s="309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3"/>
      <c r="T27" s="33"/>
      <c r="U27" s="34" t="s">
        <v>65</v>
      </c>
      <c r="V27" s="303">
        <v>0</v>
      </c>
      <c r="W27" s="304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4">
        <v>4607091383935</v>
      </c>
      <c r="E28" s="309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3"/>
      <c r="T28" s="33"/>
      <c r="U28" s="34" t="s">
        <v>65</v>
      </c>
      <c r="V28" s="303">
        <v>0</v>
      </c>
      <c r="W28" s="304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4">
        <v>4680115881853</v>
      </c>
      <c r="E29" s="309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3"/>
      <c r="T29" s="33"/>
      <c r="U29" s="34" t="s">
        <v>65</v>
      </c>
      <c r="V29" s="303">
        <v>0</v>
      </c>
      <c r="W29" s="304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4">
        <v>4607091383911</v>
      </c>
      <c r="E30" s="309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3"/>
      <c r="T30" s="33"/>
      <c r="U30" s="34" t="s">
        <v>65</v>
      </c>
      <c r="V30" s="303">
        <v>0</v>
      </c>
      <c r="W30" s="304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4">
        <v>4607091388244</v>
      </c>
      <c r="E31" s="309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3"/>
      <c r="T31" s="33"/>
      <c r="U31" s="34" t="s">
        <v>65</v>
      </c>
      <c r="V31" s="303">
        <v>0</v>
      </c>
      <c r="W31" s="304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6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6" t="s">
        <v>65</v>
      </c>
      <c r="V33" s="305">
        <f>IFERROR(SUM(V26:V31),"0")</f>
        <v>0</v>
      </c>
      <c r="W33" s="305">
        <f>IFERROR(SUM(W26:W31),"0")</f>
        <v>0</v>
      </c>
      <c r="X33" s="36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4">
        <v>4607091388503</v>
      </c>
      <c r="E35" s="309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3"/>
      <c r="T35" s="33"/>
      <c r="U35" s="34" t="s">
        <v>65</v>
      </c>
      <c r="V35" s="303">
        <v>0</v>
      </c>
      <c r="W35" s="304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6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6" t="s">
        <v>65</v>
      </c>
      <c r="V37" s="305">
        <f>IFERROR(SUM(V35:V35),"0")</f>
        <v>0</v>
      </c>
      <c r="W37" s="305">
        <f>IFERROR(SUM(W35:W35),"0")</f>
        <v>0</v>
      </c>
      <c r="X37" s="36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4">
        <v>4607091388282</v>
      </c>
      <c r="E39" s="309"/>
      <c r="F39" s="302">
        <v>0.3</v>
      </c>
      <c r="G39" s="31">
        <v>6</v>
      </c>
      <c r="H39" s="302">
        <v>1.8</v>
      </c>
      <c r="I39" s="302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3"/>
      <c r="T39" s="33"/>
      <c r="U39" s="34" t="s">
        <v>65</v>
      </c>
      <c r="V39" s="303">
        <v>0</v>
      </c>
      <c r="W39" s="304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6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6" t="s">
        <v>65</v>
      </c>
      <c r="V41" s="305">
        <f>IFERROR(SUM(V39:V39),"0")</f>
        <v>0</v>
      </c>
      <c r="W41" s="305">
        <f>IFERROR(SUM(W39:W39),"0")</f>
        <v>0</v>
      </c>
      <c r="X41" s="36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4">
        <v>4607091389111</v>
      </c>
      <c r="E43" s="309"/>
      <c r="F43" s="302">
        <v>2.5000000000000001E-2</v>
      </c>
      <c r="G43" s="31">
        <v>10</v>
      </c>
      <c r="H43" s="302">
        <v>0.25</v>
      </c>
      <c r="I43" s="302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3"/>
      <c r="T43" s="33"/>
      <c r="U43" s="34" t="s">
        <v>65</v>
      </c>
      <c r="V43" s="303">
        <v>0</v>
      </c>
      <c r="W43" s="304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6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6" t="s">
        <v>65</v>
      </c>
      <c r="V45" s="305">
        <f>IFERROR(SUM(V43:V43),"0")</f>
        <v>0</v>
      </c>
      <c r="W45" s="305">
        <f>IFERROR(SUM(W43:W43),"0")</f>
        <v>0</v>
      </c>
      <c r="X45" s="36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7"/>
      <c r="Z46" s="47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9"/>
      <c r="Z47" s="299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4">
        <v>4680115881440</v>
      </c>
      <c r="E49" s="309"/>
      <c r="F49" s="302">
        <v>1.35</v>
      </c>
      <c r="G49" s="31">
        <v>8</v>
      </c>
      <c r="H49" s="302">
        <v>10.8</v>
      </c>
      <c r="I49" s="302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3"/>
      <c r="T49" s="33"/>
      <c r="U49" s="34" t="s">
        <v>65</v>
      </c>
      <c r="V49" s="303">
        <v>0</v>
      </c>
      <c r="W49" s="304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4">
        <v>4680115881433</v>
      </c>
      <c r="E50" s="309"/>
      <c r="F50" s="302">
        <v>0.45</v>
      </c>
      <c r="G50" s="31">
        <v>6</v>
      </c>
      <c r="H50" s="302">
        <v>2.7</v>
      </c>
      <c r="I50" s="302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3"/>
      <c r="T50" s="33"/>
      <c r="U50" s="34" t="s">
        <v>65</v>
      </c>
      <c r="V50" s="303">
        <v>0</v>
      </c>
      <c r="W50" s="304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6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6" t="s">
        <v>65</v>
      </c>
      <c r="V52" s="305">
        <f>IFERROR(SUM(V49:V50),"0")</f>
        <v>0</v>
      </c>
      <c r="W52" s="305">
        <f>IFERROR(SUM(W49:W50),"0")</f>
        <v>0</v>
      </c>
      <c r="X52" s="36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9"/>
      <c r="Z53" s="299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4">
        <v>4680115881426</v>
      </c>
      <c r="E55" s="309"/>
      <c r="F55" s="302">
        <v>1.35</v>
      </c>
      <c r="G55" s="31">
        <v>8</v>
      </c>
      <c r="H55" s="302">
        <v>10.8</v>
      </c>
      <c r="I55" s="302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42" t="s">
        <v>107</v>
      </c>
      <c r="O55" s="308"/>
      <c r="P55" s="308"/>
      <c r="Q55" s="308"/>
      <c r="R55" s="309"/>
      <c r="S55" s="33"/>
      <c r="T55" s="33"/>
      <c r="U55" s="34" t="s">
        <v>65</v>
      </c>
      <c r="V55" s="303">
        <v>0</v>
      </c>
      <c r="W55" s="304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4">
        <v>4680115881426</v>
      </c>
      <c r="E56" s="309"/>
      <c r="F56" s="302">
        <v>1.35</v>
      </c>
      <c r="G56" s="31">
        <v>8</v>
      </c>
      <c r="H56" s="302">
        <v>10.8</v>
      </c>
      <c r="I56" s="302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3"/>
      <c r="T56" s="33"/>
      <c r="U56" s="34" t="s">
        <v>65</v>
      </c>
      <c r="V56" s="303">
        <v>0</v>
      </c>
      <c r="W56" s="304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4">
        <v>4680115881419</v>
      </c>
      <c r="E57" s="309"/>
      <c r="F57" s="302">
        <v>0.45</v>
      </c>
      <c r="G57" s="31">
        <v>10</v>
      </c>
      <c r="H57" s="302">
        <v>4.5</v>
      </c>
      <c r="I57" s="302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3"/>
      <c r="T57" s="33"/>
      <c r="U57" s="34" t="s">
        <v>65</v>
      </c>
      <c r="V57" s="303">
        <v>0</v>
      </c>
      <c r="W57" s="304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4">
        <v>4680115881525</v>
      </c>
      <c r="E58" s="309"/>
      <c r="F58" s="302">
        <v>0.4</v>
      </c>
      <c r="G58" s="31">
        <v>10</v>
      </c>
      <c r="H58" s="302">
        <v>4</v>
      </c>
      <c r="I58" s="302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9" t="s">
        <v>113</v>
      </c>
      <c r="O58" s="308"/>
      <c r="P58" s="308"/>
      <c r="Q58" s="308"/>
      <c r="R58" s="309"/>
      <c r="S58" s="33"/>
      <c r="T58" s="33"/>
      <c r="U58" s="34" t="s">
        <v>65</v>
      </c>
      <c r="V58" s="303">
        <v>0</v>
      </c>
      <c r="W58" s="304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6" t="s">
        <v>67</v>
      </c>
      <c r="V59" s="305">
        <f>IFERROR(V55/H55,"0")+IFERROR(V56/H56,"0")+IFERROR(V57/H57,"0")+IFERROR(V58/H58,"0")</f>
        <v>0</v>
      </c>
      <c r="W59" s="305">
        <f>IFERROR(W55/H55,"0")+IFERROR(W56/H56,"0")+IFERROR(W57/H57,"0")+IFERROR(W58/H58,"0")</f>
        <v>0</v>
      </c>
      <c r="X59" s="305">
        <f>IFERROR(IF(X55="",0,X55),"0")+IFERROR(IF(X56="",0,X56),"0")+IFERROR(IF(X57="",0,X57),"0")+IFERROR(IF(X58="",0,X58),"0")</f>
        <v>0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6" t="s">
        <v>65</v>
      </c>
      <c r="V60" s="305">
        <f>IFERROR(SUM(V55:V58),"0")</f>
        <v>0</v>
      </c>
      <c r="W60" s="305">
        <f>IFERROR(SUM(W55:W58),"0")</f>
        <v>0</v>
      </c>
      <c r="X60" s="36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9"/>
      <c r="Z61" s="299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4">
        <v>4607091382945</v>
      </c>
      <c r="E63" s="309"/>
      <c r="F63" s="302">
        <v>1.4</v>
      </c>
      <c r="G63" s="31">
        <v>8</v>
      </c>
      <c r="H63" s="302">
        <v>11.2</v>
      </c>
      <c r="I63" s="302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18" t="s">
        <v>116</v>
      </c>
      <c r="O63" s="308"/>
      <c r="P63" s="308"/>
      <c r="Q63" s="308"/>
      <c r="R63" s="309"/>
      <c r="S63" s="33"/>
      <c r="T63" s="33"/>
      <c r="U63" s="34" t="s">
        <v>65</v>
      </c>
      <c r="V63" s="303">
        <v>0</v>
      </c>
      <c r="W63" s="304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4">
        <v>4607091385670</v>
      </c>
      <c r="E64" s="309"/>
      <c r="F64" s="302">
        <v>1.35</v>
      </c>
      <c r="G64" s="31">
        <v>8</v>
      </c>
      <c r="H64" s="302">
        <v>10.8</v>
      </c>
      <c r="I64" s="302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3"/>
      <c r="T64" s="33"/>
      <c r="U64" s="34" t="s">
        <v>65</v>
      </c>
      <c r="V64" s="303">
        <v>0</v>
      </c>
      <c r="W64" s="304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4">
        <v>4680115881327</v>
      </c>
      <c r="E65" s="309"/>
      <c r="F65" s="302">
        <v>1.35</v>
      </c>
      <c r="G65" s="31">
        <v>8</v>
      </c>
      <c r="H65" s="302">
        <v>10.8</v>
      </c>
      <c r="I65" s="302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3"/>
      <c r="T65" s="33"/>
      <c r="U65" s="34" t="s">
        <v>65</v>
      </c>
      <c r="V65" s="303">
        <v>0</v>
      </c>
      <c r="W65" s="304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4">
        <v>4680115882133</v>
      </c>
      <c r="E66" s="309"/>
      <c r="F66" s="302">
        <v>1.35</v>
      </c>
      <c r="G66" s="31">
        <v>8</v>
      </c>
      <c r="H66" s="302">
        <v>10.8</v>
      </c>
      <c r="I66" s="302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3"/>
      <c r="T66" s="33"/>
      <c r="U66" s="34" t="s">
        <v>65</v>
      </c>
      <c r="V66" s="303">
        <v>0</v>
      </c>
      <c r="W66" s="304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4">
        <v>4607091382952</v>
      </c>
      <c r="E67" s="309"/>
      <c r="F67" s="302">
        <v>0.5</v>
      </c>
      <c r="G67" s="31">
        <v>6</v>
      </c>
      <c r="H67" s="302">
        <v>3</v>
      </c>
      <c r="I67" s="302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3"/>
      <c r="T67" s="33"/>
      <c r="U67" s="34" t="s">
        <v>65</v>
      </c>
      <c r="V67" s="303">
        <v>0</v>
      </c>
      <c r="W67" s="304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4">
        <v>4680115882539</v>
      </c>
      <c r="E68" s="309"/>
      <c r="F68" s="302">
        <v>0.37</v>
      </c>
      <c r="G68" s="31">
        <v>10</v>
      </c>
      <c r="H68" s="302">
        <v>3.7</v>
      </c>
      <c r="I68" s="302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3"/>
      <c r="T68" s="33"/>
      <c r="U68" s="34" t="s">
        <v>65</v>
      </c>
      <c r="V68" s="303">
        <v>0</v>
      </c>
      <c r="W68" s="304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4">
        <v>4607091385687</v>
      </c>
      <c r="E69" s="309"/>
      <c r="F69" s="302">
        <v>0.4</v>
      </c>
      <c r="G69" s="31">
        <v>10</v>
      </c>
      <c r="H69" s="302">
        <v>4</v>
      </c>
      <c r="I69" s="302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3"/>
      <c r="T69" s="33"/>
      <c r="U69" s="34" t="s">
        <v>65</v>
      </c>
      <c r="V69" s="303">
        <v>0</v>
      </c>
      <c r="W69" s="304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4">
        <v>4607091384604</v>
      </c>
      <c r="E70" s="309"/>
      <c r="F70" s="302">
        <v>0.4</v>
      </c>
      <c r="G70" s="31">
        <v>10</v>
      </c>
      <c r="H70" s="302">
        <v>4</v>
      </c>
      <c r="I70" s="302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3"/>
      <c r="T70" s="33"/>
      <c r="U70" s="34" t="s">
        <v>65</v>
      </c>
      <c r="V70" s="303">
        <v>0</v>
      </c>
      <c r="W70" s="304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4">
        <v>4680115880283</v>
      </c>
      <c r="E71" s="309"/>
      <c r="F71" s="302">
        <v>0.6</v>
      </c>
      <c r="G71" s="31">
        <v>8</v>
      </c>
      <c r="H71" s="302">
        <v>4.8</v>
      </c>
      <c r="I71" s="302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3"/>
      <c r="T71" s="33"/>
      <c r="U71" s="34" t="s">
        <v>65</v>
      </c>
      <c r="V71" s="303">
        <v>0</v>
      </c>
      <c r="W71" s="304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4">
        <v>4680115881518</v>
      </c>
      <c r="E72" s="309"/>
      <c r="F72" s="302">
        <v>0.4</v>
      </c>
      <c r="G72" s="31">
        <v>10</v>
      </c>
      <c r="H72" s="302">
        <v>4</v>
      </c>
      <c r="I72" s="302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3"/>
      <c r="T72" s="33"/>
      <c r="U72" s="34" t="s">
        <v>65</v>
      </c>
      <c r="V72" s="303">
        <v>0</v>
      </c>
      <c r="W72" s="304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4">
        <v>4680115881303</v>
      </c>
      <c r="E73" s="309"/>
      <c r="F73" s="302">
        <v>0.45</v>
      </c>
      <c r="G73" s="31">
        <v>10</v>
      </c>
      <c r="H73" s="302">
        <v>4.5</v>
      </c>
      <c r="I73" s="302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3"/>
      <c r="T73" s="33"/>
      <c r="U73" s="34" t="s">
        <v>65</v>
      </c>
      <c r="V73" s="303">
        <v>0</v>
      </c>
      <c r="W73" s="304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4">
        <v>4680115882720</v>
      </c>
      <c r="E74" s="309"/>
      <c r="F74" s="302">
        <v>0.45</v>
      </c>
      <c r="G74" s="31">
        <v>10</v>
      </c>
      <c r="H74" s="302">
        <v>4.5</v>
      </c>
      <c r="I74" s="302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1" t="s">
        <v>141</v>
      </c>
      <c r="O74" s="308"/>
      <c r="P74" s="308"/>
      <c r="Q74" s="308"/>
      <c r="R74" s="309"/>
      <c r="S74" s="33"/>
      <c r="T74" s="33"/>
      <c r="U74" s="34" t="s">
        <v>65</v>
      </c>
      <c r="V74" s="303">
        <v>0</v>
      </c>
      <c r="W74" s="304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4">
        <v>4607091388466</v>
      </c>
      <c r="E75" s="309"/>
      <c r="F75" s="302">
        <v>0.45</v>
      </c>
      <c r="G75" s="31">
        <v>6</v>
      </c>
      <c r="H75" s="302">
        <v>2.7</v>
      </c>
      <c r="I75" s="302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3"/>
      <c r="T75" s="33"/>
      <c r="U75" s="34" t="s">
        <v>65</v>
      </c>
      <c r="V75" s="303">
        <v>0</v>
      </c>
      <c r="W75" s="304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4">
        <v>4680115880269</v>
      </c>
      <c r="E76" s="309"/>
      <c r="F76" s="302">
        <v>0.375</v>
      </c>
      <c r="G76" s="31">
        <v>10</v>
      </c>
      <c r="H76" s="302">
        <v>3.75</v>
      </c>
      <c r="I76" s="302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3"/>
      <c r="T76" s="33"/>
      <c r="U76" s="34" t="s">
        <v>65</v>
      </c>
      <c r="V76" s="303">
        <v>0</v>
      </c>
      <c r="W76" s="304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4">
        <v>4680115880429</v>
      </c>
      <c r="E77" s="309"/>
      <c r="F77" s="302">
        <v>0.45</v>
      </c>
      <c r="G77" s="31">
        <v>10</v>
      </c>
      <c r="H77" s="302">
        <v>4.5</v>
      </c>
      <c r="I77" s="302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3"/>
      <c r="T77" s="33"/>
      <c r="U77" s="34" t="s">
        <v>65</v>
      </c>
      <c r="V77" s="303">
        <v>0</v>
      </c>
      <c r="W77" s="304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4">
        <v>4680115881457</v>
      </c>
      <c r="E78" s="309"/>
      <c r="F78" s="302">
        <v>0.75</v>
      </c>
      <c r="G78" s="31">
        <v>6</v>
      </c>
      <c r="H78" s="302">
        <v>4.5</v>
      </c>
      <c r="I78" s="302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3"/>
      <c r="T78" s="33"/>
      <c r="U78" s="34" t="s">
        <v>65</v>
      </c>
      <c r="V78" s="303">
        <v>0</v>
      </c>
      <c r="W78" s="304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6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6" t="s">
        <v>65</v>
      </c>
      <c r="V80" s="305">
        <f>IFERROR(SUM(V63:V78),"0")</f>
        <v>0</v>
      </c>
      <c r="W80" s="305">
        <f>IFERROR(SUM(W63:W78),"0")</f>
        <v>0</v>
      </c>
      <c r="X80" s="36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4">
        <v>4607091384789</v>
      </c>
      <c r="E82" s="309"/>
      <c r="F82" s="302">
        <v>1</v>
      </c>
      <c r="G82" s="31">
        <v>6</v>
      </c>
      <c r="H82" s="302">
        <v>6</v>
      </c>
      <c r="I82" s="302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6" t="s">
        <v>152</v>
      </c>
      <c r="O82" s="308"/>
      <c r="P82" s="308"/>
      <c r="Q82" s="308"/>
      <c r="R82" s="309"/>
      <c r="S82" s="33"/>
      <c r="T82" s="33"/>
      <c r="U82" s="34" t="s">
        <v>65</v>
      </c>
      <c r="V82" s="303">
        <v>0</v>
      </c>
      <c r="W82" s="304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4">
        <v>4680115881488</v>
      </c>
      <c r="E83" s="309"/>
      <c r="F83" s="302">
        <v>1.35</v>
      </c>
      <c r="G83" s="31">
        <v>8</v>
      </c>
      <c r="H83" s="302">
        <v>10.8</v>
      </c>
      <c r="I83" s="302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3"/>
      <c r="T83" s="33"/>
      <c r="U83" s="34" t="s">
        <v>65</v>
      </c>
      <c r="V83" s="303">
        <v>0</v>
      </c>
      <c r="W83" s="304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4">
        <v>4607091384765</v>
      </c>
      <c r="E84" s="309"/>
      <c r="F84" s="302">
        <v>0.42</v>
      </c>
      <c r="G84" s="31">
        <v>6</v>
      </c>
      <c r="H84" s="302">
        <v>2.52</v>
      </c>
      <c r="I84" s="302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9" t="s">
        <v>157</v>
      </c>
      <c r="O84" s="308"/>
      <c r="P84" s="308"/>
      <c r="Q84" s="308"/>
      <c r="R84" s="309"/>
      <c r="S84" s="33"/>
      <c r="T84" s="33"/>
      <c r="U84" s="34" t="s">
        <v>65</v>
      </c>
      <c r="V84" s="303">
        <v>0</v>
      </c>
      <c r="W84" s="304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4">
        <v>4680115882751</v>
      </c>
      <c r="E85" s="309"/>
      <c r="F85" s="302">
        <v>0.45</v>
      </c>
      <c r="G85" s="31">
        <v>10</v>
      </c>
      <c r="H85" s="302">
        <v>4.5</v>
      </c>
      <c r="I85" s="302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21" t="s">
        <v>160</v>
      </c>
      <c r="O85" s="308"/>
      <c r="P85" s="308"/>
      <c r="Q85" s="308"/>
      <c r="R85" s="309"/>
      <c r="S85" s="33"/>
      <c r="T85" s="33"/>
      <c r="U85" s="34" t="s">
        <v>65</v>
      </c>
      <c r="V85" s="303">
        <v>0</v>
      </c>
      <c r="W85" s="304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4">
        <v>4680115882775</v>
      </c>
      <c r="E86" s="309"/>
      <c r="F86" s="302">
        <v>0.3</v>
      </c>
      <c r="G86" s="31">
        <v>8</v>
      </c>
      <c r="H86" s="302">
        <v>2.4</v>
      </c>
      <c r="I86" s="302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58" t="s">
        <v>164</v>
      </c>
      <c r="O86" s="308"/>
      <c r="P86" s="308"/>
      <c r="Q86" s="308"/>
      <c r="R86" s="309"/>
      <c r="S86" s="33"/>
      <c r="T86" s="33"/>
      <c r="U86" s="34" t="s">
        <v>65</v>
      </c>
      <c r="V86" s="303">
        <v>0</v>
      </c>
      <c r="W86" s="304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4">
        <v>4680115880658</v>
      </c>
      <c r="E87" s="309"/>
      <c r="F87" s="302">
        <v>0.4</v>
      </c>
      <c r="G87" s="31">
        <v>6</v>
      </c>
      <c r="H87" s="302">
        <v>2.4</v>
      </c>
      <c r="I87" s="302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3"/>
      <c r="T87" s="33"/>
      <c r="U87" s="34" t="s">
        <v>65</v>
      </c>
      <c r="V87" s="303">
        <v>0</v>
      </c>
      <c r="W87" s="304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4">
        <v>4607091381962</v>
      </c>
      <c r="E88" s="309"/>
      <c r="F88" s="302">
        <v>0.5</v>
      </c>
      <c r="G88" s="31">
        <v>6</v>
      </c>
      <c r="H88" s="302">
        <v>3</v>
      </c>
      <c r="I88" s="302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3"/>
      <c r="T88" s="33"/>
      <c r="U88" s="34" t="s">
        <v>65</v>
      </c>
      <c r="V88" s="303">
        <v>0</v>
      </c>
      <c r="W88" s="304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6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6" t="s">
        <v>65</v>
      </c>
      <c r="V90" s="305">
        <f>IFERROR(SUM(V82:V88),"0")</f>
        <v>0</v>
      </c>
      <c r="W90" s="305">
        <f>IFERROR(SUM(W82:W88),"0")</f>
        <v>0</v>
      </c>
      <c r="X90" s="36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4">
        <v>4607091387667</v>
      </c>
      <c r="E92" s="309"/>
      <c r="F92" s="302">
        <v>0.9</v>
      </c>
      <c r="G92" s="31">
        <v>10</v>
      </c>
      <c r="H92" s="302">
        <v>9</v>
      </c>
      <c r="I92" s="302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3"/>
      <c r="T92" s="33"/>
      <c r="U92" s="34" t="s">
        <v>65</v>
      </c>
      <c r="V92" s="303">
        <v>0</v>
      </c>
      <c r="W92" s="304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4">
        <v>4607091387636</v>
      </c>
      <c r="E93" s="309"/>
      <c r="F93" s="302">
        <v>0.7</v>
      </c>
      <c r="G93" s="31">
        <v>6</v>
      </c>
      <c r="H93" s="302">
        <v>4.2</v>
      </c>
      <c r="I93" s="302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3"/>
      <c r="T93" s="33"/>
      <c r="U93" s="34" t="s">
        <v>65</v>
      </c>
      <c r="V93" s="303">
        <v>0</v>
      </c>
      <c r="W93" s="304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4">
        <v>4607091384727</v>
      </c>
      <c r="E94" s="309"/>
      <c r="F94" s="302">
        <v>0.8</v>
      </c>
      <c r="G94" s="31">
        <v>6</v>
      </c>
      <c r="H94" s="302">
        <v>4.8</v>
      </c>
      <c r="I94" s="302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3"/>
      <c r="T94" s="33"/>
      <c r="U94" s="34" t="s">
        <v>65</v>
      </c>
      <c r="V94" s="303">
        <v>0</v>
      </c>
      <c r="W94" s="304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4">
        <v>4607091386745</v>
      </c>
      <c r="E95" s="309"/>
      <c r="F95" s="302">
        <v>0.8</v>
      </c>
      <c r="G95" s="31">
        <v>6</v>
      </c>
      <c r="H95" s="302">
        <v>4.8</v>
      </c>
      <c r="I95" s="302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3"/>
      <c r="T95" s="33"/>
      <c r="U95" s="34" t="s">
        <v>65</v>
      </c>
      <c r="V95" s="303">
        <v>0</v>
      </c>
      <c r="W95" s="304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4">
        <v>4607091382426</v>
      </c>
      <c r="E96" s="309"/>
      <c r="F96" s="302">
        <v>0.9</v>
      </c>
      <c r="G96" s="31">
        <v>10</v>
      </c>
      <c r="H96" s="302">
        <v>9</v>
      </c>
      <c r="I96" s="302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3"/>
      <c r="T96" s="33"/>
      <c r="U96" s="34" t="s">
        <v>65</v>
      </c>
      <c r="V96" s="303">
        <v>0</v>
      </c>
      <c r="W96" s="304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4">
        <v>4607091386547</v>
      </c>
      <c r="E97" s="309"/>
      <c r="F97" s="302">
        <v>0.35</v>
      </c>
      <c r="G97" s="31">
        <v>8</v>
      </c>
      <c r="H97" s="302">
        <v>2.8</v>
      </c>
      <c r="I97" s="302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3"/>
      <c r="T97" s="33"/>
      <c r="U97" s="34" t="s">
        <v>65</v>
      </c>
      <c r="V97" s="303">
        <v>0</v>
      </c>
      <c r="W97" s="304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4">
        <v>4607091384734</v>
      </c>
      <c r="E98" s="309"/>
      <c r="F98" s="302">
        <v>0.35</v>
      </c>
      <c r="G98" s="31">
        <v>6</v>
      </c>
      <c r="H98" s="302">
        <v>2.1</v>
      </c>
      <c r="I98" s="302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3"/>
      <c r="T98" s="33"/>
      <c r="U98" s="34" t="s">
        <v>65</v>
      </c>
      <c r="V98" s="303">
        <v>0</v>
      </c>
      <c r="W98" s="304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4">
        <v>4607091382464</v>
      </c>
      <c r="E99" s="309"/>
      <c r="F99" s="302">
        <v>0.35</v>
      </c>
      <c r="G99" s="31">
        <v>8</v>
      </c>
      <c r="H99" s="302">
        <v>2.8</v>
      </c>
      <c r="I99" s="302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3"/>
      <c r="T99" s="33"/>
      <c r="U99" s="34" t="s">
        <v>65</v>
      </c>
      <c r="V99" s="303">
        <v>0</v>
      </c>
      <c r="W99" s="304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4">
        <v>4680115883444</v>
      </c>
      <c r="E100" s="309"/>
      <c r="F100" s="302">
        <v>0.35</v>
      </c>
      <c r="G100" s="31">
        <v>8</v>
      </c>
      <c r="H100" s="302">
        <v>2.8</v>
      </c>
      <c r="I100" s="302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2" t="s">
        <v>187</v>
      </c>
      <c r="O100" s="308"/>
      <c r="P100" s="308"/>
      <c r="Q100" s="308"/>
      <c r="R100" s="309"/>
      <c r="S100" s="33"/>
      <c r="T100" s="33"/>
      <c r="U100" s="34" t="s">
        <v>65</v>
      </c>
      <c r="V100" s="303">
        <v>0</v>
      </c>
      <c r="W100" s="304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4">
        <v>4680115883444</v>
      </c>
      <c r="E101" s="309"/>
      <c r="F101" s="302">
        <v>0.35</v>
      </c>
      <c r="G101" s="31">
        <v>8</v>
      </c>
      <c r="H101" s="302">
        <v>2.8</v>
      </c>
      <c r="I101" s="302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7" t="s">
        <v>187</v>
      </c>
      <c r="O101" s="308"/>
      <c r="P101" s="308"/>
      <c r="Q101" s="308"/>
      <c r="R101" s="309"/>
      <c r="S101" s="33"/>
      <c r="T101" s="33"/>
      <c r="U101" s="34" t="s">
        <v>65</v>
      </c>
      <c r="V101" s="303">
        <v>0</v>
      </c>
      <c r="W101" s="304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6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6" t="s">
        <v>65</v>
      </c>
      <c r="V103" s="305">
        <f>IFERROR(SUM(V92:V101),"0")</f>
        <v>0</v>
      </c>
      <c r="W103" s="305">
        <f>IFERROR(SUM(W92:W101),"0")</f>
        <v>0</v>
      </c>
      <c r="X103" s="36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4">
        <v>4607091386967</v>
      </c>
      <c r="E105" s="309"/>
      <c r="F105" s="302">
        <v>1.35</v>
      </c>
      <c r="G105" s="31">
        <v>6</v>
      </c>
      <c r="H105" s="302">
        <v>8.1</v>
      </c>
      <c r="I105" s="302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69" t="s">
        <v>191</v>
      </c>
      <c r="O105" s="308"/>
      <c r="P105" s="308"/>
      <c r="Q105" s="308"/>
      <c r="R105" s="309"/>
      <c r="S105" s="33"/>
      <c r="T105" s="33"/>
      <c r="U105" s="34" t="s">
        <v>65</v>
      </c>
      <c r="V105" s="303">
        <v>0</v>
      </c>
      <c r="W105" s="304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4">
        <v>4607091386967</v>
      </c>
      <c r="E106" s="309"/>
      <c r="F106" s="302">
        <v>1.4</v>
      </c>
      <c r="G106" s="31">
        <v>6</v>
      </c>
      <c r="H106" s="302">
        <v>8.4</v>
      </c>
      <c r="I106" s="302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6" t="s">
        <v>193</v>
      </c>
      <c r="O106" s="308"/>
      <c r="P106" s="308"/>
      <c r="Q106" s="308"/>
      <c r="R106" s="309"/>
      <c r="S106" s="33"/>
      <c r="T106" s="33"/>
      <c r="U106" s="34" t="s">
        <v>65</v>
      </c>
      <c r="V106" s="303">
        <v>0</v>
      </c>
      <c r="W106" s="304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4">
        <v>4607091385304</v>
      </c>
      <c r="E107" s="309"/>
      <c r="F107" s="302">
        <v>1.35</v>
      </c>
      <c r="G107" s="31">
        <v>6</v>
      </c>
      <c r="H107" s="302">
        <v>8.1</v>
      </c>
      <c r="I107" s="302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3"/>
      <c r="T107" s="33"/>
      <c r="U107" s="34" t="s">
        <v>65</v>
      </c>
      <c r="V107" s="303">
        <v>0</v>
      </c>
      <c r="W107" s="304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4">
        <v>4607091386264</v>
      </c>
      <c r="E108" s="309"/>
      <c r="F108" s="302">
        <v>0.5</v>
      </c>
      <c r="G108" s="31">
        <v>6</v>
      </c>
      <c r="H108" s="302">
        <v>3</v>
      </c>
      <c r="I108" s="302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3"/>
      <c r="T108" s="33"/>
      <c r="U108" s="34" t="s">
        <v>65</v>
      </c>
      <c r="V108" s="303">
        <v>0</v>
      </c>
      <c r="W108" s="304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4">
        <v>4607091385731</v>
      </c>
      <c r="E109" s="309"/>
      <c r="F109" s="302">
        <v>0.45</v>
      </c>
      <c r="G109" s="31">
        <v>6</v>
      </c>
      <c r="H109" s="302">
        <v>2.7</v>
      </c>
      <c r="I109" s="302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527" t="s">
        <v>200</v>
      </c>
      <c r="O109" s="308"/>
      <c r="P109" s="308"/>
      <c r="Q109" s="308"/>
      <c r="R109" s="309"/>
      <c r="S109" s="33"/>
      <c r="T109" s="33"/>
      <c r="U109" s="34" t="s">
        <v>65</v>
      </c>
      <c r="V109" s="303">
        <v>0</v>
      </c>
      <c r="W109" s="304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4">
        <v>4680115880214</v>
      </c>
      <c r="E110" s="309"/>
      <c r="F110" s="302">
        <v>0.45</v>
      </c>
      <c r="G110" s="31">
        <v>6</v>
      </c>
      <c r="H110" s="302">
        <v>2.7</v>
      </c>
      <c r="I110" s="302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89" t="s">
        <v>203</v>
      </c>
      <c r="O110" s="308"/>
      <c r="P110" s="308"/>
      <c r="Q110" s="308"/>
      <c r="R110" s="309"/>
      <c r="S110" s="33"/>
      <c r="T110" s="33"/>
      <c r="U110" s="34" t="s">
        <v>65</v>
      </c>
      <c r="V110" s="303">
        <v>0</v>
      </c>
      <c r="W110" s="304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4">
        <v>4680115880894</v>
      </c>
      <c r="E111" s="309"/>
      <c r="F111" s="302">
        <v>0.33</v>
      </c>
      <c r="G111" s="31">
        <v>6</v>
      </c>
      <c r="H111" s="302">
        <v>1.98</v>
      </c>
      <c r="I111" s="302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4" t="s">
        <v>206</v>
      </c>
      <c r="O111" s="308"/>
      <c r="P111" s="308"/>
      <c r="Q111" s="308"/>
      <c r="R111" s="309"/>
      <c r="S111" s="33"/>
      <c r="T111" s="33"/>
      <c r="U111" s="34" t="s">
        <v>65</v>
      </c>
      <c r="V111" s="303">
        <v>0</v>
      </c>
      <c r="W111" s="304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4">
        <v>4607091385427</v>
      </c>
      <c r="E112" s="309"/>
      <c r="F112" s="302">
        <v>0.5</v>
      </c>
      <c r="G112" s="31">
        <v>6</v>
      </c>
      <c r="H112" s="302">
        <v>3</v>
      </c>
      <c r="I112" s="302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3"/>
      <c r="T112" s="33"/>
      <c r="U112" s="34" t="s">
        <v>65</v>
      </c>
      <c r="V112" s="303">
        <v>0</v>
      </c>
      <c r="W112" s="304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4">
        <v>4680115882645</v>
      </c>
      <c r="E113" s="309"/>
      <c r="F113" s="302">
        <v>0.3</v>
      </c>
      <c r="G113" s="31">
        <v>6</v>
      </c>
      <c r="H113" s="302">
        <v>1.8</v>
      </c>
      <c r="I113" s="302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0" t="s">
        <v>211</v>
      </c>
      <c r="O113" s="308"/>
      <c r="P113" s="308"/>
      <c r="Q113" s="308"/>
      <c r="R113" s="309"/>
      <c r="S113" s="33"/>
      <c r="T113" s="33"/>
      <c r="U113" s="34" t="s">
        <v>65</v>
      </c>
      <c r="V113" s="303">
        <v>0</v>
      </c>
      <c r="W113" s="304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6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0</v>
      </c>
      <c r="W114" s="305">
        <f>IFERROR(W105/H105,"0")+IFERROR(W106/H106,"0")+IFERROR(W107/H107,"0")+IFERROR(W108/H108,"0")+IFERROR(W109/H109,"0")+IFERROR(W110/H110,"0")+IFERROR(W111/H111,"0")+IFERROR(W112/H112,"0")+IFERROR(W113/H113,"0")</f>
        <v>0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6" t="s">
        <v>65</v>
      </c>
      <c r="V115" s="305">
        <f>IFERROR(SUM(V105:V113),"0")</f>
        <v>0</v>
      </c>
      <c r="W115" s="305">
        <f>IFERROR(SUM(W105:W113),"0")</f>
        <v>0</v>
      </c>
      <c r="X115" s="36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4">
        <v>4607091383065</v>
      </c>
      <c r="E117" s="309"/>
      <c r="F117" s="302">
        <v>0.83</v>
      </c>
      <c r="G117" s="31">
        <v>4</v>
      </c>
      <c r="H117" s="302">
        <v>3.32</v>
      </c>
      <c r="I117" s="302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3"/>
      <c r="T117" s="33"/>
      <c r="U117" s="34" t="s">
        <v>65</v>
      </c>
      <c r="V117" s="303">
        <v>0</v>
      </c>
      <c r="W117" s="304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4">
        <v>4680115881532</v>
      </c>
      <c r="E118" s="309"/>
      <c r="F118" s="302">
        <v>1.35</v>
      </c>
      <c r="G118" s="31">
        <v>6</v>
      </c>
      <c r="H118" s="302">
        <v>8.1</v>
      </c>
      <c r="I118" s="302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3"/>
      <c r="T118" s="33"/>
      <c r="U118" s="34" t="s">
        <v>65</v>
      </c>
      <c r="V118" s="303">
        <v>0</v>
      </c>
      <c r="W118" s="304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4">
        <v>4680115882652</v>
      </c>
      <c r="E119" s="309"/>
      <c r="F119" s="302">
        <v>0.33</v>
      </c>
      <c r="G119" s="31">
        <v>6</v>
      </c>
      <c r="H119" s="302">
        <v>1.98</v>
      </c>
      <c r="I119" s="302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5" t="s">
        <v>219</v>
      </c>
      <c r="O119" s="308"/>
      <c r="P119" s="308"/>
      <c r="Q119" s="308"/>
      <c r="R119" s="309"/>
      <c r="S119" s="33"/>
      <c r="T119" s="33"/>
      <c r="U119" s="34" t="s">
        <v>65</v>
      </c>
      <c r="V119" s="303">
        <v>0</v>
      </c>
      <c r="W119" s="304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4">
        <v>4680115880238</v>
      </c>
      <c r="E120" s="309"/>
      <c r="F120" s="302">
        <v>0.33</v>
      </c>
      <c r="G120" s="31">
        <v>6</v>
      </c>
      <c r="H120" s="302">
        <v>1.98</v>
      </c>
      <c r="I120" s="302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3"/>
      <c r="T120" s="33"/>
      <c r="U120" s="34" t="s">
        <v>65</v>
      </c>
      <c r="V120" s="303">
        <v>0</v>
      </c>
      <c r="W120" s="304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4">
        <v>4680115881464</v>
      </c>
      <c r="E121" s="309"/>
      <c r="F121" s="302">
        <v>0.4</v>
      </c>
      <c r="G121" s="31">
        <v>6</v>
      </c>
      <c r="H121" s="302">
        <v>2.4</v>
      </c>
      <c r="I121" s="302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09" t="s">
        <v>224</v>
      </c>
      <c r="O121" s="308"/>
      <c r="P121" s="308"/>
      <c r="Q121" s="308"/>
      <c r="R121" s="309"/>
      <c r="S121" s="33"/>
      <c r="T121" s="33"/>
      <c r="U121" s="34" t="s">
        <v>65</v>
      </c>
      <c r="V121" s="303">
        <v>0</v>
      </c>
      <c r="W121" s="304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6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6" t="s">
        <v>65</v>
      </c>
      <c r="V123" s="305">
        <f>IFERROR(SUM(V117:V121),"0")</f>
        <v>0</v>
      </c>
      <c r="W123" s="305">
        <f>IFERROR(SUM(W117:W121),"0")</f>
        <v>0</v>
      </c>
      <c r="X123" s="36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9"/>
      <c r="Z124" s="299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4">
        <v>4607091385168</v>
      </c>
      <c r="E126" s="309"/>
      <c r="F126" s="302">
        <v>1.35</v>
      </c>
      <c r="G126" s="31">
        <v>6</v>
      </c>
      <c r="H126" s="302">
        <v>8.1</v>
      </c>
      <c r="I126" s="302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3"/>
      <c r="T126" s="33"/>
      <c r="U126" s="34" t="s">
        <v>65</v>
      </c>
      <c r="V126" s="303">
        <v>0</v>
      </c>
      <c r="W126" s="304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4">
        <v>4607091383256</v>
      </c>
      <c r="E127" s="309"/>
      <c r="F127" s="302">
        <v>0.33</v>
      </c>
      <c r="G127" s="31">
        <v>6</v>
      </c>
      <c r="H127" s="302">
        <v>1.98</v>
      </c>
      <c r="I127" s="302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3"/>
      <c r="T127" s="33"/>
      <c r="U127" s="34" t="s">
        <v>65</v>
      </c>
      <c r="V127" s="303">
        <v>0</v>
      </c>
      <c r="W127" s="304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4">
        <v>4607091385748</v>
      </c>
      <c r="E128" s="309"/>
      <c r="F128" s="302">
        <v>0.45</v>
      </c>
      <c r="G128" s="31">
        <v>6</v>
      </c>
      <c r="H128" s="302">
        <v>2.7</v>
      </c>
      <c r="I128" s="302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3"/>
      <c r="T128" s="33"/>
      <c r="U128" s="34" t="s">
        <v>65</v>
      </c>
      <c r="V128" s="303">
        <v>0</v>
      </c>
      <c r="W128" s="304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6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6" t="s">
        <v>65</v>
      </c>
      <c r="V130" s="305">
        <f>IFERROR(SUM(V126:V128),"0")</f>
        <v>0</v>
      </c>
      <c r="W130" s="305">
        <f>IFERROR(SUM(W126:W128),"0")</f>
        <v>0</v>
      </c>
      <c r="X130" s="36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7"/>
      <c r="Z131" s="47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9"/>
      <c r="Z132" s="299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4">
        <v>4607091383423</v>
      </c>
      <c r="E134" s="309"/>
      <c r="F134" s="302">
        <v>1.35</v>
      </c>
      <c r="G134" s="31">
        <v>8</v>
      </c>
      <c r="H134" s="302">
        <v>10.8</v>
      </c>
      <c r="I134" s="302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3"/>
      <c r="T134" s="33"/>
      <c r="U134" s="34" t="s">
        <v>65</v>
      </c>
      <c r="V134" s="303">
        <v>0</v>
      </c>
      <c r="W134" s="304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4">
        <v>4607091381405</v>
      </c>
      <c r="E135" s="309"/>
      <c r="F135" s="302">
        <v>1.35</v>
      </c>
      <c r="G135" s="31">
        <v>8</v>
      </c>
      <c r="H135" s="302">
        <v>10.8</v>
      </c>
      <c r="I135" s="302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3"/>
      <c r="T135" s="33"/>
      <c r="U135" s="34" t="s">
        <v>65</v>
      </c>
      <c r="V135" s="303">
        <v>0</v>
      </c>
      <c r="W135" s="304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4">
        <v>4607091386516</v>
      </c>
      <c r="E136" s="309"/>
      <c r="F136" s="302">
        <v>1.4</v>
      </c>
      <c r="G136" s="31">
        <v>8</v>
      </c>
      <c r="H136" s="302">
        <v>11.2</v>
      </c>
      <c r="I136" s="302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3"/>
      <c r="T136" s="33"/>
      <c r="U136" s="34" t="s">
        <v>65</v>
      </c>
      <c r="V136" s="303">
        <v>0</v>
      </c>
      <c r="W136" s="304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6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6" t="s">
        <v>65</v>
      </c>
      <c r="V138" s="305">
        <f>IFERROR(SUM(V134:V136),"0")</f>
        <v>0</v>
      </c>
      <c r="W138" s="305">
        <f>IFERROR(SUM(W134:W136),"0")</f>
        <v>0</v>
      </c>
      <c r="X138" s="36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9"/>
      <c r="Z139" s="299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4">
        <v>4680115880993</v>
      </c>
      <c r="E141" s="309"/>
      <c r="F141" s="302">
        <v>0.7</v>
      </c>
      <c r="G141" s="31">
        <v>6</v>
      </c>
      <c r="H141" s="302">
        <v>4.2</v>
      </c>
      <c r="I141" s="302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3"/>
      <c r="T141" s="33"/>
      <c r="U141" s="34" t="s">
        <v>65</v>
      </c>
      <c r="V141" s="303">
        <v>0</v>
      </c>
      <c r="W141" s="304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4">
        <v>4680115881761</v>
      </c>
      <c r="E142" s="309"/>
      <c r="F142" s="302">
        <v>0.7</v>
      </c>
      <c r="G142" s="31">
        <v>6</v>
      </c>
      <c r="H142" s="302">
        <v>4.2</v>
      </c>
      <c r="I142" s="302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3"/>
      <c r="T142" s="33"/>
      <c r="U142" s="34" t="s">
        <v>65</v>
      </c>
      <c r="V142" s="303">
        <v>0</v>
      </c>
      <c r="W142" s="304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4">
        <v>4680115881563</v>
      </c>
      <c r="E143" s="309"/>
      <c r="F143" s="302">
        <v>0.7</v>
      </c>
      <c r="G143" s="31">
        <v>6</v>
      </c>
      <c r="H143" s="302">
        <v>4.2</v>
      </c>
      <c r="I143" s="302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3"/>
      <c r="T143" s="33"/>
      <c r="U143" s="34" t="s">
        <v>65</v>
      </c>
      <c r="V143" s="303">
        <v>0</v>
      </c>
      <c r="W143" s="304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4">
        <v>4680115880986</v>
      </c>
      <c r="E144" s="309"/>
      <c r="F144" s="302">
        <v>0.35</v>
      </c>
      <c r="G144" s="31">
        <v>6</v>
      </c>
      <c r="H144" s="302">
        <v>2.1</v>
      </c>
      <c r="I144" s="302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3"/>
      <c r="T144" s="33"/>
      <c r="U144" s="34" t="s">
        <v>65</v>
      </c>
      <c r="V144" s="303">
        <v>0</v>
      </c>
      <c r="W144" s="304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4">
        <v>4680115880207</v>
      </c>
      <c r="E145" s="309"/>
      <c r="F145" s="302">
        <v>0.4</v>
      </c>
      <c r="G145" s="31">
        <v>6</v>
      </c>
      <c r="H145" s="302">
        <v>2.4</v>
      </c>
      <c r="I145" s="302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3"/>
      <c r="T145" s="33"/>
      <c r="U145" s="34" t="s">
        <v>65</v>
      </c>
      <c r="V145" s="303">
        <v>0</v>
      </c>
      <c r="W145" s="304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4">
        <v>4680115881785</v>
      </c>
      <c r="E146" s="309"/>
      <c r="F146" s="302">
        <v>0.35</v>
      </c>
      <c r="G146" s="31">
        <v>6</v>
      </c>
      <c r="H146" s="302">
        <v>2.1</v>
      </c>
      <c r="I146" s="302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3"/>
      <c r="T146" s="33"/>
      <c r="U146" s="34" t="s">
        <v>65</v>
      </c>
      <c r="V146" s="303">
        <v>0</v>
      </c>
      <c r="W146" s="304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4">
        <v>4680115881679</v>
      </c>
      <c r="E147" s="309"/>
      <c r="F147" s="302">
        <v>0.35</v>
      </c>
      <c r="G147" s="31">
        <v>6</v>
      </c>
      <c r="H147" s="302">
        <v>2.1</v>
      </c>
      <c r="I147" s="302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3"/>
      <c r="T147" s="33"/>
      <c r="U147" s="34" t="s">
        <v>65</v>
      </c>
      <c r="V147" s="303">
        <v>0</v>
      </c>
      <c r="W147" s="304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4">
        <v>4680115880191</v>
      </c>
      <c r="E148" s="309"/>
      <c r="F148" s="302">
        <v>0.4</v>
      </c>
      <c r="G148" s="31">
        <v>6</v>
      </c>
      <c r="H148" s="302">
        <v>2.4</v>
      </c>
      <c r="I148" s="302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3"/>
      <c r="T148" s="33"/>
      <c r="U148" s="34" t="s">
        <v>65</v>
      </c>
      <c r="V148" s="303">
        <v>0</v>
      </c>
      <c r="W148" s="304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6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6" t="s">
        <v>65</v>
      </c>
      <c r="V150" s="305">
        <f>IFERROR(SUM(V141:V148),"0")</f>
        <v>0</v>
      </c>
      <c r="W150" s="305">
        <f>IFERROR(SUM(W141:W148),"0")</f>
        <v>0</v>
      </c>
      <c r="X150" s="36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9"/>
      <c r="Z151" s="299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4">
        <v>4680115881402</v>
      </c>
      <c r="E153" s="309"/>
      <c r="F153" s="302">
        <v>1.35</v>
      </c>
      <c r="G153" s="31">
        <v>8</v>
      </c>
      <c r="H153" s="302">
        <v>10.8</v>
      </c>
      <c r="I153" s="302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3"/>
      <c r="T153" s="33"/>
      <c r="U153" s="34" t="s">
        <v>65</v>
      </c>
      <c r="V153" s="303">
        <v>0</v>
      </c>
      <c r="W153" s="304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4">
        <v>4680115881396</v>
      </c>
      <c r="E154" s="309"/>
      <c r="F154" s="302">
        <v>0.45</v>
      </c>
      <c r="G154" s="31">
        <v>6</v>
      </c>
      <c r="H154" s="302">
        <v>2.7</v>
      </c>
      <c r="I154" s="302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3"/>
      <c r="T154" s="33"/>
      <c r="U154" s="34" t="s">
        <v>65</v>
      </c>
      <c r="V154" s="303">
        <v>0</v>
      </c>
      <c r="W154" s="304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6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6" t="s">
        <v>65</v>
      </c>
      <c r="V156" s="305">
        <f>IFERROR(SUM(V153:V154),"0")</f>
        <v>0</v>
      </c>
      <c r="W156" s="305">
        <f>IFERROR(SUM(W153:W154),"0")</f>
        <v>0</v>
      </c>
      <c r="X156" s="36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4">
        <v>4680115882935</v>
      </c>
      <c r="E158" s="309"/>
      <c r="F158" s="302">
        <v>1.35</v>
      </c>
      <c r="G158" s="31">
        <v>8</v>
      </c>
      <c r="H158" s="302">
        <v>10.8</v>
      </c>
      <c r="I158" s="302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98" t="s">
        <v>264</v>
      </c>
      <c r="O158" s="308"/>
      <c r="P158" s="308"/>
      <c r="Q158" s="308"/>
      <c r="R158" s="309"/>
      <c r="S158" s="33"/>
      <c r="T158" s="33"/>
      <c r="U158" s="34" t="s">
        <v>65</v>
      </c>
      <c r="V158" s="303">
        <v>0</v>
      </c>
      <c r="W158" s="304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4">
        <v>4680115880764</v>
      </c>
      <c r="E159" s="309"/>
      <c r="F159" s="302">
        <v>0.35</v>
      </c>
      <c r="G159" s="31">
        <v>6</v>
      </c>
      <c r="H159" s="302">
        <v>2.1</v>
      </c>
      <c r="I159" s="302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3"/>
      <c r="T159" s="33"/>
      <c r="U159" s="34" t="s">
        <v>65</v>
      </c>
      <c r="V159" s="303">
        <v>0</v>
      </c>
      <c r="W159" s="304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6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6" t="s">
        <v>65</v>
      </c>
      <c r="V161" s="305">
        <f>IFERROR(SUM(V158:V159),"0")</f>
        <v>0</v>
      </c>
      <c r="W161" s="305">
        <f>IFERROR(SUM(W158:W159),"0")</f>
        <v>0</v>
      </c>
      <c r="X161" s="36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4">
        <v>4680115882683</v>
      </c>
      <c r="E163" s="309"/>
      <c r="F163" s="302">
        <v>0.9</v>
      </c>
      <c r="G163" s="31">
        <v>6</v>
      </c>
      <c r="H163" s="302">
        <v>5.4</v>
      </c>
      <c r="I163" s="302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3"/>
      <c r="T163" s="33"/>
      <c r="U163" s="34" t="s">
        <v>65</v>
      </c>
      <c r="V163" s="303">
        <v>0</v>
      </c>
      <c r="W163" s="304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4">
        <v>4680115882690</v>
      </c>
      <c r="E164" s="309"/>
      <c r="F164" s="302">
        <v>0.9</v>
      </c>
      <c r="G164" s="31">
        <v>6</v>
      </c>
      <c r="H164" s="302">
        <v>5.4</v>
      </c>
      <c r="I164" s="302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3"/>
      <c r="T164" s="33"/>
      <c r="U164" s="34" t="s">
        <v>65</v>
      </c>
      <c r="V164" s="303">
        <v>0</v>
      </c>
      <c r="W164" s="304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4">
        <v>4680115882669</v>
      </c>
      <c r="E165" s="309"/>
      <c r="F165" s="302">
        <v>0.9</v>
      </c>
      <c r="G165" s="31">
        <v>6</v>
      </c>
      <c r="H165" s="302">
        <v>5.4</v>
      </c>
      <c r="I165" s="302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3"/>
      <c r="T165" s="33"/>
      <c r="U165" s="34" t="s">
        <v>65</v>
      </c>
      <c r="V165" s="303">
        <v>0</v>
      </c>
      <c r="W165" s="304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4">
        <v>4680115882676</v>
      </c>
      <c r="E166" s="309"/>
      <c r="F166" s="302">
        <v>0.9</v>
      </c>
      <c r="G166" s="31">
        <v>6</v>
      </c>
      <c r="H166" s="302">
        <v>5.4</v>
      </c>
      <c r="I166" s="302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3"/>
      <c r="T166" s="33"/>
      <c r="U166" s="34" t="s">
        <v>65</v>
      </c>
      <c r="V166" s="303">
        <v>0</v>
      </c>
      <c r="W166" s="304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6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6" t="s">
        <v>65</v>
      </c>
      <c r="V168" s="305">
        <f>IFERROR(SUM(V163:V166),"0")</f>
        <v>0</v>
      </c>
      <c r="W168" s="305">
        <f>IFERROR(SUM(W163:W166),"0")</f>
        <v>0</v>
      </c>
      <c r="X168" s="36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4">
        <v>4680115881556</v>
      </c>
      <c r="E170" s="309"/>
      <c r="F170" s="302">
        <v>1</v>
      </c>
      <c r="G170" s="31">
        <v>4</v>
      </c>
      <c r="H170" s="302">
        <v>4</v>
      </c>
      <c r="I170" s="302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3"/>
      <c r="T170" s="33"/>
      <c r="U170" s="34" t="s">
        <v>65</v>
      </c>
      <c r="V170" s="303">
        <v>0</v>
      </c>
      <c r="W170" s="304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4">
        <v>4680115880573</v>
      </c>
      <c r="E171" s="309"/>
      <c r="F171" s="302">
        <v>1.45</v>
      </c>
      <c r="G171" s="31">
        <v>6</v>
      </c>
      <c r="H171" s="302">
        <v>8.6999999999999993</v>
      </c>
      <c r="I171" s="302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8" t="s">
        <v>279</v>
      </c>
      <c r="O171" s="308"/>
      <c r="P171" s="308"/>
      <c r="Q171" s="308"/>
      <c r="R171" s="309"/>
      <c r="S171" s="33"/>
      <c r="T171" s="33"/>
      <c r="U171" s="34" t="s">
        <v>65</v>
      </c>
      <c r="V171" s="303">
        <v>0</v>
      </c>
      <c r="W171" s="304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4">
        <v>4680115881594</v>
      </c>
      <c r="E172" s="309"/>
      <c r="F172" s="302">
        <v>1.35</v>
      </c>
      <c r="G172" s="31">
        <v>6</v>
      </c>
      <c r="H172" s="302">
        <v>8.1</v>
      </c>
      <c r="I172" s="302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3"/>
      <c r="T172" s="33"/>
      <c r="U172" s="34" t="s">
        <v>65</v>
      </c>
      <c r="V172" s="303">
        <v>0</v>
      </c>
      <c r="W172" s="304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4">
        <v>4680115881587</v>
      </c>
      <c r="E173" s="309"/>
      <c r="F173" s="302">
        <v>1</v>
      </c>
      <c r="G173" s="31">
        <v>4</v>
      </c>
      <c r="H173" s="302">
        <v>4</v>
      </c>
      <c r="I173" s="302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1" t="s">
        <v>284</v>
      </c>
      <c r="O173" s="308"/>
      <c r="P173" s="308"/>
      <c r="Q173" s="308"/>
      <c r="R173" s="309"/>
      <c r="S173" s="33"/>
      <c r="T173" s="33"/>
      <c r="U173" s="34" t="s">
        <v>65</v>
      </c>
      <c r="V173" s="303">
        <v>0</v>
      </c>
      <c r="W173" s="304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4">
        <v>4680115880962</v>
      </c>
      <c r="E174" s="309"/>
      <c r="F174" s="302">
        <v>1.3</v>
      </c>
      <c r="G174" s="31">
        <v>6</v>
      </c>
      <c r="H174" s="302">
        <v>7.8</v>
      </c>
      <c r="I174" s="302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3"/>
      <c r="T174" s="33"/>
      <c r="U174" s="34" t="s">
        <v>65</v>
      </c>
      <c r="V174" s="303">
        <v>0</v>
      </c>
      <c r="W174" s="304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4">
        <v>4680115881617</v>
      </c>
      <c r="E175" s="309"/>
      <c r="F175" s="302">
        <v>1.35</v>
      </c>
      <c r="G175" s="31">
        <v>6</v>
      </c>
      <c r="H175" s="302">
        <v>8.1</v>
      </c>
      <c r="I175" s="302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3"/>
      <c r="T175" s="33"/>
      <c r="U175" s="34" t="s">
        <v>65</v>
      </c>
      <c r="V175" s="303">
        <v>0</v>
      </c>
      <c r="W175" s="304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4">
        <v>4680115881228</v>
      </c>
      <c r="E176" s="309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82" t="s">
        <v>291</v>
      </c>
      <c r="O176" s="308"/>
      <c r="P176" s="308"/>
      <c r="Q176" s="308"/>
      <c r="R176" s="309"/>
      <c r="S176" s="33"/>
      <c r="T176" s="33"/>
      <c r="U176" s="34" t="s">
        <v>65</v>
      </c>
      <c r="V176" s="303">
        <v>0</v>
      </c>
      <c r="W176" s="304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4">
        <v>4680115881037</v>
      </c>
      <c r="E177" s="309"/>
      <c r="F177" s="302">
        <v>0.84</v>
      </c>
      <c r="G177" s="31">
        <v>4</v>
      </c>
      <c r="H177" s="302">
        <v>3.36</v>
      </c>
      <c r="I177" s="302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7" t="s">
        <v>294</v>
      </c>
      <c r="O177" s="308"/>
      <c r="P177" s="308"/>
      <c r="Q177" s="308"/>
      <c r="R177" s="309"/>
      <c r="S177" s="33"/>
      <c r="T177" s="33"/>
      <c r="U177" s="34" t="s">
        <v>65</v>
      </c>
      <c r="V177" s="303">
        <v>0</v>
      </c>
      <c r="W177" s="304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4">
        <v>4680115881211</v>
      </c>
      <c r="E178" s="309"/>
      <c r="F178" s="302">
        <v>0.4</v>
      </c>
      <c r="G178" s="31">
        <v>6</v>
      </c>
      <c r="H178" s="302">
        <v>2.4</v>
      </c>
      <c r="I178" s="302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3"/>
      <c r="T178" s="33"/>
      <c r="U178" s="34" t="s">
        <v>65</v>
      </c>
      <c r="V178" s="303">
        <v>0</v>
      </c>
      <c r="W178" s="304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4">
        <v>4680115881020</v>
      </c>
      <c r="E179" s="309"/>
      <c r="F179" s="302">
        <v>0.84</v>
      </c>
      <c r="G179" s="31">
        <v>4</v>
      </c>
      <c r="H179" s="302">
        <v>3.36</v>
      </c>
      <c r="I179" s="302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3"/>
      <c r="T179" s="33"/>
      <c r="U179" s="34" t="s">
        <v>65</v>
      </c>
      <c r="V179" s="303">
        <v>0</v>
      </c>
      <c r="W179" s="304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4">
        <v>4680115882195</v>
      </c>
      <c r="E180" s="309"/>
      <c r="F180" s="302">
        <v>0.4</v>
      </c>
      <c r="G180" s="31">
        <v>6</v>
      </c>
      <c r="H180" s="302">
        <v>2.4</v>
      </c>
      <c r="I180" s="302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3"/>
      <c r="T180" s="33"/>
      <c r="U180" s="34" t="s">
        <v>65</v>
      </c>
      <c r="V180" s="303">
        <v>0</v>
      </c>
      <c r="W180" s="304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4">
        <v>4680115882607</v>
      </c>
      <c r="E181" s="309"/>
      <c r="F181" s="302">
        <v>0.3</v>
      </c>
      <c r="G181" s="31">
        <v>6</v>
      </c>
      <c r="H181" s="302">
        <v>1.8</v>
      </c>
      <c r="I181" s="302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3"/>
      <c r="T181" s="33"/>
      <c r="U181" s="34" t="s">
        <v>65</v>
      </c>
      <c r="V181" s="303">
        <v>0</v>
      </c>
      <c r="W181" s="304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4">
        <v>4680115880092</v>
      </c>
      <c r="E182" s="309"/>
      <c r="F182" s="302">
        <v>0.4</v>
      </c>
      <c r="G182" s="31">
        <v>6</v>
      </c>
      <c r="H182" s="302">
        <v>2.4</v>
      </c>
      <c r="I182" s="302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3"/>
      <c r="T182" s="33"/>
      <c r="U182" s="34" t="s">
        <v>65</v>
      </c>
      <c r="V182" s="303">
        <v>0</v>
      </c>
      <c r="W182" s="304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4">
        <v>4680115880221</v>
      </c>
      <c r="E183" s="309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3"/>
      <c r="T183" s="33"/>
      <c r="U183" s="34" t="s">
        <v>65</v>
      </c>
      <c r="V183" s="303">
        <v>0</v>
      </c>
      <c r="W183" s="304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4">
        <v>4680115882942</v>
      </c>
      <c r="E184" s="309"/>
      <c r="F184" s="302">
        <v>0.3</v>
      </c>
      <c r="G184" s="31">
        <v>6</v>
      </c>
      <c r="H184" s="302">
        <v>1.8</v>
      </c>
      <c r="I184" s="302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3"/>
      <c r="T184" s="33"/>
      <c r="U184" s="34" t="s">
        <v>65</v>
      </c>
      <c r="V184" s="303">
        <v>0</v>
      </c>
      <c r="W184" s="304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4">
        <v>4680115880504</v>
      </c>
      <c r="E185" s="309"/>
      <c r="F185" s="302">
        <v>0.4</v>
      </c>
      <c r="G185" s="31">
        <v>6</v>
      </c>
      <c r="H185" s="302">
        <v>2.4</v>
      </c>
      <c r="I185" s="302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3"/>
      <c r="T185" s="33"/>
      <c r="U185" s="34" t="s">
        <v>65</v>
      </c>
      <c r="V185" s="303">
        <v>0</v>
      </c>
      <c r="W185" s="304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4">
        <v>4680115882164</v>
      </c>
      <c r="E186" s="309"/>
      <c r="F186" s="302">
        <v>0.4</v>
      </c>
      <c r="G186" s="31">
        <v>6</v>
      </c>
      <c r="H186" s="302">
        <v>2.4</v>
      </c>
      <c r="I186" s="302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3"/>
      <c r="T186" s="33"/>
      <c r="U186" s="34" t="s">
        <v>65</v>
      </c>
      <c r="V186" s="303">
        <v>0</v>
      </c>
      <c r="W186" s="304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6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6" t="s">
        <v>65</v>
      </c>
      <c r="V188" s="305">
        <f>IFERROR(SUM(V170:V186),"0")</f>
        <v>0</v>
      </c>
      <c r="W188" s="305">
        <f>IFERROR(SUM(W170:W186),"0")</f>
        <v>0</v>
      </c>
      <c r="X188" s="36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5"/>
      <c r="Z189" s="295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4">
        <v>4680115880801</v>
      </c>
      <c r="E190" s="309"/>
      <c r="F190" s="302">
        <v>0.4</v>
      </c>
      <c r="G190" s="31">
        <v>6</v>
      </c>
      <c r="H190" s="302">
        <v>2.4</v>
      </c>
      <c r="I190" s="302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3"/>
      <c r="T190" s="33"/>
      <c r="U190" s="34" t="s">
        <v>65</v>
      </c>
      <c r="V190" s="303">
        <v>0</v>
      </c>
      <c r="W190" s="304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4">
        <v>4680115880818</v>
      </c>
      <c r="E191" s="309"/>
      <c r="F191" s="302">
        <v>0.4</v>
      </c>
      <c r="G191" s="31">
        <v>6</v>
      </c>
      <c r="H191" s="302">
        <v>2.4</v>
      </c>
      <c r="I191" s="302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3"/>
      <c r="T191" s="33"/>
      <c r="U191" s="34" t="s">
        <v>65</v>
      </c>
      <c r="V191" s="303">
        <v>0</v>
      </c>
      <c r="W191" s="304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6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6" t="s">
        <v>65</v>
      </c>
      <c r="V193" s="305">
        <f>IFERROR(SUM(V190:V191),"0")</f>
        <v>0</v>
      </c>
      <c r="W193" s="305">
        <f>IFERROR(SUM(W190:W191),"0")</f>
        <v>0</v>
      </c>
      <c r="X193" s="36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9"/>
      <c r="Z194" s="299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5"/>
      <c r="Z195" s="295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4">
        <v>4607091387445</v>
      </c>
      <c r="E196" s="309"/>
      <c r="F196" s="302">
        <v>0.9</v>
      </c>
      <c r="G196" s="31">
        <v>10</v>
      </c>
      <c r="H196" s="302">
        <v>9</v>
      </c>
      <c r="I196" s="302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3"/>
      <c r="T196" s="33"/>
      <c r="U196" s="34" t="s">
        <v>65</v>
      </c>
      <c r="V196" s="303">
        <v>0</v>
      </c>
      <c r="W196" s="304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4">
        <v>4607091386004</v>
      </c>
      <c r="E197" s="309"/>
      <c r="F197" s="302">
        <v>1.35</v>
      </c>
      <c r="G197" s="31">
        <v>8</v>
      </c>
      <c r="H197" s="302">
        <v>10.8</v>
      </c>
      <c r="I197" s="302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3"/>
      <c r="T197" s="33"/>
      <c r="U197" s="34" t="s">
        <v>65</v>
      </c>
      <c r="V197" s="303">
        <v>0</v>
      </c>
      <c r="W197" s="304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4">
        <v>4607091386004</v>
      </c>
      <c r="E198" s="309"/>
      <c r="F198" s="302">
        <v>1.35</v>
      </c>
      <c r="G198" s="31">
        <v>8</v>
      </c>
      <c r="H198" s="302">
        <v>10.8</v>
      </c>
      <c r="I198" s="302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3"/>
      <c r="T198" s="33"/>
      <c r="U198" s="34" t="s">
        <v>65</v>
      </c>
      <c r="V198" s="303">
        <v>0</v>
      </c>
      <c r="W198" s="304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4">
        <v>4607091386073</v>
      </c>
      <c r="E199" s="309"/>
      <c r="F199" s="302">
        <v>0.9</v>
      </c>
      <c r="G199" s="31">
        <v>10</v>
      </c>
      <c r="H199" s="302">
        <v>9</v>
      </c>
      <c r="I199" s="302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3"/>
      <c r="T199" s="33"/>
      <c r="U199" s="34" t="s">
        <v>65</v>
      </c>
      <c r="V199" s="303">
        <v>0</v>
      </c>
      <c r="W199" s="304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4">
        <v>4607091387322</v>
      </c>
      <c r="E200" s="309"/>
      <c r="F200" s="302">
        <v>1.35</v>
      </c>
      <c r="G200" s="31">
        <v>8</v>
      </c>
      <c r="H200" s="302">
        <v>10.8</v>
      </c>
      <c r="I200" s="302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3"/>
      <c r="T200" s="33"/>
      <c r="U200" s="34" t="s">
        <v>65</v>
      </c>
      <c r="V200" s="303">
        <v>0</v>
      </c>
      <c r="W200" s="304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4">
        <v>4607091387322</v>
      </c>
      <c r="E201" s="309"/>
      <c r="F201" s="302">
        <v>1.35</v>
      </c>
      <c r="G201" s="31">
        <v>8</v>
      </c>
      <c r="H201" s="302">
        <v>10.8</v>
      </c>
      <c r="I201" s="302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3"/>
      <c r="T201" s="33"/>
      <c r="U201" s="34" t="s">
        <v>65</v>
      </c>
      <c r="V201" s="303">
        <v>0</v>
      </c>
      <c r="W201" s="304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4">
        <v>4607091387377</v>
      </c>
      <c r="E202" s="309"/>
      <c r="F202" s="302">
        <v>1.35</v>
      </c>
      <c r="G202" s="31">
        <v>8</v>
      </c>
      <c r="H202" s="302">
        <v>10.8</v>
      </c>
      <c r="I202" s="302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3"/>
      <c r="T202" s="33"/>
      <c r="U202" s="34" t="s">
        <v>65</v>
      </c>
      <c r="V202" s="303">
        <v>0</v>
      </c>
      <c r="W202" s="304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4">
        <v>4607091387353</v>
      </c>
      <c r="E203" s="309"/>
      <c r="F203" s="302">
        <v>1.35</v>
      </c>
      <c r="G203" s="31">
        <v>8</v>
      </c>
      <c r="H203" s="302">
        <v>10.8</v>
      </c>
      <c r="I203" s="302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3"/>
      <c r="T203" s="33"/>
      <c r="U203" s="34" t="s">
        <v>65</v>
      </c>
      <c r="V203" s="303">
        <v>0</v>
      </c>
      <c r="W203" s="304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4">
        <v>4607091386011</v>
      </c>
      <c r="E204" s="309"/>
      <c r="F204" s="302">
        <v>0.5</v>
      </c>
      <c r="G204" s="31">
        <v>10</v>
      </c>
      <c r="H204" s="302">
        <v>5</v>
      </c>
      <c r="I204" s="302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3"/>
      <c r="T204" s="33"/>
      <c r="U204" s="34" t="s">
        <v>65</v>
      </c>
      <c r="V204" s="303">
        <v>0</v>
      </c>
      <c r="W204" s="304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4">
        <v>4607091387308</v>
      </c>
      <c r="E205" s="309"/>
      <c r="F205" s="302">
        <v>0.5</v>
      </c>
      <c r="G205" s="31">
        <v>10</v>
      </c>
      <c r="H205" s="302">
        <v>5</v>
      </c>
      <c r="I205" s="302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3"/>
      <c r="T205" s="33"/>
      <c r="U205" s="34" t="s">
        <v>65</v>
      </c>
      <c r="V205" s="303">
        <v>0</v>
      </c>
      <c r="W205" s="304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4">
        <v>4607091387339</v>
      </c>
      <c r="E206" s="309"/>
      <c r="F206" s="302">
        <v>0.5</v>
      </c>
      <c r="G206" s="31">
        <v>10</v>
      </c>
      <c r="H206" s="302">
        <v>5</v>
      </c>
      <c r="I206" s="302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3"/>
      <c r="T206" s="33"/>
      <c r="U206" s="34" t="s">
        <v>65</v>
      </c>
      <c r="V206" s="303">
        <v>0</v>
      </c>
      <c r="W206" s="304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4">
        <v>4680115882638</v>
      </c>
      <c r="E207" s="309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3"/>
      <c r="T207" s="33"/>
      <c r="U207" s="34" t="s">
        <v>65</v>
      </c>
      <c r="V207" s="303">
        <v>0</v>
      </c>
      <c r="W207" s="304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4">
        <v>4680115881938</v>
      </c>
      <c r="E208" s="309"/>
      <c r="F208" s="302">
        <v>0.4</v>
      </c>
      <c r="G208" s="31">
        <v>10</v>
      </c>
      <c r="H208" s="302">
        <v>4</v>
      </c>
      <c r="I208" s="302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3"/>
      <c r="T208" s="33"/>
      <c r="U208" s="34" t="s">
        <v>65</v>
      </c>
      <c r="V208" s="303">
        <v>0</v>
      </c>
      <c r="W208" s="304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4">
        <v>4607091387346</v>
      </c>
      <c r="E209" s="309"/>
      <c r="F209" s="302">
        <v>0.4</v>
      </c>
      <c r="G209" s="31">
        <v>10</v>
      </c>
      <c r="H209" s="302">
        <v>4</v>
      </c>
      <c r="I209" s="302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3"/>
      <c r="T209" s="33"/>
      <c r="U209" s="34" t="s">
        <v>65</v>
      </c>
      <c r="V209" s="303">
        <v>0</v>
      </c>
      <c r="W209" s="304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4">
        <v>4607091389807</v>
      </c>
      <c r="E210" s="309"/>
      <c r="F210" s="302">
        <v>0.4</v>
      </c>
      <c r="G210" s="31">
        <v>10</v>
      </c>
      <c r="H210" s="302">
        <v>4</v>
      </c>
      <c r="I210" s="302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3"/>
      <c r="T210" s="33"/>
      <c r="U210" s="34" t="s">
        <v>65</v>
      </c>
      <c r="V210" s="303">
        <v>0</v>
      </c>
      <c r="W210" s="304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6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6" t="s">
        <v>65</v>
      </c>
      <c r="V212" s="305">
        <f>IFERROR(SUM(V196:V210),"0")</f>
        <v>0</v>
      </c>
      <c r="W212" s="305">
        <f>IFERROR(SUM(W196:W210),"0")</f>
        <v>0</v>
      </c>
      <c r="X212" s="36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5"/>
      <c r="Z213" s="295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4">
        <v>4680115881914</v>
      </c>
      <c r="E214" s="309"/>
      <c r="F214" s="302">
        <v>0.4</v>
      </c>
      <c r="G214" s="31">
        <v>10</v>
      </c>
      <c r="H214" s="302">
        <v>4</v>
      </c>
      <c r="I214" s="302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3"/>
      <c r="T214" s="33"/>
      <c r="U214" s="34" t="s">
        <v>65</v>
      </c>
      <c r="V214" s="303">
        <v>0</v>
      </c>
      <c r="W214" s="304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6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6" t="s">
        <v>65</v>
      </c>
      <c r="V216" s="305">
        <f>IFERROR(SUM(V214:V214),"0")</f>
        <v>0</v>
      </c>
      <c r="W216" s="305">
        <f>IFERROR(SUM(W214:W214),"0")</f>
        <v>0</v>
      </c>
      <c r="X216" s="36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5"/>
      <c r="Z217" s="295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4">
        <v>4607091387193</v>
      </c>
      <c r="E218" s="309"/>
      <c r="F218" s="302">
        <v>0.7</v>
      </c>
      <c r="G218" s="31">
        <v>6</v>
      </c>
      <c r="H218" s="302">
        <v>4.2</v>
      </c>
      <c r="I218" s="302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3"/>
      <c r="T218" s="33"/>
      <c r="U218" s="34" t="s">
        <v>65</v>
      </c>
      <c r="V218" s="303">
        <v>0</v>
      </c>
      <c r="W218" s="304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4">
        <v>4607091387230</v>
      </c>
      <c r="E219" s="309"/>
      <c r="F219" s="302">
        <v>0.7</v>
      </c>
      <c r="G219" s="31">
        <v>6</v>
      </c>
      <c r="H219" s="302">
        <v>4.2</v>
      </c>
      <c r="I219" s="302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3"/>
      <c r="T219" s="33"/>
      <c r="U219" s="34" t="s">
        <v>65</v>
      </c>
      <c r="V219" s="303">
        <v>0</v>
      </c>
      <c r="W219" s="304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4">
        <v>4607091387285</v>
      </c>
      <c r="E220" s="309"/>
      <c r="F220" s="302">
        <v>0.35</v>
      </c>
      <c r="G220" s="31">
        <v>6</v>
      </c>
      <c r="H220" s="302">
        <v>2.1</v>
      </c>
      <c r="I220" s="302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3"/>
      <c r="T220" s="33"/>
      <c r="U220" s="34" t="s">
        <v>65</v>
      </c>
      <c r="V220" s="303">
        <v>0</v>
      </c>
      <c r="W220" s="304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4">
        <v>4607091389845</v>
      </c>
      <c r="E221" s="309"/>
      <c r="F221" s="302">
        <v>0.35</v>
      </c>
      <c r="G221" s="31">
        <v>6</v>
      </c>
      <c r="H221" s="302">
        <v>2.1</v>
      </c>
      <c r="I221" s="302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3"/>
      <c r="T221" s="33"/>
      <c r="U221" s="34" t="s">
        <v>65</v>
      </c>
      <c r="V221" s="303">
        <v>0</v>
      </c>
      <c r="W221" s="304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6" t="s">
        <v>67</v>
      </c>
      <c r="V222" s="305">
        <f>IFERROR(V218/H218,"0")+IFERROR(V219/H219,"0")+IFERROR(V220/H220,"0")+IFERROR(V221/H221,"0")</f>
        <v>0</v>
      </c>
      <c r="W222" s="305">
        <f>IFERROR(W218/H218,"0")+IFERROR(W219/H219,"0")+IFERROR(W220/H220,"0")+IFERROR(W221/H221,"0")</f>
        <v>0</v>
      </c>
      <c r="X222" s="305">
        <f>IFERROR(IF(X218="",0,X218),"0")+IFERROR(IF(X219="",0,X219),"0")+IFERROR(IF(X220="",0,X220),"0")+IFERROR(IF(X221="",0,X221),"0")</f>
        <v>0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6" t="s">
        <v>65</v>
      </c>
      <c r="V223" s="305">
        <f>IFERROR(SUM(V218:V221),"0")</f>
        <v>0</v>
      </c>
      <c r="W223" s="305">
        <f>IFERROR(SUM(W218:W221),"0")</f>
        <v>0</v>
      </c>
      <c r="X223" s="36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5"/>
      <c r="Z224" s="295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4">
        <v>4607091387766</v>
      </c>
      <c r="E225" s="309"/>
      <c r="F225" s="302">
        <v>1.35</v>
      </c>
      <c r="G225" s="31">
        <v>6</v>
      </c>
      <c r="H225" s="302">
        <v>8.1</v>
      </c>
      <c r="I225" s="302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3"/>
      <c r="T225" s="33"/>
      <c r="U225" s="34" t="s">
        <v>65</v>
      </c>
      <c r="V225" s="303">
        <v>0</v>
      </c>
      <c r="W225" s="304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4">
        <v>4607091387957</v>
      </c>
      <c r="E226" s="309"/>
      <c r="F226" s="302">
        <v>1.3</v>
      </c>
      <c r="G226" s="31">
        <v>6</v>
      </c>
      <c r="H226" s="302">
        <v>7.8</v>
      </c>
      <c r="I226" s="302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3"/>
      <c r="T226" s="33"/>
      <c r="U226" s="34" t="s">
        <v>65</v>
      </c>
      <c r="V226" s="303">
        <v>0</v>
      </c>
      <c r="W226" s="304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4">
        <v>4607091387964</v>
      </c>
      <c r="E227" s="309"/>
      <c r="F227" s="302">
        <v>1.35</v>
      </c>
      <c r="G227" s="31">
        <v>6</v>
      </c>
      <c r="H227" s="302">
        <v>8.1</v>
      </c>
      <c r="I227" s="302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3"/>
      <c r="T227" s="33"/>
      <c r="U227" s="34" t="s">
        <v>65</v>
      </c>
      <c r="V227" s="303">
        <v>0</v>
      </c>
      <c r="W227" s="304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4">
        <v>4607091381672</v>
      </c>
      <c r="E228" s="309"/>
      <c r="F228" s="302">
        <v>0.6</v>
      </c>
      <c r="G228" s="31">
        <v>6</v>
      </c>
      <c r="H228" s="302">
        <v>3.6</v>
      </c>
      <c r="I228" s="302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3"/>
      <c r="T228" s="33"/>
      <c r="U228" s="34" t="s">
        <v>65</v>
      </c>
      <c r="V228" s="303">
        <v>0</v>
      </c>
      <c r="W228" s="304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4">
        <v>4607091387537</v>
      </c>
      <c r="E229" s="309"/>
      <c r="F229" s="302">
        <v>0.45</v>
      </c>
      <c r="G229" s="31">
        <v>6</v>
      </c>
      <c r="H229" s="302">
        <v>2.7</v>
      </c>
      <c r="I229" s="302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3"/>
      <c r="T229" s="33"/>
      <c r="U229" s="34" t="s">
        <v>65</v>
      </c>
      <c r="V229" s="303">
        <v>0</v>
      </c>
      <c r="W229" s="304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4">
        <v>4607091387513</v>
      </c>
      <c r="E230" s="309"/>
      <c r="F230" s="302">
        <v>0.45</v>
      </c>
      <c r="G230" s="31">
        <v>6</v>
      </c>
      <c r="H230" s="302">
        <v>2.7</v>
      </c>
      <c r="I230" s="302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3"/>
      <c r="T230" s="33"/>
      <c r="U230" s="34" t="s">
        <v>65</v>
      </c>
      <c r="V230" s="303">
        <v>0</v>
      </c>
      <c r="W230" s="304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4">
        <v>4680115880511</v>
      </c>
      <c r="E231" s="309"/>
      <c r="F231" s="302">
        <v>0.33</v>
      </c>
      <c r="G231" s="31">
        <v>6</v>
      </c>
      <c r="H231" s="302">
        <v>1.98</v>
      </c>
      <c r="I231" s="302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3"/>
      <c r="T231" s="33"/>
      <c r="U231" s="34" t="s">
        <v>65</v>
      </c>
      <c r="V231" s="303">
        <v>0</v>
      </c>
      <c r="W231" s="304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6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6" t="s">
        <v>65</v>
      </c>
      <c r="V233" s="305">
        <f>IFERROR(SUM(V225:V231),"0")</f>
        <v>0</v>
      </c>
      <c r="W233" s="305">
        <f>IFERROR(SUM(W225:W231),"0")</f>
        <v>0</v>
      </c>
      <c r="X233" s="36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5"/>
      <c r="Z234" s="295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4">
        <v>4607091380880</v>
      </c>
      <c r="E235" s="309"/>
      <c r="F235" s="302">
        <v>1.4</v>
      </c>
      <c r="G235" s="31">
        <v>6</v>
      </c>
      <c r="H235" s="302">
        <v>8.4</v>
      </c>
      <c r="I235" s="302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3"/>
      <c r="T235" s="33"/>
      <c r="U235" s="34" t="s">
        <v>65</v>
      </c>
      <c r="V235" s="303">
        <v>0</v>
      </c>
      <c r="W235" s="304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4">
        <v>4607091384482</v>
      </c>
      <c r="E236" s="309"/>
      <c r="F236" s="302">
        <v>1.3</v>
      </c>
      <c r="G236" s="31">
        <v>6</v>
      </c>
      <c r="H236" s="302">
        <v>7.8</v>
      </c>
      <c r="I236" s="302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3"/>
      <c r="T236" s="33"/>
      <c r="U236" s="34" t="s">
        <v>65</v>
      </c>
      <c r="V236" s="303">
        <v>0</v>
      </c>
      <c r="W236" s="304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4">
        <v>4607091380897</v>
      </c>
      <c r="E237" s="309"/>
      <c r="F237" s="302">
        <v>1.4</v>
      </c>
      <c r="G237" s="31">
        <v>6</v>
      </c>
      <c r="H237" s="302">
        <v>8.4</v>
      </c>
      <c r="I237" s="302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3"/>
      <c r="T237" s="33"/>
      <c r="U237" s="34" t="s">
        <v>65</v>
      </c>
      <c r="V237" s="303">
        <v>0</v>
      </c>
      <c r="W237" s="304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6" t="s">
        <v>67</v>
      </c>
      <c r="V238" s="305">
        <f>IFERROR(V235/H235,"0")+IFERROR(V236/H236,"0")+IFERROR(V237/H237,"0")</f>
        <v>0</v>
      </c>
      <c r="W238" s="305">
        <f>IFERROR(W235/H235,"0")+IFERROR(W236/H236,"0")+IFERROR(W237/H237,"0")</f>
        <v>0</v>
      </c>
      <c r="X238" s="305">
        <f>IFERROR(IF(X235="",0,X235),"0")+IFERROR(IF(X236="",0,X236),"0")+IFERROR(IF(X237="",0,X237),"0")</f>
        <v>0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6" t="s">
        <v>65</v>
      </c>
      <c r="V239" s="305">
        <f>IFERROR(SUM(V235:V237),"0")</f>
        <v>0</v>
      </c>
      <c r="W239" s="305">
        <f>IFERROR(SUM(W235:W237),"0")</f>
        <v>0</v>
      </c>
      <c r="X239" s="36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5"/>
      <c r="Z240" s="295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4">
        <v>4607091388374</v>
      </c>
      <c r="E241" s="309"/>
      <c r="F241" s="302">
        <v>0.38</v>
      </c>
      <c r="G241" s="31">
        <v>8</v>
      </c>
      <c r="H241" s="302">
        <v>3.04</v>
      </c>
      <c r="I241" s="302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34" t="s">
        <v>378</v>
      </c>
      <c r="O241" s="308"/>
      <c r="P241" s="308"/>
      <c r="Q241" s="308"/>
      <c r="R241" s="309"/>
      <c r="S241" s="33"/>
      <c r="T241" s="33"/>
      <c r="U241" s="34" t="s">
        <v>65</v>
      </c>
      <c r="V241" s="303">
        <v>0</v>
      </c>
      <c r="W241" s="304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4">
        <v>4607091388381</v>
      </c>
      <c r="E242" s="309"/>
      <c r="F242" s="302">
        <v>0.38</v>
      </c>
      <c r="G242" s="31">
        <v>8</v>
      </c>
      <c r="H242" s="302">
        <v>3.04</v>
      </c>
      <c r="I242" s="302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62" t="s">
        <v>381</v>
      </c>
      <c r="O242" s="308"/>
      <c r="P242" s="308"/>
      <c r="Q242" s="308"/>
      <c r="R242" s="309"/>
      <c r="S242" s="33"/>
      <c r="T242" s="33"/>
      <c r="U242" s="34" t="s">
        <v>65</v>
      </c>
      <c r="V242" s="303">
        <v>0</v>
      </c>
      <c r="W242" s="304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4">
        <v>4607091388404</v>
      </c>
      <c r="E243" s="309"/>
      <c r="F243" s="302">
        <v>0.17</v>
      </c>
      <c r="G243" s="31">
        <v>15</v>
      </c>
      <c r="H243" s="302">
        <v>2.5499999999999998</v>
      </c>
      <c r="I243" s="302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3"/>
      <c r="T243" s="33"/>
      <c r="U243" s="34" t="s">
        <v>65</v>
      </c>
      <c r="V243" s="303">
        <v>0</v>
      </c>
      <c r="W243" s="304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6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6" t="s">
        <v>65</v>
      </c>
      <c r="V245" s="305">
        <f>IFERROR(SUM(V241:V243),"0")</f>
        <v>0</v>
      </c>
      <c r="W245" s="305">
        <f>IFERROR(SUM(W241:W243),"0")</f>
        <v>0</v>
      </c>
      <c r="X245" s="36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5"/>
      <c r="Z246" s="295"/>
    </row>
    <row r="247" spans="1:53" ht="16.5" customHeight="1" x14ac:dyDescent="0.25">
      <c r="A247" s="53" t="s">
        <v>385</v>
      </c>
      <c r="B247" s="53" t="s">
        <v>386</v>
      </c>
      <c r="C247" s="30">
        <v>4301180007</v>
      </c>
      <c r="D247" s="314">
        <v>4680115881808</v>
      </c>
      <c r="E247" s="309"/>
      <c r="F247" s="302">
        <v>0.1</v>
      </c>
      <c r="G247" s="31">
        <v>20</v>
      </c>
      <c r="H247" s="302">
        <v>2</v>
      </c>
      <c r="I247" s="302">
        <v>2.2400000000000002</v>
      </c>
      <c r="J247" s="31">
        <v>238</v>
      </c>
      <c r="K247" s="31" t="s">
        <v>387</v>
      </c>
      <c r="L247" s="32" t="s">
        <v>388</v>
      </c>
      <c r="M247" s="31">
        <v>730</v>
      </c>
      <c r="N247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3"/>
      <c r="T247" s="33"/>
      <c r="U247" s="34" t="s">
        <v>65</v>
      </c>
      <c r="V247" s="303">
        <v>0</v>
      </c>
      <c r="W247" s="304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389</v>
      </c>
      <c r="B248" s="53" t="s">
        <v>390</v>
      </c>
      <c r="C248" s="30">
        <v>4301180006</v>
      </c>
      <c r="D248" s="314">
        <v>4680115881822</v>
      </c>
      <c r="E248" s="309"/>
      <c r="F248" s="302">
        <v>0.1</v>
      </c>
      <c r="G248" s="31">
        <v>20</v>
      </c>
      <c r="H248" s="302">
        <v>2</v>
      </c>
      <c r="I248" s="302">
        <v>2.2400000000000002</v>
      </c>
      <c r="J248" s="31">
        <v>238</v>
      </c>
      <c r="K248" s="31" t="s">
        <v>387</v>
      </c>
      <c r="L248" s="32" t="s">
        <v>388</v>
      </c>
      <c r="M248" s="31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3"/>
      <c r="T248" s="33"/>
      <c r="U248" s="34" t="s">
        <v>65</v>
      </c>
      <c r="V248" s="303">
        <v>0</v>
      </c>
      <c r="W248" s="304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391</v>
      </c>
      <c r="B249" s="53" t="s">
        <v>392</v>
      </c>
      <c r="C249" s="30">
        <v>4301180001</v>
      </c>
      <c r="D249" s="314">
        <v>4680115880016</v>
      </c>
      <c r="E249" s="309"/>
      <c r="F249" s="302">
        <v>0.1</v>
      </c>
      <c r="G249" s="31">
        <v>20</v>
      </c>
      <c r="H249" s="302">
        <v>2</v>
      </c>
      <c r="I249" s="302">
        <v>2.2400000000000002</v>
      </c>
      <c r="J249" s="31">
        <v>238</v>
      </c>
      <c r="K249" s="31" t="s">
        <v>387</v>
      </c>
      <c r="L249" s="32" t="s">
        <v>388</v>
      </c>
      <c r="M249" s="31">
        <v>730</v>
      </c>
      <c r="N24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3"/>
      <c r="T249" s="33"/>
      <c r="U249" s="34" t="s">
        <v>65</v>
      </c>
      <c r="V249" s="303">
        <v>0</v>
      </c>
      <c r="W249" s="304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6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6" t="s">
        <v>65</v>
      </c>
      <c r="V251" s="305">
        <f>IFERROR(SUM(V247:V249),"0")</f>
        <v>0</v>
      </c>
      <c r="W251" s="305">
        <f>IFERROR(SUM(W247:W249),"0")</f>
        <v>0</v>
      </c>
      <c r="X251" s="36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9"/>
      <c r="Z252" s="299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5"/>
      <c r="Z253" s="295"/>
    </row>
    <row r="254" spans="1:53" ht="27" customHeight="1" x14ac:dyDescent="0.25">
      <c r="A254" s="53" t="s">
        <v>394</v>
      </c>
      <c r="B254" s="53" t="s">
        <v>395</v>
      </c>
      <c r="C254" s="30">
        <v>4301011315</v>
      </c>
      <c r="D254" s="314">
        <v>4607091387421</v>
      </c>
      <c r="E254" s="309"/>
      <c r="F254" s="302">
        <v>1.35</v>
      </c>
      <c r="G254" s="31">
        <v>8</v>
      </c>
      <c r="H254" s="302">
        <v>10.8</v>
      </c>
      <c r="I254" s="302">
        <v>11.28</v>
      </c>
      <c r="J254" s="31">
        <v>56</v>
      </c>
      <c r="K254" s="31" t="s">
        <v>98</v>
      </c>
      <c r="L254" s="32" t="s">
        <v>99</v>
      </c>
      <c r="M254" s="31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3"/>
      <c r="T254" s="33"/>
      <c r="U254" s="34" t="s">
        <v>65</v>
      </c>
      <c r="V254" s="303">
        <v>0</v>
      </c>
      <c r="W254" s="304">
        <f t="shared" ref="W254:W260" si="13">IFERROR(IF(V254="",0,CEILING((V254/$H254),1)*$H254),"")</f>
        <v>0</v>
      </c>
      <c r="X254" s="35" t="str">
        <f>IFERROR(IF(W254=0,"",ROUNDUP(W254/H254,0)*0.02175),"")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394</v>
      </c>
      <c r="B255" s="53" t="s">
        <v>396</v>
      </c>
      <c r="C255" s="30">
        <v>4301011121</v>
      </c>
      <c r="D255" s="314">
        <v>4607091387421</v>
      </c>
      <c r="E255" s="309"/>
      <c r="F255" s="302">
        <v>1.35</v>
      </c>
      <c r="G255" s="31">
        <v>8</v>
      </c>
      <c r="H255" s="302">
        <v>10.8</v>
      </c>
      <c r="I255" s="302">
        <v>11.28</v>
      </c>
      <c r="J255" s="31">
        <v>48</v>
      </c>
      <c r="K255" s="31" t="s">
        <v>98</v>
      </c>
      <c r="L255" s="32" t="s">
        <v>106</v>
      </c>
      <c r="M255" s="31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3"/>
      <c r="T255" s="33"/>
      <c r="U255" s="34" t="s">
        <v>65</v>
      </c>
      <c r="V255" s="303">
        <v>0</v>
      </c>
      <c r="W255" s="304">
        <f t="shared" si="13"/>
        <v>0</v>
      </c>
      <c r="X255" s="35" t="str">
        <f>IFERROR(IF(W255=0,"",ROUNDUP(W255/H255,0)*0.02039),"")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397</v>
      </c>
      <c r="B256" s="53" t="s">
        <v>398</v>
      </c>
      <c r="C256" s="30">
        <v>4301011619</v>
      </c>
      <c r="D256" s="314">
        <v>4607091387452</v>
      </c>
      <c r="E256" s="309"/>
      <c r="F256" s="302">
        <v>1.45</v>
      </c>
      <c r="G256" s="31">
        <v>8</v>
      </c>
      <c r="H256" s="302">
        <v>11.6</v>
      </c>
      <c r="I256" s="302">
        <v>12.08</v>
      </c>
      <c r="J256" s="31">
        <v>56</v>
      </c>
      <c r="K256" s="31" t="s">
        <v>98</v>
      </c>
      <c r="L256" s="32" t="s">
        <v>99</v>
      </c>
      <c r="M256" s="31">
        <v>55</v>
      </c>
      <c r="N256" s="526" t="s">
        <v>399</v>
      </c>
      <c r="O256" s="308"/>
      <c r="P256" s="308"/>
      <c r="Q256" s="308"/>
      <c r="R256" s="309"/>
      <c r="S256" s="33"/>
      <c r="T256" s="33"/>
      <c r="U256" s="34" t="s">
        <v>65</v>
      </c>
      <c r="V256" s="303">
        <v>0</v>
      </c>
      <c r="W256" s="304">
        <f t="shared" si="13"/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397</v>
      </c>
      <c r="B257" s="53" t="s">
        <v>400</v>
      </c>
      <c r="C257" s="30">
        <v>4301011396</v>
      </c>
      <c r="D257" s="314">
        <v>4607091387452</v>
      </c>
      <c r="E257" s="309"/>
      <c r="F257" s="302">
        <v>1.35</v>
      </c>
      <c r="G257" s="31">
        <v>8</v>
      </c>
      <c r="H257" s="302">
        <v>10.8</v>
      </c>
      <c r="I257" s="302">
        <v>11.28</v>
      </c>
      <c r="J257" s="31">
        <v>48</v>
      </c>
      <c r="K257" s="31" t="s">
        <v>98</v>
      </c>
      <c r="L257" s="32" t="s">
        <v>106</v>
      </c>
      <c r="M257" s="31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3"/>
      <c r="T257" s="33"/>
      <c r="U257" s="34" t="s">
        <v>65</v>
      </c>
      <c r="V257" s="303">
        <v>0</v>
      </c>
      <c r="W257" s="304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401</v>
      </c>
      <c r="B258" s="53" t="s">
        <v>402</v>
      </c>
      <c r="C258" s="30">
        <v>4301011313</v>
      </c>
      <c r="D258" s="314">
        <v>4607091385984</v>
      </c>
      <c r="E258" s="309"/>
      <c r="F258" s="302">
        <v>1.35</v>
      </c>
      <c r="G258" s="31">
        <v>8</v>
      </c>
      <c r="H258" s="302">
        <v>10.8</v>
      </c>
      <c r="I258" s="302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3"/>
      <c r="T258" s="33"/>
      <c r="U258" s="34" t="s">
        <v>65</v>
      </c>
      <c r="V258" s="303">
        <v>0</v>
      </c>
      <c r="W258" s="304">
        <f t="shared" si="13"/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403</v>
      </c>
      <c r="B259" s="53" t="s">
        <v>404</v>
      </c>
      <c r="C259" s="30">
        <v>4301011316</v>
      </c>
      <c r="D259" s="314">
        <v>4607091387438</v>
      </c>
      <c r="E259" s="309"/>
      <c r="F259" s="302">
        <v>0.5</v>
      </c>
      <c r="G259" s="31">
        <v>10</v>
      </c>
      <c r="H259" s="302">
        <v>5</v>
      </c>
      <c r="I259" s="302">
        <v>5.24</v>
      </c>
      <c r="J259" s="31">
        <v>120</v>
      </c>
      <c r="K259" s="31" t="s">
        <v>63</v>
      </c>
      <c r="L259" s="32" t="s">
        <v>99</v>
      </c>
      <c r="M259" s="31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3"/>
      <c r="T259" s="33"/>
      <c r="U259" s="34" t="s">
        <v>65</v>
      </c>
      <c r="V259" s="303">
        <v>0</v>
      </c>
      <c r="W259" s="304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405</v>
      </c>
      <c r="B260" s="53" t="s">
        <v>406</v>
      </c>
      <c r="C260" s="30">
        <v>4301011318</v>
      </c>
      <c r="D260" s="314">
        <v>4607091387469</v>
      </c>
      <c r="E260" s="309"/>
      <c r="F260" s="302">
        <v>0.5</v>
      </c>
      <c r="G260" s="31">
        <v>10</v>
      </c>
      <c r="H260" s="302">
        <v>5</v>
      </c>
      <c r="I260" s="302">
        <v>5.21</v>
      </c>
      <c r="J260" s="31">
        <v>120</v>
      </c>
      <c r="K260" s="31" t="s">
        <v>63</v>
      </c>
      <c r="L260" s="32" t="s">
        <v>64</v>
      </c>
      <c r="M260" s="31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3"/>
      <c r="T260" s="33"/>
      <c r="U260" s="34" t="s">
        <v>65</v>
      </c>
      <c r="V260" s="303">
        <v>0</v>
      </c>
      <c r="W260" s="304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6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6" t="s">
        <v>65</v>
      </c>
      <c r="V262" s="305">
        <f>IFERROR(SUM(V254:V260),"0")</f>
        <v>0</v>
      </c>
      <c r="W262" s="305">
        <f>IFERROR(SUM(W254:W260),"0")</f>
        <v>0</v>
      </c>
      <c r="X262" s="36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5"/>
      <c r="Z263" s="295"/>
    </row>
    <row r="264" spans="1:53" ht="27" customHeight="1" x14ac:dyDescent="0.25">
      <c r="A264" s="53" t="s">
        <v>407</v>
      </c>
      <c r="B264" s="53" t="s">
        <v>408</v>
      </c>
      <c r="C264" s="30">
        <v>4301031154</v>
      </c>
      <c r="D264" s="314">
        <v>4607091387292</v>
      </c>
      <c r="E264" s="309"/>
      <c r="F264" s="302">
        <v>0.73</v>
      </c>
      <c r="G264" s="31">
        <v>6</v>
      </c>
      <c r="H264" s="302">
        <v>4.38</v>
      </c>
      <c r="I264" s="302">
        <v>4.6399999999999997</v>
      </c>
      <c r="J264" s="31">
        <v>156</v>
      </c>
      <c r="K264" s="31" t="s">
        <v>63</v>
      </c>
      <c r="L264" s="32" t="s">
        <v>64</v>
      </c>
      <c r="M264" s="31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3"/>
      <c r="T264" s="33"/>
      <c r="U264" s="34" t="s">
        <v>65</v>
      </c>
      <c r="V264" s="303">
        <v>0</v>
      </c>
      <c r="W264" s="304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t="27" customHeight="1" x14ac:dyDescent="0.25">
      <c r="A265" s="53" t="s">
        <v>409</v>
      </c>
      <c r="B265" s="53" t="s">
        <v>410</v>
      </c>
      <c r="C265" s="30">
        <v>4301031155</v>
      </c>
      <c r="D265" s="314">
        <v>4607091387315</v>
      </c>
      <c r="E265" s="309"/>
      <c r="F265" s="302">
        <v>0.7</v>
      </c>
      <c r="G265" s="31">
        <v>4</v>
      </c>
      <c r="H265" s="302">
        <v>2.8</v>
      </c>
      <c r="I265" s="302">
        <v>3.048</v>
      </c>
      <c r="J265" s="31">
        <v>156</v>
      </c>
      <c r="K265" s="31" t="s">
        <v>63</v>
      </c>
      <c r="L265" s="32" t="s">
        <v>64</v>
      </c>
      <c r="M265" s="31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3"/>
      <c r="T265" s="33"/>
      <c r="U265" s="34" t="s">
        <v>65</v>
      </c>
      <c r="V265" s="303">
        <v>0</v>
      </c>
      <c r="W265" s="304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6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6" t="s">
        <v>65</v>
      </c>
      <c r="V267" s="305">
        <f>IFERROR(SUM(V264:V265),"0")</f>
        <v>0</v>
      </c>
      <c r="W267" s="305">
        <f>IFERROR(SUM(W264:W265),"0")</f>
        <v>0</v>
      </c>
      <c r="X267" s="36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9"/>
      <c r="Z268" s="299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5"/>
      <c r="Z269" s="295"/>
    </row>
    <row r="270" spans="1:53" ht="27" customHeight="1" x14ac:dyDescent="0.25">
      <c r="A270" s="53" t="s">
        <v>412</v>
      </c>
      <c r="B270" s="53" t="s">
        <v>413</v>
      </c>
      <c r="C270" s="30">
        <v>4301031066</v>
      </c>
      <c r="D270" s="314">
        <v>4607091383836</v>
      </c>
      <c r="E270" s="309"/>
      <c r="F270" s="302">
        <v>0.3</v>
      </c>
      <c r="G270" s="31">
        <v>6</v>
      </c>
      <c r="H270" s="302">
        <v>1.8</v>
      </c>
      <c r="I270" s="302">
        <v>2.048</v>
      </c>
      <c r="J270" s="31">
        <v>156</v>
      </c>
      <c r="K270" s="31" t="s">
        <v>63</v>
      </c>
      <c r="L270" s="32" t="s">
        <v>64</v>
      </c>
      <c r="M270" s="31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3"/>
      <c r="T270" s="33"/>
      <c r="U270" s="34" t="s">
        <v>65</v>
      </c>
      <c r="V270" s="303">
        <v>0</v>
      </c>
      <c r="W270" s="304">
        <f>IFERROR(IF(V270="",0,CEILING((V270/$H270),1)*$H270),"")</f>
        <v>0</v>
      </c>
      <c r="X270" s="35" t="str">
        <f>IFERROR(IF(W270=0,"",ROUNDUP(W270/H270,0)*0.00753),"")</f>
        <v/>
      </c>
      <c r="Y270" s="55"/>
      <c r="Z270" s="56"/>
      <c r="AD270" s="57"/>
      <c r="BA270" s="207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6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6" t="s">
        <v>65</v>
      </c>
      <c r="V272" s="305">
        <f>IFERROR(SUM(V270:V270),"0")</f>
        <v>0</v>
      </c>
      <c r="W272" s="305">
        <f>IFERROR(SUM(W270:W270),"0")</f>
        <v>0</v>
      </c>
      <c r="X272" s="36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5"/>
      <c r="Z273" s="295"/>
    </row>
    <row r="274" spans="1:53" ht="27" customHeight="1" x14ac:dyDescent="0.25">
      <c r="A274" s="53" t="s">
        <v>414</v>
      </c>
      <c r="B274" s="53" t="s">
        <v>415</v>
      </c>
      <c r="C274" s="30">
        <v>4301051142</v>
      </c>
      <c r="D274" s="314">
        <v>4607091387919</v>
      </c>
      <c r="E274" s="309"/>
      <c r="F274" s="302">
        <v>1.35</v>
      </c>
      <c r="G274" s="31">
        <v>6</v>
      </c>
      <c r="H274" s="302">
        <v>8.1</v>
      </c>
      <c r="I274" s="302">
        <v>8.6639999999999997</v>
      </c>
      <c r="J274" s="31">
        <v>56</v>
      </c>
      <c r="K274" s="31" t="s">
        <v>98</v>
      </c>
      <c r="L274" s="32" t="s">
        <v>64</v>
      </c>
      <c r="M274" s="31">
        <v>45</v>
      </c>
      <c r="N274" s="6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3"/>
      <c r="T274" s="33"/>
      <c r="U274" s="34" t="s">
        <v>65</v>
      </c>
      <c r="V274" s="303">
        <v>0</v>
      </c>
      <c r="W274" s="304">
        <f>IFERROR(IF(V274="",0,CEILING((V274/$H274),1)*$H274),"")</f>
        <v>0</v>
      </c>
      <c r="X274" s="35" t="str">
        <f>IFERROR(IF(W274=0,"",ROUNDUP(W274/H274,0)*0.02175),"")</f>
        <v/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416</v>
      </c>
      <c r="B275" s="53" t="s">
        <v>417</v>
      </c>
      <c r="C275" s="30">
        <v>4301051109</v>
      </c>
      <c r="D275" s="314">
        <v>4607091383942</v>
      </c>
      <c r="E275" s="309"/>
      <c r="F275" s="302">
        <v>0.42</v>
      </c>
      <c r="G275" s="31">
        <v>6</v>
      </c>
      <c r="H275" s="302">
        <v>2.52</v>
      </c>
      <c r="I275" s="302">
        <v>2.7919999999999998</v>
      </c>
      <c r="J275" s="31">
        <v>156</v>
      </c>
      <c r="K275" s="31" t="s">
        <v>63</v>
      </c>
      <c r="L275" s="32" t="s">
        <v>128</v>
      </c>
      <c r="M275" s="31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3"/>
      <c r="T275" s="33"/>
      <c r="U275" s="34" t="s">
        <v>65</v>
      </c>
      <c r="V275" s="303">
        <v>0</v>
      </c>
      <c r="W275" s="304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418</v>
      </c>
      <c r="B276" s="53" t="s">
        <v>419</v>
      </c>
      <c r="C276" s="30">
        <v>4301051518</v>
      </c>
      <c r="D276" s="314">
        <v>4607091383959</v>
      </c>
      <c r="E276" s="309"/>
      <c r="F276" s="302">
        <v>0.42</v>
      </c>
      <c r="G276" s="31">
        <v>6</v>
      </c>
      <c r="H276" s="302">
        <v>2.52</v>
      </c>
      <c r="I276" s="302">
        <v>2.78</v>
      </c>
      <c r="J276" s="31">
        <v>156</v>
      </c>
      <c r="K276" s="31" t="s">
        <v>63</v>
      </c>
      <c r="L276" s="32" t="s">
        <v>64</v>
      </c>
      <c r="M276" s="31">
        <v>40</v>
      </c>
      <c r="N276" s="568" t="s">
        <v>420</v>
      </c>
      <c r="O276" s="308"/>
      <c r="P276" s="308"/>
      <c r="Q276" s="308"/>
      <c r="R276" s="309"/>
      <c r="S276" s="33"/>
      <c r="T276" s="33"/>
      <c r="U276" s="34" t="s">
        <v>65</v>
      </c>
      <c r="V276" s="303">
        <v>0</v>
      </c>
      <c r="W276" s="304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6" t="s">
        <v>67</v>
      </c>
      <c r="V277" s="305">
        <f>IFERROR(V274/H274,"0")+IFERROR(V275/H275,"0")+IFERROR(V276/H276,"0")</f>
        <v>0</v>
      </c>
      <c r="W277" s="305">
        <f>IFERROR(W274/H274,"0")+IFERROR(W275/H275,"0")+IFERROR(W276/H276,"0")</f>
        <v>0</v>
      </c>
      <c r="X277" s="305">
        <f>IFERROR(IF(X274="",0,X274),"0")+IFERROR(IF(X275="",0,X275),"0")+IFERROR(IF(X276="",0,X276),"0")</f>
        <v>0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6" t="s">
        <v>65</v>
      </c>
      <c r="V278" s="305">
        <f>IFERROR(SUM(V274:V276),"0")</f>
        <v>0</v>
      </c>
      <c r="W278" s="305">
        <f>IFERROR(SUM(W274:W276),"0")</f>
        <v>0</v>
      </c>
      <c r="X278" s="36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5"/>
      <c r="Z279" s="295"/>
    </row>
    <row r="280" spans="1:53" ht="27" customHeight="1" x14ac:dyDescent="0.25">
      <c r="A280" s="53" t="s">
        <v>421</v>
      </c>
      <c r="B280" s="53" t="s">
        <v>422</v>
      </c>
      <c r="C280" s="30">
        <v>4301060324</v>
      </c>
      <c r="D280" s="314">
        <v>4607091388831</v>
      </c>
      <c r="E280" s="309"/>
      <c r="F280" s="302">
        <v>0.38</v>
      </c>
      <c r="G280" s="31">
        <v>6</v>
      </c>
      <c r="H280" s="302">
        <v>2.2799999999999998</v>
      </c>
      <c r="I280" s="302">
        <v>2.552</v>
      </c>
      <c r="J280" s="31">
        <v>156</v>
      </c>
      <c r="K280" s="31" t="s">
        <v>63</v>
      </c>
      <c r="L280" s="32" t="s">
        <v>64</v>
      </c>
      <c r="M280" s="31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3"/>
      <c r="T280" s="33"/>
      <c r="U280" s="34" t="s">
        <v>65</v>
      </c>
      <c r="V280" s="303">
        <v>0</v>
      </c>
      <c r="W280" s="304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1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6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6" t="s">
        <v>65</v>
      </c>
      <c r="V282" s="305">
        <f>IFERROR(SUM(V280:V280),"0")</f>
        <v>0</v>
      </c>
      <c r="W282" s="305">
        <f>IFERROR(SUM(W280:W280),"0")</f>
        <v>0</v>
      </c>
      <c r="X282" s="36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5"/>
      <c r="Z283" s="295"/>
    </row>
    <row r="284" spans="1:53" ht="27" customHeight="1" x14ac:dyDescent="0.25">
      <c r="A284" s="53" t="s">
        <v>423</v>
      </c>
      <c r="B284" s="53" t="s">
        <v>424</v>
      </c>
      <c r="C284" s="30">
        <v>4301032015</v>
      </c>
      <c r="D284" s="314">
        <v>4607091383102</v>
      </c>
      <c r="E284" s="309"/>
      <c r="F284" s="302">
        <v>0.17</v>
      </c>
      <c r="G284" s="31">
        <v>15</v>
      </c>
      <c r="H284" s="302">
        <v>2.5499999999999998</v>
      </c>
      <c r="I284" s="302">
        <v>2.9750000000000001</v>
      </c>
      <c r="J284" s="31">
        <v>156</v>
      </c>
      <c r="K284" s="31" t="s">
        <v>63</v>
      </c>
      <c r="L284" s="32" t="s">
        <v>84</v>
      </c>
      <c r="M284" s="31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3"/>
      <c r="T284" s="33"/>
      <c r="U284" s="34" t="s">
        <v>65</v>
      </c>
      <c r="V284" s="303">
        <v>0</v>
      </c>
      <c r="W284" s="304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12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6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6" t="s">
        <v>65</v>
      </c>
      <c r="V286" s="305">
        <f>IFERROR(SUM(V284:V284),"0")</f>
        <v>0</v>
      </c>
      <c r="W286" s="305">
        <f>IFERROR(SUM(W284:W284),"0")</f>
        <v>0</v>
      </c>
      <c r="X286" s="36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7"/>
      <c r="Z287" s="47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9"/>
      <c r="Z288" s="299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5"/>
      <c r="Z289" s="295"/>
    </row>
    <row r="290" spans="1:53" ht="27" customHeight="1" x14ac:dyDescent="0.25">
      <c r="A290" s="53" t="s">
        <v>427</v>
      </c>
      <c r="B290" s="53" t="s">
        <v>428</v>
      </c>
      <c r="C290" s="30">
        <v>4301011339</v>
      </c>
      <c r="D290" s="314">
        <v>4607091383997</v>
      </c>
      <c r="E290" s="309"/>
      <c r="F290" s="302">
        <v>2.5</v>
      </c>
      <c r="G290" s="31">
        <v>6</v>
      </c>
      <c r="H290" s="302">
        <v>15</v>
      </c>
      <c r="I290" s="302">
        <v>15.48</v>
      </c>
      <c r="J290" s="31">
        <v>48</v>
      </c>
      <c r="K290" s="31" t="s">
        <v>98</v>
      </c>
      <c r="L290" s="32" t="s">
        <v>64</v>
      </c>
      <c r="M290" s="31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3"/>
      <c r="T290" s="33"/>
      <c r="U290" s="34" t="s">
        <v>65</v>
      </c>
      <c r="V290" s="303">
        <v>0</v>
      </c>
      <c r="W290" s="304">
        <f t="shared" ref="W290:W297" si="14"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427</v>
      </c>
      <c r="B291" s="53" t="s">
        <v>429</v>
      </c>
      <c r="C291" s="30">
        <v>4301011239</v>
      </c>
      <c r="D291" s="314">
        <v>4607091383997</v>
      </c>
      <c r="E291" s="309"/>
      <c r="F291" s="302">
        <v>2.5</v>
      </c>
      <c r="G291" s="31">
        <v>6</v>
      </c>
      <c r="H291" s="302">
        <v>15</v>
      </c>
      <c r="I291" s="302">
        <v>15.48</v>
      </c>
      <c r="J291" s="31">
        <v>48</v>
      </c>
      <c r="K291" s="31" t="s">
        <v>98</v>
      </c>
      <c r="L291" s="32" t="s">
        <v>106</v>
      </c>
      <c r="M291" s="31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3"/>
      <c r="T291" s="33"/>
      <c r="U291" s="34" t="s">
        <v>65</v>
      </c>
      <c r="V291" s="303">
        <v>0</v>
      </c>
      <c r="W291" s="304">
        <f t="shared" si="14"/>
        <v>0</v>
      </c>
      <c r="X291" s="35" t="str">
        <f>IFERROR(IF(W291=0,"",ROUNDUP(W291/H291,0)*0.02039),"")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430</v>
      </c>
      <c r="B292" s="53" t="s">
        <v>431</v>
      </c>
      <c r="C292" s="30">
        <v>4301011326</v>
      </c>
      <c r="D292" s="314">
        <v>4607091384130</v>
      </c>
      <c r="E292" s="309"/>
      <c r="F292" s="302">
        <v>2.5</v>
      </c>
      <c r="G292" s="31">
        <v>6</v>
      </c>
      <c r="H292" s="302">
        <v>15</v>
      </c>
      <c r="I292" s="302">
        <v>15.48</v>
      </c>
      <c r="J292" s="31">
        <v>48</v>
      </c>
      <c r="K292" s="31" t="s">
        <v>98</v>
      </c>
      <c r="L292" s="32" t="s">
        <v>64</v>
      </c>
      <c r="M292" s="31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3"/>
      <c r="T292" s="33"/>
      <c r="U292" s="34" t="s">
        <v>65</v>
      </c>
      <c r="V292" s="303">
        <v>1000</v>
      </c>
      <c r="W292" s="304">
        <f t="shared" si="14"/>
        <v>1005</v>
      </c>
      <c r="X292" s="35">
        <f>IFERROR(IF(W292=0,"",ROUNDUP(W292/H292,0)*0.02175),"")</f>
        <v>1.4572499999999999</v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430</v>
      </c>
      <c r="B293" s="53" t="s">
        <v>432</v>
      </c>
      <c r="C293" s="30">
        <v>4301011240</v>
      </c>
      <c r="D293" s="314">
        <v>4607091384130</v>
      </c>
      <c r="E293" s="309"/>
      <c r="F293" s="302">
        <v>2.5</v>
      </c>
      <c r="G293" s="31">
        <v>6</v>
      </c>
      <c r="H293" s="302">
        <v>15</v>
      </c>
      <c r="I293" s="302">
        <v>15.48</v>
      </c>
      <c r="J293" s="31">
        <v>48</v>
      </c>
      <c r="K293" s="31" t="s">
        <v>98</v>
      </c>
      <c r="L293" s="32" t="s">
        <v>106</v>
      </c>
      <c r="M293" s="31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3"/>
      <c r="T293" s="33"/>
      <c r="U293" s="34" t="s">
        <v>65</v>
      </c>
      <c r="V293" s="303">
        <v>0</v>
      </c>
      <c r="W293" s="304">
        <f t="shared" si="14"/>
        <v>0</v>
      </c>
      <c r="X293" s="35" t="str">
        <f>IFERROR(IF(W293=0,"",ROUNDUP(W293/H293,0)*0.02039),"")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433</v>
      </c>
      <c r="B294" s="53" t="s">
        <v>434</v>
      </c>
      <c r="C294" s="30">
        <v>4301011330</v>
      </c>
      <c r="D294" s="314">
        <v>4607091384147</v>
      </c>
      <c r="E294" s="309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1" t="s">
        <v>98</v>
      </c>
      <c r="L294" s="32" t="s">
        <v>64</v>
      </c>
      <c r="M294" s="31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3"/>
      <c r="T294" s="33"/>
      <c r="U294" s="34" t="s">
        <v>65</v>
      </c>
      <c r="V294" s="303">
        <v>0</v>
      </c>
      <c r="W294" s="304">
        <f t="shared" si="14"/>
        <v>0</v>
      </c>
      <c r="X294" s="35" t="str">
        <f>IFERROR(IF(W294=0,"",ROUNDUP(W294/H294,0)*0.02175),"")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433</v>
      </c>
      <c r="B295" s="53" t="s">
        <v>435</v>
      </c>
      <c r="C295" s="30">
        <v>4301011238</v>
      </c>
      <c r="D295" s="314">
        <v>4607091384147</v>
      </c>
      <c r="E295" s="309"/>
      <c r="F295" s="302">
        <v>2.5</v>
      </c>
      <c r="G295" s="31">
        <v>6</v>
      </c>
      <c r="H295" s="302">
        <v>15</v>
      </c>
      <c r="I295" s="302">
        <v>15.48</v>
      </c>
      <c r="J295" s="31">
        <v>48</v>
      </c>
      <c r="K295" s="31" t="s">
        <v>98</v>
      </c>
      <c r="L295" s="32" t="s">
        <v>106</v>
      </c>
      <c r="M295" s="31">
        <v>60</v>
      </c>
      <c r="N295" s="545" t="s">
        <v>436</v>
      </c>
      <c r="O295" s="308"/>
      <c r="P295" s="308"/>
      <c r="Q295" s="308"/>
      <c r="R295" s="309"/>
      <c r="S295" s="33"/>
      <c r="T295" s="33"/>
      <c r="U295" s="34" t="s">
        <v>65</v>
      </c>
      <c r="V295" s="303">
        <v>0</v>
      </c>
      <c r="W295" s="304">
        <f t="shared" si="14"/>
        <v>0</v>
      </c>
      <c r="X295" s="35" t="str">
        <f>IFERROR(IF(W295=0,"",ROUNDUP(W295/H295,0)*0.02039),"")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437</v>
      </c>
      <c r="B296" s="53" t="s">
        <v>438</v>
      </c>
      <c r="C296" s="30">
        <v>4301011327</v>
      </c>
      <c r="D296" s="314">
        <v>4607091384154</v>
      </c>
      <c r="E296" s="309"/>
      <c r="F296" s="302">
        <v>0.5</v>
      </c>
      <c r="G296" s="31">
        <v>10</v>
      </c>
      <c r="H296" s="302">
        <v>5</v>
      </c>
      <c r="I296" s="302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3"/>
      <c r="T296" s="33"/>
      <c r="U296" s="34" t="s">
        <v>65</v>
      </c>
      <c r="V296" s="303">
        <v>0</v>
      </c>
      <c r="W296" s="304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439</v>
      </c>
      <c r="B297" s="53" t="s">
        <v>440</v>
      </c>
      <c r="C297" s="30">
        <v>4301011332</v>
      </c>
      <c r="D297" s="314">
        <v>4607091384161</v>
      </c>
      <c r="E297" s="309"/>
      <c r="F297" s="302">
        <v>0.5</v>
      </c>
      <c r="G297" s="31">
        <v>10</v>
      </c>
      <c r="H297" s="302">
        <v>5</v>
      </c>
      <c r="I297" s="302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3"/>
      <c r="T297" s="33"/>
      <c r="U297" s="34" t="s">
        <v>65</v>
      </c>
      <c r="V297" s="303">
        <v>0</v>
      </c>
      <c r="W297" s="304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6" t="s">
        <v>67</v>
      </c>
      <c r="V298" s="305">
        <f>IFERROR(V290/H290,"0")+IFERROR(V291/H291,"0")+IFERROR(V292/H292,"0")+IFERROR(V293/H293,"0")+IFERROR(V294/H294,"0")+IFERROR(V295/H295,"0")+IFERROR(V296/H296,"0")+IFERROR(V297/H297,"0")</f>
        <v>66.666666666666671</v>
      </c>
      <c r="W298" s="305">
        <f>IFERROR(W290/H290,"0")+IFERROR(W291/H291,"0")+IFERROR(W292/H292,"0")+IFERROR(W293/H293,"0")+IFERROR(W294/H294,"0")+IFERROR(W295/H295,"0")+IFERROR(W296/H296,"0")+IFERROR(W297/H297,"0")</f>
        <v>67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1.4572499999999999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6" t="s">
        <v>65</v>
      </c>
      <c r="V299" s="305">
        <f>IFERROR(SUM(V290:V297),"0")</f>
        <v>1000</v>
      </c>
      <c r="W299" s="305">
        <f>IFERROR(SUM(W290:W297),"0")</f>
        <v>1005</v>
      </c>
      <c r="X299" s="36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5"/>
      <c r="Z300" s="295"/>
    </row>
    <row r="301" spans="1:53" ht="27" customHeight="1" x14ac:dyDescent="0.25">
      <c r="A301" s="53" t="s">
        <v>441</v>
      </c>
      <c r="B301" s="53" t="s">
        <v>442</v>
      </c>
      <c r="C301" s="30">
        <v>4301020178</v>
      </c>
      <c r="D301" s="314">
        <v>4607091383980</v>
      </c>
      <c r="E301" s="309"/>
      <c r="F301" s="302">
        <v>2.5</v>
      </c>
      <c r="G301" s="31">
        <v>6</v>
      </c>
      <c r="H301" s="302">
        <v>15</v>
      </c>
      <c r="I301" s="302">
        <v>15.48</v>
      </c>
      <c r="J301" s="31">
        <v>48</v>
      </c>
      <c r="K301" s="31" t="s">
        <v>98</v>
      </c>
      <c r="L301" s="32" t="s">
        <v>99</v>
      </c>
      <c r="M301" s="31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3"/>
      <c r="T301" s="33"/>
      <c r="U301" s="34" t="s">
        <v>65</v>
      </c>
      <c r="V301" s="303">
        <v>500</v>
      </c>
      <c r="W301" s="304">
        <f>IFERROR(IF(V301="",0,CEILING((V301/$H301),1)*$H301),"")</f>
        <v>510</v>
      </c>
      <c r="X301" s="35">
        <f>IFERROR(IF(W301=0,"",ROUNDUP(W301/H301,0)*0.02175),"")</f>
        <v>0.73949999999999994</v>
      </c>
      <c r="Y301" s="55"/>
      <c r="Z301" s="56"/>
      <c r="AD301" s="57"/>
      <c r="BA301" s="221" t="s">
        <v>1</v>
      </c>
    </row>
    <row r="302" spans="1:53" ht="27" customHeight="1" x14ac:dyDescent="0.25">
      <c r="A302" s="53" t="s">
        <v>443</v>
      </c>
      <c r="B302" s="53" t="s">
        <v>444</v>
      </c>
      <c r="C302" s="30">
        <v>4301020179</v>
      </c>
      <c r="D302" s="314">
        <v>4607091384178</v>
      </c>
      <c r="E302" s="309"/>
      <c r="F302" s="302">
        <v>0.4</v>
      </c>
      <c r="G302" s="31">
        <v>10</v>
      </c>
      <c r="H302" s="302">
        <v>4</v>
      </c>
      <c r="I302" s="302">
        <v>4.24</v>
      </c>
      <c r="J302" s="31">
        <v>120</v>
      </c>
      <c r="K302" s="31" t="s">
        <v>63</v>
      </c>
      <c r="L302" s="32" t="s">
        <v>99</v>
      </c>
      <c r="M302" s="31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3"/>
      <c r="T302" s="33"/>
      <c r="U302" s="34" t="s">
        <v>65</v>
      </c>
      <c r="V302" s="303">
        <v>0</v>
      </c>
      <c r="W302" s="304">
        <f>IFERROR(IF(V302="",0,CEILING((V302/$H302),1)*$H302),"")</f>
        <v>0</v>
      </c>
      <c r="X302" s="35" t="str">
        <f>IFERROR(IF(W302=0,"",ROUNDUP(W302/H302,0)*0.00937),"")</f>
        <v/>
      </c>
      <c r="Y302" s="55"/>
      <c r="Z302" s="56"/>
      <c r="AD302" s="57"/>
      <c r="BA302" s="222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6" t="s">
        <v>67</v>
      </c>
      <c r="V303" s="305">
        <f>IFERROR(V301/H301,"0")+IFERROR(V302/H302,"0")</f>
        <v>33.333333333333336</v>
      </c>
      <c r="W303" s="305">
        <f>IFERROR(W301/H301,"0")+IFERROR(W302/H302,"0")</f>
        <v>34</v>
      </c>
      <c r="X303" s="305">
        <f>IFERROR(IF(X301="",0,X301),"0")+IFERROR(IF(X302="",0,X302),"0")</f>
        <v>0.73949999999999994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6" t="s">
        <v>65</v>
      </c>
      <c r="V304" s="305">
        <f>IFERROR(SUM(V301:V302),"0")</f>
        <v>500</v>
      </c>
      <c r="W304" s="305">
        <f>IFERROR(SUM(W301:W302),"0")</f>
        <v>510</v>
      </c>
      <c r="X304" s="36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5"/>
      <c r="Z305" s="295"/>
    </row>
    <row r="306" spans="1:53" ht="27" customHeight="1" x14ac:dyDescent="0.25">
      <c r="A306" s="53" t="s">
        <v>445</v>
      </c>
      <c r="B306" s="53" t="s">
        <v>446</v>
      </c>
      <c r="C306" s="30">
        <v>4301051298</v>
      </c>
      <c r="D306" s="314">
        <v>4607091384260</v>
      </c>
      <c r="E306" s="309"/>
      <c r="F306" s="302">
        <v>1.3</v>
      </c>
      <c r="G306" s="31">
        <v>6</v>
      </c>
      <c r="H306" s="302">
        <v>7.8</v>
      </c>
      <c r="I306" s="302">
        <v>8.3640000000000008</v>
      </c>
      <c r="J306" s="31">
        <v>56</v>
      </c>
      <c r="K306" s="31" t="s">
        <v>98</v>
      </c>
      <c r="L306" s="32" t="s">
        <v>64</v>
      </c>
      <c r="M306" s="31">
        <v>35</v>
      </c>
      <c r="N306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3"/>
      <c r="T306" s="33"/>
      <c r="U306" s="34" t="s">
        <v>65</v>
      </c>
      <c r="V306" s="303">
        <v>0</v>
      </c>
      <c r="W306" s="304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3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6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6" t="s">
        <v>65</v>
      </c>
      <c r="V308" s="305">
        <f>IFERROR(SUM(V306:V306),"0")</f>
        <v>0</v>
      </c>
      <c r="W308" s="305">
        <f>IFERROR(SUM(W306:W306),"0")</f>
        <v>0</v>
      </c>
      <c r="X308" s="36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5"/>
      <c r="Z309" s="295"/>
    </row>
    <row r="310" spans="1:53" ht="16.5" customHeight="1" x14ac:dyDescent="0.25">
      <c r="A310" s="53" t="s">
        <v>447</v>
      </c>
      <c r="B310" s="53" t="s">
        <v>448</v>
      </c>
      <c r="C310" s="30">
        <v>4301060314</v>
      </c>
      <c r="D310" s="314">
        <v>4607091384673</v>
      </c>
      <c r="E310" s="309"/>
      <c r="F310" s="302">
        <v>1.3</v>
      </c>
      <c r="G310" s="31">
        <v>6</v>
      </c>
      <c r="H310" s="302">
        <v>7.8</v>
      </c>
      <c r="I310" s="302">
        <v>8.3640000000000008</v>
      </c>
      <c r="J310" s="31">
        <v>56</v>
      </c>
      <c r="K310" s="31" t="s">
        <v>98</v>
      </c>
      <c r="L310" s="32" t="s">
        <v>64</v>
      </c>
      <c r="M310" s="31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3"/>
      <c r="T310" s="33"/>
      <c r="U310" s="34" t="s">
        <v>65</v>
      </c>
      <c r="V310" s="303">
        <v>0</v>
      </c>
      <c r="W310" s="304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4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6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6" t="s">
        <v>65</v>
      </c>
      <c r="V312" s="305">
        <f>IFERROR(SUM(V310:V310),"0")</f>
        <v>0</v>
      </c>
      <c r="W312" s="305">
        <f>IFERROR(SUM(W310:W310),"0")</f>
        <v>0</v>
      </c>
      <c r="X312" s="36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9"/>
      <c r="Z313" s="299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5"/>
      <c r="Z314" s="295"/>
    </row>
    <row r="315" spans="1:53" ht="27" customHeight="1" x14ac:dyDescent="0.25">
      <c r="A315" s="53" t="s">
        <v>450</v>
      </c>
      <c r="B315" s="53" t="s">
        <v>451</v>
      </c>
      <c r="C315" s="30">
        <v>4301011324</v>
      </c>
      <c r="D315" s="314">
        <v>4607091384185</v>
      </c>
      <c r="E315" s="309"/>
      <c r="F315" s="302">
        <v>0.8</v>
      </c>
      <c r="G315" s="31">
        <v>15</v>
      </c>
      <c r="H315" s="302">
        <v>12</v>
      </c>
      <c r="I315" s="302">
        <v>12.48</v>
      </c>
      <c r="J315" s="31">
        <v>56</v>
      </c>
      <c r="K315" s="31" t="s">
        <v>98</v>
      </c>
      <c r="L315" s="32" t="s">
        <v>64</v>
      </c>
      <c r="M315" s="31">
        <v>60</v>
      </c>
      <c r="N315" s="3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3"/>
      <c r="T315" s="33"/>
      <c r="U315" s="34" t="s">
        <v>65</v>
      </c>
      <c r="V315" s="303">
        <v>0</v>
      </c>
      <c r="W315" s="304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452</v>
      </c>
      <c r="B316" s="53" t="s">
        <v>453</v>
      </c>
      <c r="C316" s="30">
        <v>4301011312</v>
      </c>
      <c r="D316" s="314">
        <v>4607091384192</v>
      </c>
      <c r="E316" s="309"/>
      <c r="F316" s="302">
        <v>1.8</v>
      </c>
      <c r="G316" s="31">
        <v>6</v>
      </c>
      <c r="H316" s="302">
        <v>10.8</v>
      </c>
      <c r="I316" s="302">
        <v>11.28</v>
      </c>
      <c r="J316" s="31">
        <v>56</v>
      </c>
      <c r="K316" s="31" t="s">
        <v>98</v>
      </c>
      <c r="L316" s="32" t="s">
        <v>99</v>
      </c>
      <c r="M316" s="31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3"/>
      <c r="T316" s="33"/>
      <c r="U316" s="34" t="s">
        <v>65</v>
      </c>
      <c r="V316" s="303">
        <v>0</v>
      </c>
      <c r="W316" s="304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454</v>
      </c>
      <c r="B317" s="53" t="s">
        <v>455</v>
      </c>
      <c r="C317" s="30">
        <v>4301011483</v>
      </c>
      <c r="D317" s="314">
        <v>4680115881907</v>
      </c>
      <c r="E317" s="309"/>
      <c r="F317" s="302">
        <v>1.8</v>
      </c>
      <c r="G317" s="31">
        <v>6</v>
      </c>
      <c r="H317" s="302">
        <v>10.8</v>
      </c>
      <c r="I317" s="302">
        <v>11.28</v>
      </c>
      <c r="J317" s="31">
        <v>56</v>
      </c>
      <c r="K317" s="31" t="s">
        <v>98</v>
      </c>
      <c r="L317" s="32" t="s">
        <v>64</v>
      </c>
      <c r="M317" s="31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3"/>
      <c r="T317" s="33"/>
      <c r="U317" s="34" t="s">
        <v>65</v>
      </c>
      <c r="V317" s="303">
        <v>0</v>
      </c>
      <c r="W317" s="304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456</v>
      </c>
      <c r="B318" s="53" t="s">
        <v>457</v>
      </c>
      <c r="C318" s="30">
        <v>4301011303</v>
      </c>
      <c r="D318" s="314">
        <v>4607091384680</v>
      </c>
      <c r="E318" s="309"/>
      <c r="F318" s="302">
        <v>0.4</v>
      </c>
      <c r="G318" s="31">
        <v>10</v>
      </c>
      <c r="H318" s="302">
        <v>4</v>
      </c>
      <c r="I318" s="302">
        <v>4.21</v>
      </c>
      <c r="J318" s="31">
        <v>120</v>
      </c>
      <c r="K318" s="31" t="s">
        <v>63</v>
      </c>
      <c r="L318" s="32" t="s">
        <v>64</v>
      </c>
      <c r="M318" s="31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3"/>
      <c r="T318" s="33"/>
      <c r="U318" s="34" t="s">
        <v>65</v>
      </c>
      <c r="V318" s="303">
        <v>0</v>
      </c>
      <c r="W318" s="304">
        <f>IFERROR(IF(V318="",0,CEILING((V318/$H318),1)*$H318),"")</f>
        <v>0</v>
      </c>
      <c r="X318" s="35" t="str">
        <f>IFERROR(IF(W318=0,"",ROUNDUP(W318/H318,0)*0.00937),"")</f>
        <v/>
      </c>
      <c r="Y318" s="55"/>
      <c r="Z318" s="56"/>
      <c r="AD318" s="57"/>
      <c r="BA318" s="228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6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6" t="s">
        <v>65</v>
      </c>
      <c r="V320" s="305">
        <f>IFERROR(SUM(V315:V318),"0")</f>
        <v>0</v>
      </c>
      <c r="W320" s="305">
        <f>IFERROR(SUM(W315:W318),"0")</f>
        <v>0</v>
      </c>
      <c r="X320" s="36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5"/>
      <c r="Z321" s="295"/>
    </row>
    <row r="322" spans="1:53" ht="27" customHeight="1" x14ac:dyDescent="0.25">
      <c r="A322" s="53" t="s">
        <v>458</v>
      </c>
      <c r="B322" s="53" t="s">
        <v>459</v>
      </c>
      <c r="C322" s="30">
        <v>4301031139</v>
      </c>
      <c r="D322" s="314">
        <v>4607091384802</v>
      </c>
      <c r="E322" s="309"/>
      <c r="F322" s="302">
        <v>0.73</v>
      </c>
      <c r="G322" s="31">
        <v>6</v>
      </c>
      <c r="H322" s="302">
        <v>4.38</v>
      </c>
      <c r="I322" s="302">
        <v>4.58</v>
      </c>
      <c r="J322" s="31">
        <v>156</v>
      </c>
      <c r="K322" s="31" t="s">
        <v>63</v>
      </c>
      <c r="L322" s="32" t="s">
        <v>64</v>
      </c>
      <c r="M322" s="31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3"/>
      <c r="T322" s="33"/>
      <c r="U322" s="34" t="s">
        <v>65</v>
      </c>
      <c r="V322" s="303">
        <v>0</v>
      </c>
      <c r="W322" s="304">
        <f>IFERROR(IF(V322="",0,CEILING((V322/$H322),1)*$H322),"")</f>
        <v>0</v>
      </c>
      <c r="X322" s="35" t="str">
        <f>IFERROR(IF(W322=0,"",ROUNDUP(W322/H322,0)*0.00753),"")</f>
        <v/>
      </c>
      <c r="Y322" s="55"/>
      <c r="Z322" s="56"/>
      <c r="AD322" s="57"/>
      <c r="BA322" s="229" t="s">
        <v>1</v>
      </c>
    </row>
    <row r="323" spans="1:53" ht="27" customHeight="1" x14ac:dyDescent="0.25">
      <c r="A323" s="53" t="s">
        <v>460</v>
      </c>
      <c r="B323" s="53" t="s">
        <v>461</v>
      </c>
      <c r="C323" s="30">
        <v>4301031140</v>
      </c>
      <c r="D323" s="314">
        <v>4607091384826</v>
      </c>
      <c r="E323" s="309"/>
      <c r="F323" s="302">
        <v>0.35</v>
      </c>
      <c r="G323" s="31">
        <v>8</v>
      </c>
      <c r="H323" s="302">
        <v>2.8</v>
      </c>
      <c r="I323" s="302">
        <v>2.9</v>
      </c>
      <c r="J323" s="31">
        <v>234</v>
      </c>
      <c r="K323" s="31" t="s">
        <v>163</v>
      </c>
      <c r="L323" s="32" t="s">
        <v>64</v>
      </c>
      <c r="M323" s="31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3"/>
      <c r="T323" s="33"/>
      <c r="U323" s="34" t="s">
        <v>65</v>
      </c>
      <c r="V323" s="303">
        <v>0</v>
      </c>
      <c r="W323" s="304">
        <f>IFERROR(IF(V323="",0,CEILING((V323/$H323),1)*$H323),"")</f>
        <v>0</v>
      </c>
      <c r="X323" s="35" t="str">
        <f>IFERROR(IF(W323=0,"",ROUNDUP(W323/H323,0)*0.00502),"")</f>
        <v/>
      </c>
      <c r="Y323" s="55"/>
      <c r="Z323" s="56"/>
      <c r="AD323" s="57"/>
      <c r="BA323" s="230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6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6" t="s">
        <v>65</v>
      </c>
      <c r="V325" s="305">
        <f>IFERROR(SUM(V322:V323),"0")</f>
        <v>0</v>
      </c>
      <c r="W325" s="305">
        <f>IFERROR(SUM(W322:W323),"0")</f>
        <v>0</v>
      </c>
      <c r="X325" s="36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5"/>
      <c r="Z326" s="295"/>
    </row>
    <row r="327" spans="1:53" ht="27" customHeight="1" x14ac:dyDescent="0.25">
      <c r="A327" s="53" t="s">
        <v>462</v>
      </c>
      <c r="B327" s="53" t="s">
        <v>463</v>
      </c>
      <c r="C327" s="30">
        <v>4301051303</v>
      </c>
      <c r="D327" s="314">
        <v>4607091384246</v>
      </c>
      <c r="E327" s="309"/>
      <c r="F327" s="302">
        <v>1.3</v>
      </c>
      <c r="G327" s="31">
        <v>6</v>
      </c>
      <c r="H327" s="302">
        <v>7.8</v>
      </c>
      <c r="I327" s="302">
        <v>8.3640000000000008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3"/>
      <c r="T327" s="33"/>
      <c r="U327" s="34" t="s">
        <v>65</v>
      </c>
      <c r="V327" s="303">
        <v>0</v>
      </c>
      <c r="W327" s="304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464</v>
      </c>
      <c r="B328" s="53" t="s">
        <v>465</v>
      </c>
      <c r="C328" s="30">
        <v>4301051445</v>
      </c>
      <c r="D328" s="314">
        <v>4680115881976</v>
      </c>
      <c r="E328" s="309"/>
      <c r="F328" s="302">
        <v>1.3</v>
      </c>
      <c r="G328" s="31">
        <v>6</v>
      </c>
      <c r="H328" s="302">
        <v>7.8</v>
      </c>
      <c r="I328" s="302">
        <v>8.2799999999999994</v>
      </c>
      <c r="J328" s="31">
        <v>56</v>
      </c>
      <c r="K328" s="31" t="s">
        <v>98</v>
      </c>
      <c r="L328" s="32" t="s">
        <v>64</v>
      </c>
      <c r="M328" s="31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3"/>
      <c r="T328" s="33"/>
      <c r="U328" s="34" t="s">
        <v>65</v>
      </c>
      <c r="V328" s="303">
        <v>0</v>
      </c>
      <c r="W328" s="304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466</v>
      </c>
      <c r="B329" s="53" t="s">
        <v>467</v>
      </c>
      <c r="C329" s="30">
        <v>4301051297</v>
      </c>
      <c r="D329" s="314">
        <v>4607091384253</v>
      </c>
      <c r="E329" s="309"/>
      <c r="F329" s="302">
        <v>0.4</v>
      </c>
      <c r="G329" s="31">
        <v>6</v>
      </c>
      <c r="H329" s="302">
        <v>2.4</v>
      </c>
      <c r="I329" s="302">
        <v>2.6840000000000002</v>
      </c>
      <c r="J329" s="31">
        <v>156</v>
      </c>
      <c r="K329" s="31" t="s">
        <v>63</v>
      </c>
      <c r="L329" s="32" t="s">
        <v>64</v>
      </c>
      <c r="M329" s="31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3"/>
      <c r="T329" s="33"/>
      <c r="U329" s="34" t="s">
        <v>65</v>
      </c>
      <c r="V329" s="303">
        <v>0</v>
      </c>
      <c r="W329" s="304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468</v>
      </c>
      <c r="B330" s="53" t="s">
        <v>469</v>
      </c>
      <c r="C330" s="30">
        <v>4301051444</v>
      </c>
      <c r="D330" s="314">
        <v>4680115881969</v>
      </c>
      <c r="E330" s="309"/>
      <c r="F330" s="302">
        <v>0.4</v>
      </c>
      <c r="G330" s="31">
        <v>6</v>
      </c>
      <c r="H330" s="302">
        <v>2.4</v>
      </c>
      <c r="I330" s="302">
        <v>2.6</v>
      </c>
      <c r="J330" s="31">
        <v>156</v>
      </c>
      <c r="K330" s="31" t="s">
        <v>63</v>
      </c>
      <c r="L330" s="32" t="s">
        <v>64</v>
      </c>
      <c r="M330" s="31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3"/>
      <c r="T330" s="33"/>
      <c r="U330" s="34" t="s">
        <v>65</v>
      </c>
      <c r="V330" s="303">
        <v>0</v>
      </c>
      <c r="W330" s="304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6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6" t="s">
        <v>65</v>
      </c>
      <c r="V332" s="305">
        <f>IFERROR(SUM(V327:V330),"0")</f>
        <v>0</v>
      </c>
      <c r="W332" s="305">
        <f>IFERROR(SUM(W327:W330),"0")</f>
        <v>0</v>
      </c>
      <c r="X332" s="36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5"/>
      <c r="Z333" s="295"/>
    </row>
    <row r="334" spans="1:53" ht="27" customHeight="1" x14ac:dyDescent="0.25">
      <c r="A334" s="53" t="s">
        <v>470</v>
      </c>
      <c r="B334" s="53" t="s">
        <v>471</v>
      </c>
      <c r="C334" s="30">
        <v>4301060322</v>
      </c>
      <c r="D334" s="314">
        <v>4607091389357</v>
      </c>
      <c r="E334" s="309"/>
      <c r="F334" s="302">
        <v>1.3</v>
      </c>
      <c r="G334" s="31">
        <v>6</v>
      </c>
      <c r="H334" s="302">
        <v>7.8</v>
      </c>
      <c r="I334" s="302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3"/>
      <c r="T334" s="33"/>
      <c r="U334" s="34" t="s">
        <v>65</v>
      </c>
      <c r="V334" s="303">
        <v>0</v>
      </c>
      <c r="W334" s="304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5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6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6" t="s">
        <v>65</v>
      </c>
      <c r="V336" s="305">
        <f>IFERROR(SUM(V334:V334),"0")</f>
        <v>0</v>
      </c>
      <c r="W336" s="305">
        <f>IFERROR(SUM(W334:W334),"0")</f>
        <v>0</v>
      </c>
      <c r="X336" s="36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7"/>
      <c r="Z337" s="47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9"/>
      <c r="Z338" s="299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5"/>
      <c r="Z339" s="295"/>
    </row>
    <row r="340" spans="1:53" ht="27" customHeight="1" x14ac:dyDescent="0.25">
      <c r="A340" s="53" t="s">
        <v>474</v>
      </c>
      <c r="B340" s="53" t="s">
        <v>475</v>
      </c>
      <c r="C340" s="30">
        <v>4301011428</v>
      </c>
      <c r="D340" s="314">
        <v>4607091389708</v>
      </c>
      <c r="E340" s="309"/>
      <c r="F340" s="302">
        <v>0.45</v>
      </c>
      <c r="G340" s="31">
        <v>6</v>
      </c>
      <c r="H340" s="302">
        <v>2.7</v>
      </c>
      <c r="I340" s="302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3"/>
      <c r="T340" s="33"/>
      <c r="U340" s="34" t="s">
        <v>65</v>
      </c>
      <c r="V340" s="303">
        <v>0</v>
      </c>
      <c r="W340" s="304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t="27" customHeight="1" x14ac:dyDescent="0.25">
      <c r="A341" s="53" t="s">
        <v>476</v>
      </c>
      <c r="B341" s="53" t="s">
        <v>477</v>
      </c>
      <c r="C341" s="30">
        <v>4301011427</v>
      </c>
      <c r="D341" s="314">
        <v>4607091389692</v>
      </c>
      <c r="E341" s="309"/>
      <c r="F341" s="302">
        <v>0.45</v>
      </c>
      <c r="G341" s="31">
        <v>6</v>
      </c>
      <c r="H341" s="302">
        <v>2.7</v>
      </c>
      <c r="I341" s="302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3"/>
      <c r="T341" s="33"/>
      <c r="U341" s="34" t="s">
        <v>65</v>
      </c>
      <c r="V341" s="303">
        <v>0</v>
      </c>
      <c r="W341" s="304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6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6" t="s">
        <v>65</v>
      </c>
      <c r="V343" s="305">
        <f>IFERROR(SUM(V340:V341),"0")</f>
        <v>0</v>
      </c>
      <c r="W343" s="305">
        <f>IFERROR(SUM(W340:W341),"0")</f>
        <v>0</v>
      </c>
      <c r="X343" s="36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5"/>
      <c r="Z344" s="295"/>
    </row>
    <row r="345" spans="1:53" ht="27" customHeight="1" x14ac:dyDescent="0.25">
      <c r="A345" s="53" t="s">
        <v>478</v>
      </c>
      <c r="B345" s="53" t="s">
        <v>479</v>
      </c>
      <c r="C345" s="30">
        <v>4301031177</v>
      </c>
      <c r="D345" s="314">
        <v>4607091389753</v>
      </c>
      <c r="E345" s="309"/>
      <c r="F345" s="302">
        <v>0.7</v>
      </c>
      <c r="G345" s="31">
        <v>6</v>
      </c>
      <c r="H345" s="302">
        <v>4.2</v>
      </c>
      <c r="I345" s="302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3"/>
      <c r="T345" s="33"/>
      <c r="U345" s="34" t="s">
        <v>65</v>
      </c>
      <c r="V345" s="303">
        <v>0</v>
      </c>
      <c r="W345" s="304">
        <f t="shared" ref="W345:W357" si="15"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480</v>
      </c>
      <c r="B346" s="53" t="s">
        <v>481</v>
      </c>
      <c r="C346" s="30">
        <v>4301031174</v>
      </c>
      <c r="D346" s="314">
        <v>4607091389760</v>
      </c>
      <c r="E346" s="309"/>
      <c r="F346" s="302">
        <v>0.7</v>
      </c>
      <c r="G346" s="31">
        <v>6</v>
      </c>
      <c r="H346" s="302">
        <v>4.2</v>
      </c>
      <c r="I346" s="302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3"/>
      <c r="T346" s="33"/>
      <c r="U346" s="34" t="s">
        <v>65</v>
      </c>
      <c r="V346" s="303">
        <v>0</v>
      </c>
      <c r="W346" s="304">
        <f t="shared" si="15"/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482</v>
      </c>
      <c r="B347" s="53" t="s">
        <v>483</v>
      </c>
      <c r="C347" s="30">
        <v>4301031175</v>
      </c>
      <c r="D347" s="314">
        <v>4607091389746</v>
      </c>
      <c r="E347" s="309"/>
      <c r="F347" s="302">
        <v>0.7</v>
      </c>
      <c r="G347" s="31">
        <v>6</v>
      </c>
      <c r="H347" s="302">
        <v>4.2</v>
      </c>
      <c r="I347" s="302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3"/>
      <c r="T347" s="33"/>
      <c r="U347" s="34" t="s">
        <v>65</v>
      </c>
      <c r="V347" s="303">
        <v>0</v>
      </c>
      <c r="W347" s="304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37.5" customHeight="1" x14ac:dyDescent="0.25">
      <c r="A348" s="53" t="s">
        <v>484</v>
      </c>
      <c r="B348" s="53" t="s">
        <v>485</v>
      </c>
      <c r="C348" s="30">
        <v>4301031236</v>
      </c>
      <c r="D348" s="314">
        <v>4680115882928</v>
      </c>
      <c r="E348" s="309"/>
      <c r="F348" s="302">
        <v>0.28000000000000003</v>
      </c>
      <c r="G348" s="31">
        <v>6</v>
      </c>
      <c r="H348" s="302">
        <v>1.68</v>
      </c>
      <c r="I348" s="302">
        <v>2.6</v>
      </c>
      <c r="J348" s="31">
        <v>156</v>
      </c>
      <c r="K348" s="31" t="s">
        <v>63</v>
      </c>
      <c r="L348" s="32" t="s">
        <v>64</v>
      </c>
      <c r="M348" s="31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3"/>
      <c r="T348" s="33"/>
      <c r="U348" s="34" t="s">
        <v>65</v>
      </c>
      <c r="V348" s="303">
        <v>0</v>
      </c>
      <c r="W348" s="304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486</v>
      </c>
      <c r="B349" s="53" t="s">
        <v>487</v>
      </c>
      <c r="C349" s="30">
        <v>4301031257</v>
      </c>
      <c r="D349" s="314">
        <v>4680115883147</v>
      </c>
      <c r="E349" s="309"/>
      <c r="F349" s="302">
        <v>0.28000000000000003</v>
      </c>
      <c r="G349" s="31">
        <v>6</v>
      </c>
      <c r="H349" s="302">
        <v>1.68</v>
      </c>
      <c r="I349" s="302">
        <v>1.81</v>
      </c>
      <c r="J349" s="31">
        <v>234</v>
      </c>
      <c r="K349" s="31" t="s">
        <v>163</v>
      </c>
      <c r="L349" s="32" t="s">
        <v>64</v>
      </c>
      <c r="M349" s="31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3"/>
      <c r="T349" s="33"/>
      <c r="U349" s="34" t="s">
        <v>65</v>
      </c>
      <c r="V349" s="303">
        <v>0</v>
      </c>
      <c r="W349" s="304">
        <f t="shared" si="15"/>
        <v>0</v>
      </c>
      <c r="X349" s="35" t="str">
        <f t="shared" ref="X349:X357" si="16">IFERROR(IF(W349=0,"",ROUNDUP(W349/H349,0)*0.00502),"")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488</v>
      </c>
      <c r="B350" s="53" t="s">
        <v>489</v>
      </c>
      <c r="C350" s="30">
        <v>4301031178</v>
      </c>
      <c r="D350" s="314">
        <v>4607091384338</v>
      </c>
      <c r="E350" s="309"/>
      <c r="F350" s="302">
        <v>0.35</v>
      </c>
      <c r="G350" s="31">
        <v>6</v>
      </c>
      <c r="H350" s="302">
        <v>2.1</v>
      </c>
      <c r="I350" s="302">
        <v>2.23</v>
      </c>
      <c r="J350" s="31">
        <v>234</v>
      </c>
      <c r="K350" s="31" t="s">
        <v>163</v>
      </c>
      <c r="L350" s="32" t="s">
        <v>64</v>
      </c>
      <c r="M350" s="31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3"/>
      <c r="T350" s="33"/>
      <c r="U350" s="34" t="s">
        <v>65</v>
      </c>
      <c r="V350" s="303">
        <v>0</v>
      </c>
      <c r="W350" s="304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490</v>
      </c>
      <c r="B351" s="53" t="s">
        <v>491</v>
      </c>
      <c r="C351" s="30">
        <v>4301031254</v>
      </c>
      <c r="D351" s="314">
        <v>4680115883154</v>
      </c>
      <c r="E351" s="309"/>
      <c r="F351" s="302">
        <v>0.28000000000000003</v>
      </c>
      <c r="G351" s="31">
        <v>6</v>
      </c>
      <c r="H351" s="302">
        <v>1.68</v>
      </c>
      <c r="I351" s="302">
        <v>1.81</v>
      </c>
      <c r="J351" s="31">
        <v>234</v>
      </c>
      <c r="K351" s="31" t="s">
        <v>163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3"/>
      <c r="T351" s="33"/>
      <c r="U351" s="34" t="s">
        <v>65</v>
      </c>
      <c r="V351" s="303">
        <v>0</v>
      </c>
      <c r="W351" s="304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492</v>
      </c>
      <c r="B352" s="53" t="s">
        <v>493</v>
      </c>
      <c r="C352" s="30">
        <v>4301031171</v>
      </c>
      <c r="D352" s="314">
        <v>4607091389524</v>
      </c>
      <c r="E352" s="309"/>
      <c r="F352" s="302">
        <v>0.35</v>
      </c>
      <c r="G352" s="31">
        <v>6</v>
      </c>
      <c r="H352" s="302">
        <v>2.1</v>
      </c>
      <c r="I352" s="302">
        <v>2.23</v>
      </c>
      <c r="J352" s="31">
        <v>234</v>
      </c>
      <c r="K352" s="31" t="s">
        <v>163</v>
      </c>
      <c r="L352" s="32" t="s">
        <v>64</v>
      </c>
      <c r="M352" s="31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3"/>
      <c r="T352" s="33"/>
      <c r="U352" s="34" t="s">
        <v>65</v>
      </c>
      <c r="V352" s="303">
        <v>0</v>
      </c>
      <c r="W352" s="304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494</v>
      </c>
      <c r="B353" s="53" t="s">
        <v>495</v>
      </c>
      <c r="C353" s="30">
        <v>4301031258</v>
      </c>
      <c r="D353" s="314">
        <v>4680115883161</v>
      </c>
      <c r="E353" s="309"/>
      <c r="F353" s="302">
        <v>0.28000000000000003</v>
      </c>
      <c r="G353" s="31">
        <v>6</v>
      </c>
      <c r="H353" s="302">
        <v>1.68</v>
      </c>
      <c r="I353" s="302">
        <v>1.81</v>
      </c>
      <c r="J353" s="31">
        <v>234</v>
      </c>
      <c r="K353" s="31" t="s">
        <v>163</v>
      </c>
      <c r="L353" s="32" t="s">
        <v>64</v>
      </c>
      <c r="M353" s="31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3"/>
      <c r="T353" s="33"/>
      <c r="U353" s="34" t="s">
        <v>65</v>
      </c>
      <c r="V353" s="303">
        <v>0</v>
      </c>
      <c r="W353" s="304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496</v>
      </c>
      <c r="B354" s="53" t="s">
        <v>497</v>
      </c>
      <c r="C354" s="30">
        <v>4301031170</v>
      </c>
      <c r="D354" s="314">
        <v>4607091384345</v>
      </c>
      <c r="E354" s="309"/>
      <c r="F354" s="302">
        <v>0.35</v>
      </c>
      <c r="G354" s="31">
        <v>6</v>
      </c>
      <c r="H354" s="302">
        <v>2.1</v>
      </c>
      <c r="I354" s="302">
        <v>2.23</v>
      </c>
      <c r="J354" s="31">
        <v>234</v>
      </c>
      <c r="K354" s="31" t="s">
        <v>163</v>
      </c>
      <c r="L354" s="32" t="s">
        <v>64</v>
      </c>
      <c r="M354" s="31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3"/>
      <c r="T354" s="33"/>
      <c r="U354" s="34" t="s">
        <v>65</v>
      </c>
      <c r="V354" s="303">
        <v>0</v>
      </c>
      <c r="W354" s="304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498</v>
      </c>
      <c r="B355" s="53" t="s">
        <v>499</v>
      </c>
      <c r="C355" s="30">
        <v>4301031256</v>
      </c>
      <c r="D355" s="314">
        <v>4680115883178</v>
      </c>
      <c r="E355" s="309"/>
      <c r="F355" s="302">
        <v>0.28000000000000003</v>
      </c>
      <c r="G355" s="31">
        <v>6</v>
      </c>
      <c r="H355" s="302">
        <v>1.68</v>
      </c>
      <c r="I355" s="302">
        <v>1.81</v>
      </c>
      <c r="J355" s="31">
        <v>234</v>
      </c>
      <c r="K355" s="31" t="s">
        <v>163</v>
      </c>
      <c r="L355" s="32" t="s">
        <v>64</v>
      </c>
      <c r="M355" s="31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3"/>
      <c r="T355" s="33"/>
      <c r="U355" s="34" t="s">
        <v>65</v>
      </c>
      <c r="V355" s="303">
        <v>0</v>
      </c>
      <c r="W355" s="304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500</v>
      </c>
      <c r="B356" s="53" t="s">
        <v>501</v>
      </c>
      <c r="C356" s="30">
        <v>4301031172</v>
      </c>
      <c r="D356" s="314">
        <v>4607091389531</v>
      </c>
      <c r="E356" s="309"/>
      <c r="F356" s="302">
        <v>0.35</v>
      </c>
      <c r="G356" s="31">
        <v>6</v>
      </c>
      <c r="H356" s="302">
        <v>2.1</v>
      </c>
      <c r="I356" s="302">
        <v>2.23</v>
      </c>
      <c r="J356" s="31">
        <v>234</v>
      </c>
      <c r="K356" s="31" t="s">
        <v>163</v>
      </c>
      <c r="L356" s="32" t="s">
        <v>64</v>
      </c>
      <c r="M356" s="31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3"/>
      <c r="T356" s="33"/>
      <c r="U356" s="34" t="s">
        <v>65</v>
      </c>
      <c r="V356" s="303">
        <v>0</v>
      </c>
      <c r="W356" s="304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502</v>
      </c>
      <c r="B357" s="53" t="s">
        <v>503</v>
      </c>
      <c r="C357" s="30">
        <v>4301031255</v>
      </c>
      <c r="D357" s="314">
        <v>4680115883185</v>
      </c>
      <c r="E357" s="309"/>
      <c r="F357" s="302">
        <v>0.28000000000000003</v>
      </c>
      <c r="G357" s="31">
        <v>6</v>
      </c>
      <c r="H357" s="302">
        <v>1.68</v>
      </c>
      <c r="I357" s="302">
        <v>1.81</v>
      </c>
      <c r="J357" s="31">
        <v>234</v>
      </c>
      <c r="K357" s="31" t="s">
        <v>163</v>
      </c>
      <c r="L357" s="32" t="s">
        <v>64</v>
      </c>
      <c r="M357" s="31">
        <v>45</v>
      </c>
      <c r="N357" s="425" t="s">
        <v>504</v>
      </c>
      <c r="O357" s="308"/>
      <c r="P357" s="308"/>
      <c r="Q357" s="308"/>
      <c r="R357" s="309"/>
      <c r="S357" s="33"/>
      <c r="T357" s="33"/>
      <c r="U357" s="34" t="s">
        <v>65</v>
      </c>
      <c r="V357" s="303">
        <v>0</v>
      </c>
      <c r="W357" s="304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6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6" t="s">
        <v>65</v>
      </c>
      <c r="V359" s="305">
        <f>IFERROR(SUM(V345:V357),"0")</f>
        <v>0</v>
      </c>
      <c r="W359" s="305">
        <f>IFERROR(SUM(W345:W357),"0")</f>
        <v>0</v>
      </c>
      <c r="X359" s="36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5"/>
      <c r="Z360" s="295"/>
    </row>
    <row r="361" spans="1:53" ht="27" customHeight="1" x14ac:dyDescent="0.25">
      <c r="A361" s="53" t="s">
        <v>505</v>
      </c>
      <c r="B361" s="53" t="s">
        <v>506</v>
      </c>
      <c r="C361" s="30">
        <v>4301051258</v>
      </c>
      <c r="D361" s="314">
        <v>4607091389685</v>
      </c>
      <c r="E361" s="309"/>
      <c r="F361" s="302">
        <v>1.3</v>
      </c>
      <c r="G361" s="31">
        <v>6</v>
      </c>
      <c r="H361" s="302">
        <v>7.8</v>
      </c>
      <c r="I361" s="302">
        <v>8.3460000000000001</v>
      </c>
      <c r="J361" s="31">
        <v>56</v>
      </c>
      <c r="K361" s="31" t="s">
        <v>98</v>
      </c>
      <c r="L361" s="32" t="s">
        <v>128</v>
      </c>
      <c r="M361" s="31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3"/>
      <c r="T361" s="33"/>
      <c r="U361" s="34" t="s">
        <v>65</v>
      </c>
      <c r="V361" s="303">
        <v>0</v>
      </c>
      <c r="W361" s="304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507</v>
      </c>
      <c r="B362" s="53" t="s">
        <v>508</v>
      </c>
      <c r="C362" s="30">
        <v>4301051431</v>
      </c>
      <c r="D362" s="314">
        <v>4607091389654</v>
      </c>
      <c r="E362" s="309"/>
      <c r="F362" s="302">
        <v>0.33</v>
      </c>
      <c r="G362" s="31">
        <v>6</v>
      </c>
      <c r="H362" s="302">
        <v>1.98</v>
      </c>
      <c r="I362" s="302">
        <v>2.258</v>
      </c>
      <c r="J362" s="31">
        <v>156</v>
      </c>
      <c r="K362" s="31" t="s">
        <v>63</v>
      </c>
      <c r="L362" s="32" t="s">
        <v>128</v>
      </c>
      <c r="M362" s="31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3"/>
      <c r="T362" s="33"/>
      <c r="U362" s="34" t="s">
        <v>65</v>
      </c>
      <c r="V362" s="303">
        <v>0</v>
      </c>
      <c r="W362" s="304">
        <f>IFERROR(IF(V362="",0,CEILING((V362/$H362),1)*$H362),"")</f>
        <v>0</v>
      </c>
      <c r="X362" s="35" t="str">
        <f>IFERROR(IF(W362=0,"",ROUNDUP(W362/H362,0)*0.00753),"")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509</v>
      </c>
      <c r="B363" s="53" t="s">
        <v>510</v>
      </c>
      <c r="C363" s="30">
        <v>4301051284</v>
      </c>
      <c r="D363" s="314">
        <v>4607091384352</v>
      </c>
      <c r="E363" s="309"/>
      <c r="F363" s="302">
        <v>0.6</v>
      </c>
      <c r="G363" s="31">
        <v>4</v>
      </c>
      <c r="H363" s="302">
        <v>2.4</v>
      </c>
      <c r="I363" s="302">
        <v>2.6459999999999999</v>
      </c>
      <c r="J363" s="31">
        <v>120</v>
      </c>
      <c r="K363" s="31" t="s">
        <v>63</v>
      </c>
      <c r="L363" s="32" t="s">
        <v>128</v>
      </c>
      <c r="M363" s="31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3"/>
      <c r="T363" s="33"/>
      <c r="U363" s="34" t="s">
        <v>65</v>
      </c>
      <c r="V363" s="303">
        <v>0</v>
      </c>
      <c r="W363" s="304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511</v>
      </c>
      <c r="B364" s="53" t="s">
        <v>512</v>
      </c>
      <c r="C364" s="30">
        <v>4301051257</v>
      </c>
      <c r="D364" s="314">
        <v>4607091389661</v>
      </c>
      <c r="E364" s="309"/>
      <c r="F364" s="302">
        <v>0.55000000000000004</v>
      </c>
      <c r="G364" s="31">
        <v>4</v>
      </c>
      <c r="H364" s="302">
        <v>2.2000000000000002</v>
      </c>
      <c r="I364" s="302">
        <v>2.492</v>
      </c>
      <c r="J364" s="31">
        <v>120</v>
      </c>
      <c r="K364" s="31" t="s">
        <v>63</v>
      </c>
      <c r="L364" s="32" t="s">
        <v>128</v>
      </c>
      <c r="M364" s="31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3"/>
      <c r="T364" s="33"/>
      <c r="U364" s="34" t="s">
        <v>65</v>
      </c>
      <c r="V364" s="303">
        <v>0</v>
      </c>
      <c r="W364" s="304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6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6" t="s">
        <v>65</v>
      </c>
      <c r="V366" s="305">
        <f>IFERROR(SUM(V361:V364),"0")</f>
        <v>0</v>
      </c>
      <c r="W366" s="305">
        <f>IFERROR(SUM(W361:W364),"0")</f>
        <v>0</v>
      </c>
      <c r="X366" s="36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5"/>
      <c r="Z367" s="295"/>
    </row>
    <row r="368" spans="1:53" ht="27" customHeight="1" x14ac:dyDescent="0.25">
      <c r="A368" s="53" t="s">
        <v>513</v>
      </c>
      <c r="B368" s="53" t="s">
        <v>514</v>
      </c>
      <c r="C368" s="30">
        <v>4301060352</v>
      </c>
      <c r="D368" s="314">
        <v>4680115881648</v>
      </c>
      <c r="E368" s="309"/>
      <c r="F368" s="302">
        <v>1</v>
      </c>
      <c r="G368" s="31">
        <v>4</v>
      </c>
      <c r="H368" s="302">
        <v>4</v>
      </c>
      <c r="I368" s="302">
        <v>4.4039999999999999</v>
      </c>
      <c r="J368" s="31">
        <v>104</v>
      </c>
      <c r="K368" s="31" t="s">
        <v>98</v>
      </c>
      <c r="L368" s="32" t="s">
        <v>64</v>
      </c>
      <c r="M368" s="31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3"/>
      <c r="T368" s="33"/>
      <c r="U368" s="34" t="s">
        <v>65</v>
      </c>
      <c r="V368" s="303">
        <v>0</v>
      </c>
      <c r="W368" s="304">
        <f>IFERROR(IF(V368="",0,CEILING((V368/$H368),1)*$H368),"")</f>
        <v>0</v>
      </c>
      <c r="X368" s="35" t="str">
        <f>IFERROR(IF(W368=0,"",ROUNDUP(W368/H368,0)*0.01196),"")</f>
        <v/>
      </c>
      <c r="Y368" s="55"/>
      <c r="Z368" s="56"/>
      <c r="AD368" s="57"/>
      <c r="BA368" s="255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6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6" t="s">
        <v>65</v>
      </c>
      <c r="V370" s="305">
        <f>IFERROR(SUM(V368:V368),"0")</f>
        <v>0</v>
      </c>
      <c r="W370" s="305">
        <f>IFERROR(SUM(W368:W368),"0")</f>
        <v>0</v>
      </c>
      <c r="X370" s="36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5"/>
      <c r="Z371" s="295"/>
    </row>
    <row r="372" spans="1:53" ht="27" customHeight="1" x14ac:dyDescent="0.25">
      <c r="A372" s="53" t="s">
        <v>515</v>
      </c>
      <c r="B372" s="53" t="s">
        <v>516</v>
      </c>
      <c r="C372" s="30">
        <v>4301170009</v>
      </c>
      <c r="D372" s="314">
        <v>4680115882997</v>
      </c>
      <c r="E372" s="309"/>
      <c r="F372" s="302">
        <v>0.13</v>
      </c>
      <c r="G372" s="31">
        <v>10</v>
      </c>
      <c r="H372" s="302">
        <v>1.3</v>
      </c>
      <c r="I372" s="302">
        <v>1.46</v>
      </c>
      <c r="J372" s="31">
        <v>200</v>
      </c>
      <c r="K372" s="31" t="s">
        <v>517</v>
      </c>
      <c r="L372" s="32" t="s">
        <v>518</v>
      </c>
      <c r="M372" s="31">
        <v>150</v>
      </c>
      <c r="N372" s="473" t="s">
        <v>519</v>
      </c>
      <c r="O372" s="308"/>
      <c r="P372" s="308"/>
      <c r="Q372" s="308"/>
      <c r="R372" s="309"/>
      <c r="S372" s="33"/>
      <c r="T372" s="33"/>
      <c r="U372" s="34" t="s">
        <v>65</v>
      </c>
      <c r="V372" s="303">
        <v>0</v>
      </c>
      <c r="W372" s="304">
        <f>IFERROR(IF(V372="",0,CEILING((V372/$H372),1)*$H372),"")</f>
        <v>0</v>
      </c>
      <c r="X372" s="35" t="str">
        <f>IFERROR(IF(W372=0,"",ROUNDUP(W372/H372,0)*0.00673),"")</f>
        <v/>
      </c>
      <c r="Y372" s="55"/>
      <c r="Z372" s="56"/>
      <c r="AD372" s="57"/>
      <c r="BA372" s="256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6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6" t="s">
        <v>65</v>
      </c>
      <c r="V374" s="305">
        <f>IFERROR(SUM(V372:V372),"0")</f>
        <v>0</v>
      </c>
      <c r="W374" s="305">
        <f>IFERROR(SUM(W372:W372),"0")</f>
        <v>0</v>
      </c>
      <c r="X374" s="36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9"/>
      <c r="Z375" s="299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5"/>
      <c r="Z376" s="295"/>
    </row>
    <row r="377" spans="1:53" ht="27" customHeight="1" x14ac:dyDescent="0.25">
      <c r="A377" s="53" t="s">
        <v>521</v>
      </c>
      <c r="B377" s="53" t="s">
        <v>522</v>
      </c>
      <c r="C377" s="30">
        <v>4301020196</v>
      </c>
      <c r="D377" s="314">
        <v>4607091389388</v>
      </c>
      <c r="E377" s="309"/>
      <c r="F377" s="302">
        <v>1.3</v>
      </c>
      <c r="G377" s="31">
        <v>4</v>
      </c>
      <c r="H377" s="302">
        <v>5.2</v>
      </c>
      <c r="I377" s="302">
        <v>5.6079999999999997</v>
      </c>
      <c r="J377" s="31">
        <v>104</v>
      </c>
      <c r="K377" s="31" t="s">
        <v>98</v>
      </c>
      <c r="L377" s="32" t="s">
        <v>128</v>
      </c>
      <c r="M377" s="31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3"/>
      <c r="T377" s="33"/>
      <c r="U377" s="34" t="s">
        <v>65</v>
      </c>
      <c r="V377" s="303">
        <v>0</v>
      </c>
      <c r="W377" s="304">
        <f>IFERROR(IF(V377="",0,CEILING((V377/$H377),1)*$H377),"")</f>
        <v>0</v>
      </c>
      <c r="X377" s="35" t="str">
        <f>IFERROR(IF(W377=0,"",ROUNDUP(W377/H377,0)*0.01196),"")</f>
        <v/>
      </c>
      <c r="Y377" s="55"/>
      <c r="Z377" s="56"/>
      <c r="AD377" s="57"/>
      <c r="BA377" s="257" t="s">
        <v>1</v>
      </c>
    </row>
    <row r="378" spans="1:53" ht="27" customHeight="1" x14ac:dyDescent="0.25">
      <c r="A378" s="53" t="s">
        <v>523</v>
      </c>
      <c r="B378" s="53" t="s">
        <v>524</v>
      </c>
      <c r="C378" s="30">
        <v>4301020185</v>
      </c>
      <c r="D378" s="314">
        <v>4607091389364</v>
      </c>
      <c r="E378" s="309"/>
      <c r="F378" s="302">
        <v>0.42</v>
      </c>
      <c r="G378" s="31">
        <v>6</v>
      </c>
      <c r="H378" s="302">
        <v>2.52</v>
      </c>
      <c r="I378" s="302">
        <v>2.75</v>
      </c>
      <c r="J378" s="31">
        <v>156</v>
      </c>
      <c r="K378" s="31" t="s">
        <v>63</v>
      </c>
      <c r="L378" s="32" t="s">
        <v>128</v>
      </c>
      <c r="M378" s="31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3"/>
      <c r="T378" s="33"/>
      <c r="U378" s="34" t="s">
        <v>65</v>
      </c>
      <c r="V378" s="303">
        <v>0</v>
      </c>
      <c r="W378" s="304">
        <f>IFERROR(IF(V378="",0,CEILING((V378/$H378),1)*$H378),"")</f>
        <v>0</v>
      </c>
      <c r="X378" s="35" t="str">
        <f>IFERROR(IF(W378=0,"",ROUNDUP(W378/H378,0)*0.00753),"")</f>
        <v/>
      </c>
      <c r="Y378" s="55"/>
      <c r="Z378" s="56"/>
      <c r="AD378" s="57"/>
      <c r="BA378" s="258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6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6" t="s">
        <v>65</v>
      </c>
      <c r="V380" s="305">
        <f>IFERROR(SUM(V377:V378),"0")</f>
        <v>0</v>
      </c>
      <c r="W380" s="305">
        <f>IFERROR(SUM(W377:W378),"0")</f>
        <v>0</v>
      </c>
      <c r="X380" s="36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5"/>
      <c r="Z381" s="295"/>
    </row>
    <row r="382" spans="1:53" ht="27" customHeight="1" x14ac:dyDescent="0.25">
      <c r="A382" s="53" t="s">
        <v>525</v>
      </c>
      <c r="B382" s="53" t="s">
        <v>526</v>
      </c>
      <c r="C382" s="30">
        <v>4301031212</v>
      </c>
      <c r="D382" s="314">
        <v>4607091389739</v>
      </c>
      <c r="E382" s="309"/>
      <c r="F382" s="302">
        <v>0.7</v>
      </c>
      <c r="G382" s="31">
        <v>6</v>
      </c>
      <c r="H382" s="302">
        <v>4.2</v>
      </c>
      <c r="I382" s="302">
        <v>4.43</v>
      </c>
      <c r="J382" s="31">
        <v>156</v>
      </c>
      <c r="K382" s="31" t="s">
        <v>63</v>
      </c>
      <c r="L382" s="32" t="s">
        <v>99</v>
      </c>
      <c r="M382" s="31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3"/>
      <c r="T382" s="33"/>
      <c r="U382" s="34" t="s">
        <v>65</v>
      </c>
      <c r="V382" s="303">
        <v>0</v>
      </c>
      <c r="W382" s="304">
        <f t="shared" ref="W382:W388" si="17">IFERROR(IF(V382="",0,CEILING((V382/$H382),1)*$H382),"")</f>
        <v>0</v>
      </c>
      <c r="X382" s="35" t="str">
        <f>IFERROR(IF(W382=0,"",ROUNDUP(W382/H382,0)*0.00753),"")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527</v>
      </c>
      <c r="B383" s="53" t="s">
        <v>528</v>
      </c>
      <c r="C383" s="30">
        <v>4301031247</v>
      </c>
      <c r="D383" s="314">
        <v>4680115883048</v>
      </c>
      <c r="E383" s="309"/>
      <c r="F383" s="302">
        <v>1</v>
      </c>
      <c r="G383" s="31">
        <v>4</v>
      </c>
      <c r="H383" s="302">
        <v>4</v>
      </c>
      <c r="I383" s="302">
        <v>4.21</v>
      </c>
      <c r="J383" s="31">
        <v>120</v>
      </c>
      <c r="K383" s="31" t="s">
        <v>63</v>
      </c>
      <c r="L383" s="32" t="s">
        <v>64</v>
      </c>
      <c r="M383" s="31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3"/>
      <c r="T383" s="33"/>
      <c r="U383" s="34" t="s">
        <v>65</v>
      </c>
      <c r="V383" s="303">
        <v>0</v>
      </c>
      <c r="W383" s="304">
        <f t="shared" si="17"/>
        <v>0</v>
      </c>
      <c r="X383" s="35" t="str">
        <f>IFERROR(IF(W383=0,"",ROUNDUP(W383/H383,0)*0.00937),"")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529</v>
      </c>
      <c r="B384" s="53" t="s">
        <v>530</v>
      </c>
      <c r="C384" s="30">
        <v>4301031176</v>
      </c>
      <c r="D384" s="314">
        <v>4607091389425</v>
      </c>
      <c r="E384" s="309"/>
      <c r="F384" s="302">
        <v>0.35</v>
      </c>
      <c r="G384" s="31">
        <v>6</v>
      </c>
      <c r="H384" s="302">
        <v>2.1</v>
      </c>
      <c r="I384" s="302">
        <v>2.23</v>
      </c>
      <c r="J384" s="31">
        <v>234</v>
      </c>
      <c r="K384" s="31" t="s">
        <v>163</v>
      </c>
      <c r="L384" s="32" t="s">
        <v>64</v>
      </c>
      <c r="M384" s="31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3"/>
      <c r="T384" s="33"/>
      <c r="U384" s="34" t="s">
        <v>65</v>
      </c>
      <c r="V384" s="303">
        <v>0</v>
      </c>
      <c r="W384" s="304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531</v>
      </c>
      <c r="B385" s="53" t="s">
        <v>532</v>
      </c>
      <c r="C385" s="30">
        <v>4301031215</v>
      </c>
      <c r="D385" s="314">
        <v>4680115882911</v>
      </c>
      <c r="E385" s="309"/>
      <c r="F385" s="302">
        <v>0.4</v>
      </c>
      <c r="G385" s="31">
        <v>6</v>
      </c>
      <c r="H385" s="302">
        <v>2.4</v>
      </c>
      <c r="I385" s="302">
        <v>2.5299999999999998</v>
      </c>
      <c r="J385" s="31">
        <v>234</v>
      </c>
      <c r="K385" s="31" t="s">
        <v>163</v>
      </c>
      <c r="L385" s="32" t="s">
        <v>64</v>
      </c>
      <c r="M385" s="31">
        <v>40</v>
      </c>
      <c r="N385" s="623" t="s">
        <v>533</v>
      </c>
      <c r="O385" s="308"/>
      <c r="P385" s="308"/>
      <c r="Q385" s="308"/>
      <c r="R385" s="309"/>
      <c r="S385" s="33"/>
      <c r="T385" s="33"/>
      <c r="U385" s="34" t="s">
        <v>65</v>
      </c>
      <c r="V385" s="303">
        <v>0</v>
      </c>
      <c r="W385" s="304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534</v>
      </c>
      <c r="B386" s="53" t="s">
        <v>535</v>
      </c>
      <c r="C386" s="30">
        <v>4301031167</v>
      </c>
      <c r="D386" s="314">
        <v>4680115880771</v>
      </c>
      <c r="E386" s="309"/>
      <c r="F386" s="302">
        <v>0.28000000000000003</v>
      </c>
      <c r="G386" s="31">
        <v>6</v>
      </c>
      <c r="H386" s="302">
        <v>1.68</v>
      </c>
      <c r="I386" s="302">
        <v>1.81</v>
      </c>
      <c r="J386" s="31">
        <v>234</v>
      </c>
      <c r="K386" s="31" t="s">
        <v>163</v>
      </c>
      <c r="L386" s="32" t="s">
        <v>64</v>
      </c>
      <c r="M386" s="31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3"/>
      <c r="T386" s="33"/>
      <c r="U386" s="34" t="s">
        <v>65</v>
      </c>
      <c r="V386" s="303">
        <v>0</v>
      </c>
      <c r="W386" s="304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536</v>
      </c>
      <c r="B387" s="53" t="s">
        <v>537</v>
      </c>
      <c r="C387" s="30">
        <v>4301031173</v>
      </c>
      <c r="D387" s="314">
        <v>4607091389500</v>
      </c>
      <c r="E387" s="309"/>
      <c r="F387" s="302">
        <v>0.35</v>
      </c>
      <c r="G387" s="31">
        <v>6</v>
      </c>
      <c r="H387" s="302">
        <v>2.1</v>
      </c>
      <c r="I387" s="302">
        <v>2.23</v>
      </c>
      <c r="J387" s="31">
        <v>234</v>
      </c>
      <c r="K387" s="31" t="s">
        <v>163</v>
      </c>
      <c r="L387" s="32" t="s">
        <v>64</v>
      </c>
      <c r="M387" s="31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3"/>
      <c r="T387" s="33"/>
      <c r="U387" s="34" t="s">
        <v>65</v>
      </c>
      <c r="V387" s="303">
        <v>0</v>
      </c>
      <c r="W387" s="304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538</v>
      </c>
      <c r="B388" s="53" t="s">
        <v>539</v>
      </c>
      <c r="C388" s="30">
        <v>4301031103</v>
      </c>
      <c r="D388" s="314">
        <v>4680115881983</v>
      </c>
      <c r="E388" s="309"/>
      <c r="F388" s="302">
        <v>0.28000000000000003</v>
      </c>
      <c r="G388" s="31">
        <v>4</v>
      </c>
      <c r="H388" s="302">
        <v>1.1200000000000001</v>
      </c>
      <c r="I388" s="302">
        <v>1.252</v>
      </c>
      <c r="J388" s="31">
        <v>234</v>
      </c>
      <c r="K388" s="31" t="s">
        <v>163</v>
      </c>
      <c r="L388" s="32" t="s">
        <v>64</v>
      </c>
      <c r="M388" s="31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3"/>
      <c r="T388" s="33"/>
      <c r="U388" s="34" t="s">
        <v>65</v>
      </c>
      <c r="V388" s="303">
        <v>0</v>
      </c>
      <c r="W388" s="304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6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6" t="s">
        <v>65</v>
      </c>
      <c r="V390" s="305">
        <f>IFERROR(SUM(V382:V388),"0")</f>
        <v>0</v>
      </c>
      <c r="W390" s="305">
        <f>IFERROR(SUM(W382:W388),"0")</f>
        <v>0</v>
      </c>
      <c r="X390" s="36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5"/>
      <c r="Z391" s="295"/>
    </row>
    <row r="392" spans="1:53" ht="27" customHeight="1" x14ac:dyDescent="0.25">
      <c r="A392" s="53" t="s">
        <v>540</v>
      </c>
      <c r="B392" s="53" t="s">
        <v>541</v>
      </c>
      <c r="C392" s="30">
        <v>4301170008</v>
      </c>
      <c r="D392" s="314">
        <v>4680115882980</v>
      </c>
      <c r="E392" s="309"/>
      <c r="F392" s="302">
        <v>0.13</v>
      </c>
      <c r="G392" s="31">
        <v>10</v>
      </c>
      <c r="H392" s="302">
        <v>1.3</v>
      </c>
      <c r="I392" s="302">
        <v>1.46</v>
      </c>
      <c r="J392" s="31">
        <v>200</v>
      </c>
      <c r="K392" s="31" t="s">
        <v>517</v>
      </c>
      <c r="L392" s="32" t="s">
        <v>518</v>
      </c>
      <c r="M392" s="31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3"/>
      <c r="T392" s="33"/>
      <c r="U392" s="34" t="s">
        <v>65</v>
      </c>
      <c r="V392" s="303">
        <v>0</v>
      </c>
      <c r="W392" s="304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6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6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6" t="s">
        <v>65</v>
      </c>
      <c r="V394" s="305">
        <f>IFERROR(SUM(V392:V392),"0")</f>
        <v>0</v>
      </c>
      <c r="W394" s="305">
        <f>IFERROR(SUM(W392:W392),"0")</f>
        <v>0</v>
      </c>
      <c r="X394" s="36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7"/>
      <c r="Z395" s="47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9"/>
      <c r="Z396" s="299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5"/>
      <c r="Z397" s="295"/>
    </row>
    <row r="398" spans="1:53" ht="27" customHeight="1" x14ac:dyDescent="0.25">
      <c r="A398" s="53" t="s">
        <v>543</v>
      </c>
      <c r="B398" s="53" t="s">
        <v>544</v>
      </c>
      <c r="C398" s="30">
        <v>4301011371</v>
      </c>
      <c r="D398" s="314">
        <v>4607091389067</v>
      </c>
      <c r="E398" s="309"/>
      <c r="F398" s="302">
        <v>0.88</v>
      </c>
      <c r="G398" s="31">
        <v>6</v>
      </c>
      <c r="H398" s="302">
        <v>5.28</v>
      </c>
      <c r="I398" s="302">
        <v>5.64</v>
      </c>
      <c r="J398" s="31">
        <v>104</v>
      </c>
      <c r="K398" s="31" t="s">
        <v>98</v>
      </c>
      <c r="L398" s="32" t="s">
        <v>128</v>
      </c>
      <c r="M398" s="31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3"/>
      <c r="T398" s="33"/>
      <c r="U398" s="34" t="s">
        <v>65</v>
      </c>
      <c r="V398" s="303">
        <v>300</v>
      </c>
      <c r="W398" s="304">
        <f t="shared" ref="W398:W406" si="18">IFERROR(IF(V398="",0,CEILING((V398/$H398),1)*$H398),"")</f>
        <v>300.96000000000004</v>
      </c>
      <c r="X398" s="35">
        <f>IFERROR(IF(W398=0,"",ROUNDUP(W398/H398,0)*0.01196),"")</f>
        <v>0.68171999999999999</v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545</v>
      </c>
      <c r="B399" s="53" t="s">
        <v>546</v>
      </c>
      <c r="C399" s="30">
        <v>4301011363</v>
      </c>
      <c r="D399" s="314">
        <v>4607091383522</v>
      </c>
      <c r="E399" s="309"/>
      <c r="F399" s="302">
        <v>0.88</v>
      </c>
      <c r="G399" s="31">
        <v>6</v>
      </c>
      <c r="H399" s="302">
        <v>5.28</v>
      </c>
      <c r="I399" s="302">
        <v>5.64</v>
      </c>
      <c r="J399" s="31">
        <v>104</v>
      </c>
      <c r="K399" s="31" t="s">
        <v>98</v>
      </c>
      <c r="L399" s="32" t="s">
        <v>99</v>
      </c>
      <c r="M399" s="31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3"/>
      <c r="T399" s="33"/>
      <c r="U399" s="34" t="s">
        <v>65</v>
      </c>
      <c r="V399" s="303">
        <v>0</v>
      </c>
      <c r="W399" s="304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547</v>
      </c>
      <c r="B400" s="53" t="s">
        <v>548</v>
      </c>
      <c r="C400" s="30">
        <v>4301011431</v>
      </c>
      <c r="D400" s="314">
        <v>4607091384437</v>
      </c>
      <c r="E400" s="309"/>
      <c r="F400" s="302">
        <v>0.88</v>
      </c>
      <c r="G400" s="31">
        <v>6</v>
      </c>
      <c r="H400" s="302">
        <v>5.28</v>
      </c>
      <c r="I400" s="302">
        <v>5.64</v>
      </c>
      <c r="J400" s="31">
        <v>104</v>
      </c>
      <c r="K400" s="31" t="s">
        <v>98</v>
      </c>
      <c r="L400" s="32" t="s">
        <v>99</v>
      </c>
      <c r="M400" s="31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3"/>
      <c r="T400" s="33"/>
      <c r="U400" s="34" t="s">
        <v>65</v>
      </c>
      <c r="V400" s="303">
        <v>0</v>
      </c>
      <c r="W400" s="304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549</v>
      </c>
      <c r="B401" s="53" t="s">
        <v>550</v>
      </c>
      <c r="C401" s="30">
        <v>4301011365</v>
      </c>
      <c r="D401" s="314">
        <v>4607091389104</v>
      </c>
      <c r="E401" s="309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1" t="s">
        <v>98</v>
      </c>
      <c r="L401" s="32" t="s">
        <v>99</v>
      </c>
      <c r="M401" s="31">
        <v>55</v>
      </c>
      <c r="N401" s="5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3"/>
      <c r="T401" s="33"/>
      <c r="U401" s="34" t="s">
        <v>65</v>
      </c>
      <c r="V401" s="303">
        <v>0</v>
      </c>
      <c r="W401" s="304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551</v>
      </c>
      <c r="B402" s="53" t="s">
        <v>552</v>
      </c>
      <c r="C402" s="30">
        <v>4301011367</v>
      </c>
      <c r="D402" s="314">
        <v>4680115880603</v>
      </c>
      <c r="E402" s="309"/>
      <c r="F402" s="302">
        <v>0.6</v>
      </c>
      <c r="G402" s="31">
        <v>6</v>
      </c>
      <c r="H402" s="302">
        <v>3.6</v>
      </c>
      <c r="I402" s="302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3"/>
      <c r="T402" s="33"/>
      <c r="U402" s="34" t="s">
        <v>65</v>
      </c>
      <c r="V402" s="303">
        <v>0</v>
      </c>
      <c r="W402" s="304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553</v>
      </c>
      <c r="B403" s="53" t="s">
        <v>554</v>
      </c>
      <c r="C403" s="30">
        <v>4301011168</v>
      </c>
      <c r="D403" s="314">
        <v>4607091389999</v>
      </c>
      <c r="E403" s="309"/>
      <c r="F403" s="302">
        <v>0.6</v>
      </c>
      <c r="G403" s="31">
        <v>6</v>
      </c>
      <c r="H403" s="302">
        <v>3.6</v>
      </c>
      <c r="I403" s="302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3"/>
      <c r="T403" s="33"/>
      <c r="U403" s="34" t="s">
        <v>65</v>
      </c>
      <c r="V403" s="303">
        <v>0</v>
      </c>
      <c r="W403" s="304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555</v>
      </c>
      <c r="B404" s="53" t="s">
        <v>556</v>
      </c>
      <c r="C404" s="30">
        <v>4301011372</v>
      </c>
      <c r="D404" s="314">
        <v>4680115882782</v>
      </c>
      <c r="E404" s="309"/>
      <c r="F404" s="302">
        <v>0.6</v>
      </c>
      <c r="G404" s="31">
        <v>6</v>
      </c>
      <c r="H404" s="302">
        <v>3.6</v>
      </c>
      <c r="I404" s="302">
        <v>3.84</v>
      </c>
      <c r="J404" s="31">
        <v>120</v>
      </c>
      <c r="K404" s="31" t="s">
        <v>63</v>
      </c>
      <c r="L404" s="32" t="s">
        <v>99</v>
      </c>
      <c r="M404" s="31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3"/>
      <c r="T404" s="33"/>
      <c r="U404" s="34" t="s">
        <v>65</v>
      </c>
      <c r="V404" s="303">
        <v>0</v>
      </c>
      <c r="W404" s="304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557</v>
      </c>
      <c r="B405" s="53" t="s">
        <v>558</v>
      </c>
      <c r="C405" s="30">
        <v>4301011190</v>
      </c>
      <c r="D405" s="314">
        <v>4607091389098</v>
      </c>
      <c r="E405" s="309"/>
      <c r="F405" s="302">
        <v>0.4</v>
      </c>
      <c r="G405" s="31">
        <v>6</v>
      </c>
      <c r="H405" s="302">
        <v>2.4</v>
      </c>
      <c r="I405" s="302">
        <v>2.6</v>
      </c>
      <c r="J405" s="31">
        <v>156</v>
      </c>
      <c r="K405" s="31" t="s">
        <v>63</v>
      </c>
      <c r="L405" s="32" t="s">
        <v>128</v>
      </c>
      <c r="M405" s="31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3"/>
      <c r="T405" s="33"/>
      <c r="U405" s="34" t="s">
        <v>65</v>
      </c>
      <c r="V405" s="303">
        <v>0</v>
      </c>
      <c r="W405" s="304">
        <f t="shared" si="18"/>
        <v>0</v>
      </c>
      <c r="X405" s="35" t="str">
        <f>IFERROR(IF(W405=0,"",ROUNDUP(W405/H405,0)*0.00753),"")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559</v>
      </c>
      <c r="B406" s="53" t="s">
        <v>560</v>
      </c>
      <c r="C406" s="30">
        <v>4301011366</v>
      </c>
      <c r="D406" s="314">
        <v>4607091389982</v>
      </c>
      <c r="E406" s="309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1" t="s">
        <v>63</v>
      </c>
      <c r="L406" s="32" t="s">
        <v>99</v>
      </c>
      <c r="M406" s="31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3"/>
      <c r="T406" s="33"/>
      <c r="U406" s="34" t="s">
        <v>65</v>
      </c>
      <c r="V406" s="303">
        <v>0</v>
      </c>
      <c r="W406" s="304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5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6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56.818181818181813</v>
      </c>
      <c r="W407" s="305">
        <f>IFERROR(W398/H398,"0")+IFERROR(W399/H399,"0")+IFERROR(W400/H400,"0")+IFERROR(W401/H401,"0")+IFERROR(W402/H402,"0")+IFERROR(W403/H403,"0")+IFERROR(W404/H404,"0")+IFERROR(W405/H405,"0")+IFERROR(W406/H406,"0")</f>
        <v>57.000000000000007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0.68171999999999999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6" t="s">
        <v>65</v>
      </c>
      <c r="V408" s="305">
        <f>IFERROR(SUM(V398:V406),"0")</f>
        <v>300</v>
      </c>
      <c r="W408" s="305">
        <f>IFERROR(SUM(W398:W406),"0")</f>
        <v>300.96000000000004</v>
      </c>
      <c r="X408" s="36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5"/>
      <c r="Z409" s="295"/>
    </row>
    <row r="410" spans="1:53" ht="16.5" customHeight="1" x14ac:dyDescent="0.25">
      <c r="A410" s="53" t="s">
        <v>561</v>
      </c>
      <c r="B410" s="53" t="s">
        <v>562</v>
      </c>
      <c r="C410" s="30">
        <v>4301020222</v>
      </c>
      <c r="D410" s="314">
        <v>4607091388930</v>
      </c>
      <c r="E410" s="309"/>
      <c r="F410" s="302">
        <v>0.88</v>
      </c>
      <c r="G410" s="31">
        <v>6</v>
      </c>
      <c r="H410" s="302">
        <v>5.28</v>
      </c>
      <c r="I410" s="302">
        <v>5.64</v>
      </c>
      <c r="J410" s="31">
        <v>104</v>
      </c>
      <c r="K410" s="31" t="s">
        <v>98</v>
      </c>
      <c r="L410" s="32" t="s">
        <v>99</v>
      </c>
      <c r="M410" s="31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3"/>
      <c r="T410" s="33"/>
      <c r="U410" s="34" t="s">
        <v>65</v>
      </c>
      <c r="V410" s="303">
        <v>3000</v>
      </c>
      <c r="W410" s="304">
        <f>IFERROR(IF(V410="",0,CEILING((V410/$H410),1)*$H410),"")</f>
        <v>3004.32</v>
      </c>
      <c r="X410" s="35">
        <f>IFERROR(IF(W410=0,"",ROUNDUP(W410/H410,0)*0.01196),"")</f>
        <v>6.8052400000000004</v>
      </c>
      <c r="Y410" s="55"/>
      <c r="Z410" s="56"/>
      <c r="AD410" s="57"/>
      <c r="BA410" s="276" t="s">
        <v>1</v>
      </c>
    </row>
    <row r="411" spans="1:53" ht="16.5" customHeight="1" x14ac:dyDescent="0.25">
      <c r="A411" s="53" t="s">
        <v>563</v>
      </c>
      <c r="B411" s="53" t="s">
        <v>564</v>
      </c>
      <c r="C411" s="30">
        <v>4301020206</v>
      </c>
      <c r="D411" s="314">
        <v>4680115880054</v>
      </c>
      <c r="E411" s="309"/>
      <c r="F411" s="302">
        <v>0.6</v>
      </c>
      <c r="G411" s="31">
        <v>6</v>
      </c>
      <c r="H411" s="302">
        <v>3.6</v>
      </c>
      <c r="I411" s="302">
        <v>3.84</v>
      </c>
      <c r="J411" s="31">
        <v>120</v>
      </c>
      <c r="K411" s="31" t="s">
        <v>63</v>
      </c>
      <c r="L411" s="32" t="s">
        <v>99</v>
      </c>
      <c r="M411" s="31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3"/>
      <c r="T411" s="33"/>
      <c r="U411" s="34" t="s">
        <v>65</v>
      </c>
      <c r="V411" s="303">
        <v>0</v>
      </c>
      <c r="W411" s="304">
        <f>IFERROR(IF(V411="",0,CEILING((V411/$H411),1)*$H411),"")</f>
        <v>0</v>
      </c>
      <c r="X411" s="35" t="str">
        <f>IFERROR(IF(W411=0,"",ROUNDUP(W411/H411,0)*0.00937),"")</f>
        <v/>
      </c>
      <c r="Y411" s="55"/>
      <c r="Z411" s="56"/>
      <c r="AD411" s="57"/>
      <c r="BA411" s="277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6" t="s">
        <v>67</v>
      </c>
      <c r="V412" s="305">
        <f>IFERROR(V410/H410,"0")+IFERROR(V411/H411,"0")</f>
        <v>568.18181818181813</v>
      </c>
      <c r="W412" s="305">
        <f>IFERROR(W410/H410,"0")+IFERROR(W411/H411,"0")</f>
        <v>569</v>
      </c>
      <c r="X412" s="305">
        <f>IFERROR(IF(X410="",0,X410),"0")+IFERROR(IF(X411="",0,X411),"0")</f>
        <v>6.8052400000000004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6" t="s">
        <v>65</v>
      </c>
      <c r="V413" s="305">
        <f>IFERROR(SUM(V410:V411),"0")</f>
        <v>3000</v>
      </c>
      <c r="W413" s="305">
        <f>IFERROR(SUM(W410:W411),"0")</f>
        <v>3004.32</v>
      </c>
      <c r="X413" s="36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5"/>
      <c r="Z414" s="295"/>
    </row>
    <row r="415" spans="1:53" ht="27" customHeight="1" x14ac:dyDescent="0.25">
      <c r="A415" s="53" t="s">
        <v>565</v>
      </c>
      <c r="B415" s="53" t="s">
        <v>566</v>
      </c>
      <c r="C415" s="30">
        <v>4301031252</v>
      </c>
      <c r="D415" s="314">
        <v>4680115883116</v>
      </c>
      <c r="E415" s="309"/>
      <c r="F415" s="302">
        <v>0.88</v>
      </c>
      <c r="G415" s="31">
        <v>6</v>
      </c>
      <c r="H415" s="302">
        <v>5.28</v>
      </c>
      <c r="I415" s="302">
        <v>5.64</v>
      </c>
      <c r="J415" s="31">
        <v>104</v>
      </c>
      <c r="K415" s="31" t="s">
        <v>98</v>
      </c>
      <c r="L415" s="32" t="s">
        <v>99</v>
      </c>
      <c r="M415" s="31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3"/>
      <c r="T415" s="33"/>
      <c r="U415" s="34" t="s">
        <v>65</v>
      </c>
      <c r="V415" s="303">
        <v>1500</v>
      </c>
      <c r="W415" s="304">
        <f t="shared" ref="W415:W420" si="19">IFERROR(IF(V415="",0,CEILING((V415/$H415),1)*$H415),"")</f>
        <v>1504.8000000000002</v>
      </c>
      <c r="X415" s="35">
        <f>IFERROR(IF(W415=0,"",ROUNDUP(W415/H415,0)*0.01196),"")</f>
        <v>3.4085999999999999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567</v>
      </c>
      <c r="B416" s="53" t="s">
        <v>568</v>
      </c>
      <c r="C416" s="30">
        <v>4301031248</v>
      </c>
      <c r="D416" s="314">
        <v>4680115883093</v>
      </c>
      <c r="E416" s="309"/>
      <c r="F416" s="302">
        <v>0.88</v>
      </c>
      <c r="G416" s="31">
        <v>6</v>
      </c>
      <c r="H416" s="302">
        <v>5.28</v>
      </c>
      <c r="I416" s="302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3"/>
      <c r="T416" s="33"/>
      <c r="U416" s="34" t="s">
        <v>65</v>
      </c>
      <c r="V416" s="303">
        <v>2200</v>
      </c>
      <c r="W416" s="304">
        <f t="shared" si="19"/>
        <v>2201.7600000000002</v>
      </c>
      <c r="X416" s="35">
        <f>IFERROR(IF(W416=0,"",ROUNDUP(W416/H416,0)*0.01196),"")</f>
        <v>4.9873200000000004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569</v>
      </c>
      <c r="B417" s="53" t="s">
        <v>570</v>
      </c>
      <c r="C417" s="30">
        <v>4301031250</v>
      </c>
      <c r="D417" s="314">
        <v>4680115883109</v>
      </c>
      <c r="E417" s="309"/>
      <c r="F417" s="302">
        <v>0.88</v>
      </c>
      <c r="G417" s="31">
        <v>6</v>
      </c>
      <c r="H417" s="302">
        <v>5.28</v>
      </c>
      <c r="I417" s="302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3"/>
      <c r="T417" s="33"/>
      <c r="U417" s="34" t="s">
        <v>65</v>
      </c>
      <c r="V417" s="303">
        <v>2500</v>
      </c>
      <c r="W417" s="304">
        <f t="shared" si="19"/>
        <v>2502.7200000000003</v>
      </c>
      <c r="X417" s="35">
        <f>IFERROR(IF(W417=0,"",ROUNDUP(W417/H417,0)*0.01196),"")</f>
        <v>5.6690399999999999</v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571</v>
      </c>
      <c r="B418" s="53" t="s">
        <v>572</v>
      </c>
      <c r="C418" s="30">
        <v>4301031249</v>
      </c>
      <c r="D418" s="314">
        <v>4680115882072</v>
      </c>
      <c r="E418" s="309"/>
      <c r="F418" s="302">
        <v>0.6</v>
      </c>
      <c r="G418" s="31">
        <v>6</v>
      </c>
      <c r="H418" s="302">
        <v>3.6</v>
      </c>
      <c r="I418" s="302">
        <v>3.81</v>
      </c>
      <c r="J418" s="31">
        <v>120</v>
      </c>
      <c r="K418" s="31" t="s">
        <v>63</v>
      </c>
      <c r="L418" s="32" t="s">
        <v>99</v>
      </c>
      <c r="M418" s="31">
        <v>60</v>
      </c>
      <c r="N418" s="582" t="s">
        <v>573</v>
      </c>
      <c r="O418" s="308"/>
      <c r="P418" s="308"/>
      <c r="Q418" s="308"/>
      <c r="R418" s="309"/>
      <c r="S418" s="33"/>
      <c r="T418" s="33"/>
      <c r="U418" s="34" t="s">
        <v>65</v>
      </c>
      <c r="V418" s="303">
        <v>0</v>
      </c>
      <c r="W418" s="304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574</v>
      </c>
      <c r="B419" s="53" t="s">
        <v>575</v>
      </c>
      <c r="C419" s="30">
        <v>4301031251</v>
      </c>
      <c r="D419" s="314">
        <v>4680115882102</v>
      </c>
      <c r="E419" s="309"/>
      <c r="F419" s="302">
        <v>0.6</v>
      </c>
      <c r="G419" s="31">
        <v>6</v>
      </c>
      <c r="H419" s="302">
        <v>3.6</v>
      </c>
      <c r="I419" s="302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60" t="s">
        <v>576</v>
      </c>
      <c r="O419" s="308"/>
      <c r="P419" s="308"/>
      <c r="Q419" s="308"/>
      <c r="R419" s="309"/>
      <c r="S419" s="33"/>
      <c r="T419" s="33"/>
      <c r="U419" s="34" t="s">
        <v>65</v>
      </c>
      <c r="V419" s="303">
        <v>0</v>
      </c>
      <c r="W419" s="304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577</v>
      </c>
      <c r="B420" s="53" t="s">
        <v>578</v>
      </c>
      <c r="C420" s="30">
        <v>4301031253</v>
      </c>
      <c r="D420" s="314">
        <v>4680115882096</v>
      </c>
      <c r="E420" s="309"/>
      <c r="F420" s="302">
        <v>0.6</v>
      </c>
      <c r="G420" s="31">
        <v>6</v>
      </c>
      <c r="H420" s="302">
        <v>3.6</v>
      </c>
      <c r="I420" s="302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88" t="s">
        <v>579</v>
      </c>
      <c r="O420" s="308"/>
      <c r="P420" s="308"/>
      <c r="Q420" s="308"/>
      <c r="R420" s="309"/>
      <c r="S420" s="33"/>
      <c r="T420" s="33"/>
      <c r="U420" s="34" t="s">
        <v>65</v>
      </c>
      <c r="V420" s="303">
        <v>0</v>
      </c>
      <c r="W420" s="304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6" t="s">
        <v>67</v>
      </c>
      <c r="V421" s="305">
        <f>IFERROR(V415/H415,"0")+IFERROR(V416/H416,"0")+IFERROR(V417/H417,"0")+IFERROR(V418/H418,"0")+IFERROR(V419/H419,"0")+IFERROR(V420/H420,"0")</f>
        <v>1174.2424242424242</v>
      </c>
      <c r="W421" s="305">
        <f>IFERROR(W415/H415,"0")+IFERROR(W416/H416,"0")+IFERROR(W417/H417,"0")+IFERROR(W418/H418,"0")+IFERROR(W419/H419,"0")+IFERROR(W420/H420,"0")</f>
        <v>1176</v>
      </c>
      <c r="X421" s="305">
        <f>IFERROR(IF(X415="",0,X415),"0")+IFERROR(IF(X416="",0,X416),"0")+IFERROR(IF(X417="",0,X417),"0")+IFERROR(IF(X418="",0,X418),"0")+IFERROR(IF(X419="",0,X419),"0")+IFERROR(IF(X420="",0,X420),"0")</f>
        <v>14.064959999999999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6" t="s">
        <v>65</v>
      </c>
      <c r="V422" s="305">
        <f>IFERROR(SUM(V415:V420),"0")</f>
        <v>6200</v>
      </c>
      <c r="W422" s="305">
        <f>IFERROR(SUM(W415:W420),"0")</f>
        <v>6209.2800000000007</v>
      </c>
      <c r="X422" s="36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5"/>
      <c r="Z423" s="295"/>
    </row>
    <row r="424" spans="1:53" ht="16.5" customHeight="1" x14ac:dyDescent="0.25">
      <c r="A424" s="53" t="s">
        <v>580</v>
      </c>
      <c r="B424" s="53" t="s">
        <v>581</v>
      </c>
      <c r="C424" s="30">
        <v>4301051230</v>
      </c>
      <c r="D424" s="314">
        <v>4607091383409</v>
      </c>
      <c r="E424" s="309"/>
      <c r="F424" s="302">
        <v>1.3</v>
      </c>
      <c r="G424" s="31">
        <v>6</v>
      </c>
      <c r="H424" s="302">
        <v>7.8</v>
      </c>
      <c r="I424" s="302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3"/>
      <c r="T424" s="33"/>
      <c r="U424" s="34" t="s">
        <v>65</v>
      </c>
      <c r="V424" s="303">
        <v>0</v>
      </c>
      <c r="W424" s="304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t="16.5" customHeight="1" x14ac:dyDescent="0.25">
      <c r="A425" s="53" t="s">
        <v>582</v>
      </c>
      <c r="B425" s="53" t="s">
        <v>583</v>
      </c>
      <c r="C425" s="30">
        <v>4301051231</v>
      </c>
      <c r="D425" s="314">
        <v>4607091383416</v>
      </c>
      <c r="E425" s="309"/>
      <c r="F425" s="302">
        <v>1.3</v>
      </c>
      <c r="G425" s="31">
        <v>6</v>
      </c>
      <c r="H425" s="302">
        <v>7.8</v>
      </c>
      <c r="I425" s="302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3"/>
      <c r="T425" s="33"/>
      <c r="U425" s="34" t="s">
        <v>65</v>
      </c>
      <c r="V425" s="303">
        <v>30</v>
      </c>
      <c r="W425" s="304">
        <f>IFERROR(IF(V425="",0,CEILING((V425/$H425),1)*$H425),"")</f>
        <v>31.2</v>
      </c>
      <c r="X425" s="35">
        <f>IFERROR(IF(W425=0,"",ROUNDUP(W425/H425,0)*0.02175),"")</f>
        <v>8.6999999999999994E-2</v>
      </c>
      <c r="Y425" s="55"/>
      <c r="Z425" s="56"/>
      <c r="AD425" s="57"/>
      <c r="BA425" s="285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6" t="s">
        <v>67</v>
      </c>
      <c r="V426" s="305">
        <f>IFERROR(V424/H424,"0")+IFERROR(V425/H425,"0")</f>
        <v>3.8461538461538463</v>
      </c>
      <c r="W426" s="305">
        <f>IFERROR(W424/H424,"0")+IFERROR(W425/H425,"0")</f>
        <v>4</v>
      </c>
      <c r="X426" s="305">
        <f>IFERROR(IF(X424="",0,X424),"0")+IFERROR(IF(X425="",0,X425),"0")</f>
        <v>8.6999999999999994E-2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6" t="s">
        <v>65</v>
      </c>
      <c r="V427" s="305">
        <f>IFERROR(SUM(V424:V425),"0")</f>
        <v>30</v>
      </c>
      <c r="W427" s="305">
        <f>IFERROR(SUM(W424:W425),"0")</f>
        <v>31.2</v>
      </c>
      <c r="X427" s="36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7"/>
      <c r="Z428" s="47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9"/>
      <c r="Z429" s="299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5"/>
      <c r="Z430" s="295"/>
    </row>
    <row r="431" spans="1:53" ht="27" customHeight="1" x14ac:dyDescent="0.25">
      <c r="A431" s="53" t="s">
        <v>586</v>
      </c>
      <c r="B431" s="53" t="s">
        <v>587</v>
      </c>
      <c r="C431" s="30">
        <v>4301011585</v>
      </c>
      <c r="D431" s="314">
        <v>4640242180441</v>
      </c>
      <c r="E431" s="309"/>
      <c r="F431" s="302">
        <v>1.5</v>
      </c>
      <c r="G431" s="31">
        <v>8</v>
      </c>
      <c r="H431" s="302">
        <v>12</v>
      </c>
      <c r="I431" s="302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53" t="s">
        <v>588</v>
      </c>
      <c r="O431" s="308"/>
      <c r="P431" s="308"/>
      <c r="Q431" s="308"/>
      <c r="R431" s="309"/>
      <c r="S431" s="33"/>
      <c r="T431" s="33"/>
      <c r="U431" s="34" t="s">
        <v>65</v>
      </c>
      <c r="V431" s="303">
        <v>0</v>
      </c>
      <c r="W431" s="304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t="27" customHeight="1" x14ac:dyDescent="0.25">
      <c r="A432" s="53" t="s">
        <v>589</v>
      </c>
      <c r="B432" s="53" t="s">
        <v>590</v>
      </c>
      <c r="C432" s="30">
        <v>4301011584</v>
      </c>
      <c r="D432" s="314">
        <v>4640242180564</v>
      </c>
      <c r="E432" s="309"/>
      <c r="F432" s="302">
        <v>1.5</v>
      </c>
      <c r="G432" s="31">
        <v>8</v>
      </c>
      <c r="H432" s="302">
        <v>12</v>
      </c>
      <c r="I432" s="302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46" t="s">
        <v>591</v>
      </c>
      <c r="O432" s="308"/>
      <c r="P432" s="308"/>
      <c r="Q432" s="308"/>
      <c r="R432" s="309"/>
      <c r="S432" s="33"/>
      <c r="T432" s="33"/>
      <c r="U432" s="34" t="s">
        <v>65</v>
      </c>
      <c r="V432" s="303">
        <v>800</v>
      </c>
      <c r="W432" s="304">
        <f>IFERROR(IF(V432="",0,CEILING((V432/$H432),1)*$H432),"")</f>
        <v>804</v>
      </c>
      <c r="X432" s="35">
        <f>IFERROR(IF(W432=0,"",ROUNDUP(W432/H432,0)*0.02175),"")</f>
        <v>1.4572499999999999</v>
      </c>
      <c r="Y432" s="55"/>
      <c r="Z432" s="56"/>
      <c r="AD432" s="57"/>
      <c r="BA432" s="287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6" t="s">
        <v>67</v>
      </c>
      <c r="V433" s="305">
        <f>IFERROR(V431/H431,"0")+IFERROR(V432/H432,"0")</f>
        <v>66.666666666666671</v>
      </c>
      <c r="W433" s="305">
        <f>IFERROR(W431/H431,"0")+IFERROR(W432/H432,"0")</f>
        <v>67</v>
      </c>
      <c r="X433" s="305">
        <f>IFERROR(IF(X431="",0,X431),"0")+IFERROR(IF(X432="",0,X432),"0")</f>
        <v>1.4572499999999999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6" t="s">
        <v>65</v>
      </c>
      <c r="V434" s="305">
        <f>IFERROR(SUM(V431:V432),"0")</f>
        <v>800</v>
      </c>
      <c r="W434" s="305">
        <f>IFERROR(SUM(W431:W432),"0")</f>
        <v>804</v>
      </c>
      <c r="X434" s="36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5"/>
      <c r="Z435" s="295"/>
    </row>
    <row r="436" spans="1:53" ht="27" customHeight="1" x14ac:dyDescent="0.25">
      <c r="A436" s="53" t="s">
        <v>592</v>
      </c>
      <c r="B436" s="53" t="s">
        <v>593</v>
      </c>
      <c r="C436" s="30">
        <v>4301020260</v>
      </c>
      <c r="D436" s="314">
        <v>4640242180526</v>
      </c>
      <c r="E436" s="309"/>
      <c r="F436" s="302">
        <v>1.8</v>
      </c>
      <c r="G436" s="31">
        <v>6</v>
      </c>
      <c r="H436" s="302">
        <v>10.8</v>
      </c>
      <c r="I436" s="302">
        <v>11.28</v>
      </c>
      <c r="J436" s="31">
        <v>56</v>
      </c>
      <c r="K436" s="31" t="s">
        <v>98</v>
      </c>
      <c r="L436" s="32" t="s">
        <v>99</v>
      </c>
      <c r="M436" s="31">
        <v>50</v>
      </c>
      <c r="N436" s="447" t="s">
        <v>594</v>
      </c>
      <c r="O436" s="308"/>
      <c r="P436" s="308"/>
      <c r="Q436" s="308"/>
      <c r="R436" s="309"/>
      <c r="S436" s="33"/>
      <c r="T436" s="33"/>
      <c r="U436" s="34" t="s">
        <v>65</v>
      </c>
      <c r="V436" s="303">
        <v>0</v>
      </c>
      <c r="W436" s="304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t="16.5" customHeight="1" x14ac:dyDescent="0.25">
      <c r="A437" s="53" t="s">
        <v>595</v>
      </c>
      <c r="B437" s="53" t="s">
        <v>596</v>
      </c>
      <c r="C437" s="30">
        <v>4301020269</v>
      </c>
      <c r="D437" s="314">
        <v>4640242180519</v>
      </c>
      <c r="E437" s="309"/>
      <c r="F437" s="302">
        <v>1.35</v>
      </c>
      <c r="G437" s="31">
        <v>8</v>
      </c>
      <c r="H437" s="302">
        <v>10.8</v>
      </c>
      <c r="I437" s="302">
        <v>11.28</v>
      </c>
      <c r="J437" s="31">
        <v>56</v>
      </c>
      <c r="K437" s="31" t="s">
        <v>98</v>
      </c>
      <c r="L437" s="32" t="s">
        <v>128</v>
      </c>
      <c r="M437" s="31">
        <v>50</v>
      </c>
      <c r="N437" s="452" t="s">
        <v>597</v>
      </c>
      <c r="O437" s="308"/>
      <c r="P437" s="308"/>
      <c r="Q437" s="308"/>
      <c r="R437" s="309"/>
      <c r="S437" s="33"/>
      <c r="T437" s="33"/>
      <c r="U437" s="34" t="s">
        <v>65</v>
      </c>
      <c r="V437" s="303">
        <v>0</v>
      </c>
      <c r="W437" s="304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6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6" t="s">
        <v>65</v>
      </c>
      <c r="V439" s="305">
        <f>IFERROR(SUM(V436:V437),"0")</f>
        <v>0</v>
      </c>
      <c r="W439" s="305">
        <f>IFERROR(SUM(W436:W437),"0")</f>
        <v>0</v>
      </c>
      <c r="X439" s="36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5"/>
      <c r="Z440" s="295"/>
    </row>
    <row r="441" spans="1:53" ht="27" customHeight="1" x14ac:dyDescent="0.25">
      <c r="A441" s="53" t="s">
        <v>598</v>
      </c>
      <c r="B441" s="53" t="s">
        <v>599</v>
      </c>
      <c r="C441" s="30">
        <v>4301031280</v>
      </c>
      <c r="D441" s="314">
        <v>4640242180816</v>
      </c>
      <c r="E441" s="309"/>
      <c r="F441" s="302">
        <v>0.7</v>
      </c>
      <c r="G441" s="31">
        <v>6</v>
      </c>
      <c r="H441" s="302">
        <v>4.2</v>
      </c>
      <c r="I441" s="302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7" t="s">
        <v>600</v>
      </c>
      <c r="O441" s="308"/>
      <c r="P441" s="308"/>
      <c r="Q441" s="308"/>
      <c r="R441" s="309"/>
      <c r="S441" s="33"/>
      <c r="T441" s="33"/>
      <c r="U441" s="34" t="s">
        <v>65</v>
      </c>
      <c r="V441" s="303">
        <v>0</v>
      </c>
      <c r="W441" s="304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t="27" customHeight="1" x14ac:dyDescent="0.25">
      <c r="A442" s="53" t="s">
        <v>601</v>
      </c>
      <c r="B442" s="53" t="s">
        <v>602</v>
      </c>
      <c r="C442" s="30">
        <v>4301031244</v>
      </c>
      <c r="D442" s="314">
        <v>4640242180595</v>
      </c>
      <c r="E442" s="309"/>
      <c r="F442" s="302">
        <v>0.7</v>
      </c>
      <c r="G442" s="31">
        <v>6</v>
      </c>
      <c r="H442" s="302">
        <v>4.2</v>
      </c>
      <c r="I442" s="302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53" t="s">
        <v>603</v>
      </c>
      <c r="O442" s="308"/>
      <c r="P442" s="308"/>
      <c r="Q442" s="308"/>
      <c r="R442" s="309"/>
      <c r="S442" s="33"/>
      <c r="T442" s="33"/>
      <c r="U442" s="34" t="s">
        <v>65</v>
      </c>
      <c r="V442" s="303">
        <v>0</v>
      </c>
      <c r="W442" s="304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6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6" t="s">
        <v>65</v>
      </c>
      <c r="V444" s="305">
        <f>IFERROR(SUM(V441:V442),"0")</f>
        <v>0</v>
      </c>
      <c r="W444" s="305">
        <f>IFERROR(SUM(W441:W442),"0")</f>
        <v>0</v>
      </c>
      <c r="X444" s="36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5"/>
      <c r="Z445" s="295"/>
    </row>
    <row r="446" spans="1:53" ht="27" customHeight="1" x14ac:dyDescent="0.25">
      <c r="A446" s="53" t="s">
        <v>604</v>
      </c>
      <c r="B446" s="53" t="s">
        <v>605</v>
      </c>
      <c r="C446" s="30">
        <v>4301051510</v>
      </c>
      <c r="D446" s="314">
        <v>4640242180540</v>
      </c>
      <c r="E446" s="309"/>
      <c r="F446" s="302">
        <v>1.3</v>
      </c>
      <c r="G446" s="31">
        <v>6</v>
      </c>
      <c r="H446" s="302">
        <v>7.8</v>
      </c>
      <c r="I446" s="302">
        <v>8.3640000000000008</v>
      </c>
      <c r="J446" s="31">
        <v>56</v>
      </c>
      <c r="K446" s="31" t="s">
        <v>98</v>
      </c>
      <c r="L446" s="32" t="s">
        <v>64</v>
      </c>
      <c r="M446" s="31">
        <v>30</v>
      </c>
      <c r="N446" s="513" t="s">
        <v>606</v>
      </c>
      <c r="O446" s="308"/>
      <c r="P446" s="308"/>
      <c r="Q446" s="308"/>
      <c r="R446" s="309"/>
      <c r="S446" s="33"/>
      <c r="T446" s="33"/>
      <c r="U446" s="34" t="s">
        <v>65</v>
      </c>
      <c r="V446" s="303">
        <v>0</v>
      </c>
      <c r="W446" s="304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2" t="s">
        <v>1</v>
      </c>
    </row>
    <row r="447" spans="1:53" ht="27" customHeight="1" x14ac:dyDescent="0.25">
      <c r="A447" s="53" t="s">
        <v>607</v>
      </c>
      <c r="B447" s="53" t="s">
        <v>608</v>
      </c>
      <c r="C447" s="30">
        <v>4301051508</v>
      </c>
      <c r="D447" s="314">
        <v>4640242180557</v>
      </c>
      <c r="E447" s="309"/>
      <c r="F447" s="302">
        <v>0.5</v>
      </c>
      <c r="G447" s="31">
        <v>6</v>
      </c>
      <c r="H447" s="302">
        <v>3</v>
      </c>
      <c r="I447" s="302">
        <v>3.2839999999999998</v>
      </c>
      <c r="J447" s="31">
        <v>156</v>
      </c>
      <c r="K447" s="31" t="s">
        <v>63</v>
      </c>
      <c r="L447" s="32" t="s">
        <v>64</v>
      </c>
      <c r="M447" s="31">
        <v>30</v>
      </c>
      <c r="N447" s="433" t="s">
        <v>609</v>
      </c>
      <c r="O447" s="308"/>
      <c r="P447" s="308"/>
      <c r="Q447" s="308"/>
      <c r="R447" s="309"/>
      <c r="S447" s="33"/>
      <c r="T447" s="33"/>
      <c r="U447" s="34" t="s">
        <v>65</v>
      </c>
      <c r="V447" s="303">
        <v>0</v>
      </c>
      <c r="W447" s="304">
        <f>IFERROR(IF(V447="",0,CEILING((V447/$H447),1)*$H447),"")</f>
        <v>0</v>
      </c>
      <c r="X447" s="35" t="str">
        <f>IFERROR(IF(W447=0,"",ROUNDUP(W447/H447,0)*0.00753),"")</f>
        <v/>
      </c>
      <c r="Y447" s="55"/>
      <c r="Z447" s="56"/>
      <c r="AD447" s="57"/>
      <c r="BA447" s="293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6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6" t="s">
        <v>65</v>
      </c>
      <c r="V449" s="305">
        <f>IFERROR(SUM(V446:V447),"0")</f>
        <v>0</v>
      </c>
      <c r="W449" s="305">
        <f>IFERROR(SUM(W446:W447),"0")</f>
        <v>0</v>
      </c>
      <c r="X449" s="36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9"/>
      <c r="Z450" s="299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5"/>
      <c r="Z451" s="295"/>
    </row>
    <row r="452" spans="1:53" ht="16.5" customHeight="1" x14ac:dyDescent="0.25">
      <c r="A452" s="53" t="s">
        <v>611</v>
      </c>
      <c r="B452" s="53" t="s">
        <v>612</v>
      </c>
      <c r="C452" s="30">
        <v>4301051310</v>
      </c>
      <c r="D452" s="314">
        <v>4680115880870</v>
      </c>
      <c r="E452" s="309"/>
      <c r="F452" s="302">
        <v>1.3</v>
      </c>
      <c r="G452" s="31">
        <v>6</v>
      </c>
      <c r="H452" s="302">
        <v>7.8</v>
      </c>
      <c r="I452" s="302">
        <v>8.3640000000000008</v>
      </c>
      <c r="J452" s="31">
        <v>56</v>
      </c>
      <c r="K452" s="31" t="s">
        <v>98</v>
      </c>
      <c r="L452" s="32" t="s">
        <v>128</v>
      </c>
      <c r="M452" s="31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3"/>
      <c r="T452" s="33"/>
      <c r="U452" s="34" t="s">
        <v>65</v>
      </c>
      <c r="V452" s="303">
        <v>0</v>
      </c>
      <c r="W452" s="304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294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6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6" t="s">
        <v>65</v>
      </c>
      <c r="V454" s="305">
        <f>IFERROR(SUM(V452:V452),"0")</f>
        <v>0</v>
      </c>
      <c r="W454" s="305">
        <f>IFERROR(SUM(W452:W452),"0")</f>
        <v>0</v>
      </c>
      <c r="X454" s="36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6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11830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11864.760000000002</v>
      </c>
      <c r="X455" s="36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6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12559.827272727274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12596.303999999998</v>
      </c>
      <c r="X456" s="36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6" t="s">
        <v>616</v>
      </c>
      <c r="V45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21</v>
      </c>
      <c r="W45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21</v>
      </c>
      <c r="X457" s="36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6" t="s">
        <v>65</v>
      </c>
      <c r="V458" s="305">
        <f>GrossWeightTotal+PalletQtyTotal*25</f>
        <v>13084.827272727274</v>
      </c>
      <c r="W458" s="305">
        <f>GrossWeightTotalR+PalletQtyTotalR*25</f>
        <v>13121.303999999998</v>
      </c>
      <c r="X458" s="36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6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1969.7552447552448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1974</v>
      </c>
      <c r="X459" s="36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8" t="s">
        <v>620</v>
      </c>
      <c r="V460" s="36"/>
      <c r="W460" s="36"/>
      <c r="X460" s="36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25.292919999999995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39" t="s">
        <v>621</v>
      </c>
      <c r="B462" s="297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297" t="s">
        <v>542</v>
      </c>
      <c r="S462" s="317" t="s">
        <v>584</v>
      </c>
      <c r="T462" s="318"/>
      <c r="U462" s="296"/>
      <c r="Z462" s="51"/>
      <c r="AC462" s="296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296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296"/>
      <c r="Z463" s="51"/>
      <c r="AC463" s="296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296"/>
      <c r="L464" s="352"/>
      <c r="M464" s="352"/>
      <c r="N464" s="352"/>
      <c r="O464" s="352"/>
      <c r="P464" s="352"/>
      <c r="Q464" s="352"/>
      <c r="R464" s="352"/>
      <c r="S464" s="352"/>
      <c r="T464" s="352"/>
      <c r="U464" s="296"/>
      <c r="Z464" s="51"/>
      <c r="AC464" s="296"/>
    </row>
    <row r="465" spans="1:29" ht="18" customHeight="1" thickTop="1" thickBot="1" x14ac:dyDescent="0.25">
      <c r="A465" s="39" t="s">
        <v>623</v>
      </c>
      <c r="B465" s="45">
        <f>IFERROR(W22*1,"0")+IFERROR(W26*1,"0")+IFERROR(W27*1,"0")+IFERROR(W28*1,"0")+IFERROR(W29*1,"0")+IFERROR(W30*1,"0")+IFERROR(W31*1,"0")+IFERROR(W35*1,"0")+IFERROR(W39*1,"0")+IFERROR(W43*1,"0")</f>
        <v>0</v>
      </c>
      <c r="C465" s="45">
        <f>IFERROR(W49*1,"0")+IFERROR(W50*1,"0")</f>
        <v>0</v>
      </c>
      <c r="D465" s="45">
        <f>IFERROR(W55*1,"0")+IFERROR(W56*1,"0")+IFERROR(W57*1,"0")+IFERROR(W58*1,"0")</f>
        <v>0</v>
      </c>
      <c r="E46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5" s="45">
        <f>IFERROR(W126*1,"0")+IFERROR(W127*1,"0")+IFERROR(W128*1,"0")</f>
        <v>0</v>
      </c>
      <c r="G465" s="45">
        <f>IFERROR(W134*1,"0")+IFERROR(W135*1,"0")+IFERROR(W136*1,"0")</f>
        <v>0</v>
      </c>
      <c r="H465" s="45">
        <f>IFERROR(W141*1,"0")+IFERROR(W142*1,"0")+IFERROR(W143*1,"0")+IFERROR(W144*1,"0")+IFERROR(W145*1,"0")+IFERROR(W146*1,"0")+IFERROR(W147*1,"0")+IFERROR(W148*1,"0")</f>
        <v>0</v>
      </c>
      <c r="I46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65" s="296"/>
      <c r="L465" s="45">
        <f>IFERROR(W254*1,"0")+IFERROR(W255*1,"0")+IFERROR(W256*1,"0")+IFERROR(W257*1,"0")+IFERROR(W258*1,"0")+IFERROR(W259*1,"0")+IFERROR(W260*1,"0")+IFERROR(W264*1,"0")+IFERROR(W265*1,"0")</f>
        <v>0</v>
      </c>
      <c r="M465" s="45">
        <f>IFERROR(W270*1,"0")+IFERROR(W274*1,"0")+IFERROR(W275*1,"0")+IFERROR(W276*1,"0")+IFERROR(W280*1,"0")+IFERROR(W284*1,"0")</f>
        <v>0</v>
      </c>
      <c r="N465" s="45">
        <f>IFERROR(W290*1,"0")+IFERROR(W291*1,"0")+IFERROR(W292*1,"0")+IFERROR(W293*1,"0")+IFERROR(W294*1,"0")+IFERROR(W295*1,"0")+IFERROR(W296*1,"0")+IFERROR(W297*1,"0")+IFERROR(W301*1,"0")+IFERROR(W302*1,"0")+IFERROR(W306*1,"0")+IFERROR(W310*1,"0")</f>
        <v>1515</v>
      </c>
      <c r="O465" s="45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5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45">
        <f>IFERROR(W377*1,"0")+IFERROR(W378*1,"0")+IFERROR(W382*1,"0")+IFERROR(W383*1,"0")+IFERROR(W384*1,"0")+IFERROR(W385*1,"0")+IFERROR(W386*1,"0")+IFERROR(W387*1,"0")+IFERROR(W388*1,"0")+IFERROR(W392*1,"0")</f>
        <v>0</v>
      </c>
      <c r="R465" s="45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9545.760000000002</v>
      </c>
      <c r="S465" s="45">
        <f>IFERROR(W431*1,"0")+IFERROR(W432*1,"0")+IFERROR(W436*1,"0")+IFERROR(W437*1,"0")+IFERROR(W441*1,"0")+IFERROR(W442*1,"0")+IFERROR(W446*1,"0")+IFERROR(W447*1,"0")</f>
        <v>804</v>
      </c>
      <c r="T465" s="45">
        <f>IFERROR(W452*1,"0")</f>
        <v>0</v>
      </c>
      <c r="U465" s="296"/>
      <c r="Z465" s="51"/>
      <c r="AC465" s="296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449:T449"/>
    <mergeCell ref="N185:R185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D49:E49"/>
    <mergeCell ref="N248:R248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N306:R306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59:T59"/>
    <mergeCell ref="N256:R256"/>
    <mergeCell ref="D128:E128"/>
    <mergeCell ref="N109:R109"/>
    <mergeCell ref="D199:E199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D256:E25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D207:E207"/>
    <mergeCell ref="D85:E85"/>
    <mergeCell ref="D383:E383"/>
    <mergeCell ref="A287:X287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340:E340"/>
    <mergeCell ref="N77:R77"/>
    <mergeCell ref="T6:U9"/>
    <mergeCell ref="D185:E185"/>
    <mergeCell ref="A194:X194"/>
    <mergeCell ref="N156:T156"/>
    <mergeCell ref="N92:R92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101:R101"/>
    <mergeCell ref="D280:E280"/>
    <mergeCell ref="N324:T324"/>
    <mergeCell ref="D345:E345"/>
    <mergeCell ref="N76:R76"/>
    <mergeCell ref="A131:X131"/>
    <mergeCell ref="N229:R229"/>
    <mergeCell ref="N200:R200"/>
    <mergeCell ref="D127:E127"/>
    <mergeCell ref="N155:T155"/>
    <mergeCell ref="D347:E34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176:E176"/>
    <mergeCell ref="N457:T457"/>
    <mergeCell ref="N206:R206"/>
    <mergeCell ref="N432:R43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N37:T37"/>
    <mergeCell ref="A62:X6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N415:R415"/>
    <mergeCell ref="A246:X246"/>
    <mergeCell ref="D31:E31"/>
    <mergeCell ref="N357:R357"/>
    <mergeCell ref="D329:E329"/>
    <mergeCell ref="N379:T379"/>
    <mergeCell ref="D400:E400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D236:E236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D142:E142"/>
    <mergeCell ref="D378:E378"/>
    <mergeCell ref="N49:R49"/>
    <mergeCell ref="R6:S9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N207:R207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P462:Q462"/>
    <mergeCell ref="D229:E229"/>
    <mergeCell ref="A409:X409"/>
    <mergeCell ref="D158:E158"/>
    <mergeCell ref="N236:R236"/>
    <mergeCell ref="A333:X333"/>
    <mergeCell ref="D200:E200"/>
    <mergeCell ref="N290:R290"/>
    <mergeCell ref="D436:E436"/>
    <mergeCell ref="N417:R417"/>
    <mergeCell ref="A371:X371"/>
    <mergeCell ref="D292:E292"/>
    <mergeCell ref="D227:E2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1"/>
    </row>
    <row r="3" spans="2:8" x14ac:dyDescent="0.2">
      <c r="B3" s="46" t="s">
        <v>625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626</v>
      </c>
      <c r="D6" s="46" t="s">
        <v>627</v>
      </c>
      <c r="E6" s="46"/>
    </row>
    <row r="7" spans="2:8" x14ac:dyDescent="0.2">
      <c r="B7" s="46" t="s">
        <v>628</v>
      </c>
      <c r="C7" s="46" t="s">
        <v>629</v>
      </c>
      <c r="D7" s="46" t="s">
        <v>630</v>
      </c>
      <c r="E7" s="46"/>
    </row>
    <row r="9" spans="2:8" x14ac:dyDescent="0.2">
      <c r="B9" s="46" t="s">
        <v>631</v>
      </c>
      <c r="C9" s="46" t="s">
        <v>626</v>
      </c>
      <c r="D9" s="46"/>
      <c r="E9" s="46"/>
    </row>
    <row r="11" spans="2:8" x14ac:dyDescent="0.2">
      <c r="B11" s="46" t="s">
        <v>632</v>
      </c>
      <c r="C11" s="46" t="s">
        <v>629</v>
      </c>
      <c r="D11" s="46"/>
      <c r="E11" s="46"/>
    </row>
    <row r="13" spans="2:8" x14ac:dyDescent="0.2">
      <c r="B13" s="46" t="s">
        <v>633</v>
      </c>
      <c r="C13" s="46"/>
      <c r="D13" s="46"/>
      <c r="E13" s="46"/>
    </row>
    <row r="14" spans="2:8" x14ac:dyDescent="0.2">
      <c r="B14" s="46" t="s">
        <v>634</v>
      </c>
      <c r="C14" s="46"/>
      <c r="D14" s="46"/>
      <c r="E14" s="46"/>
    </row>
    <row r="15" spans="2:8" x14ac:dyDescent="0.2">
      <c r="B15" s="46" t="s">
        <v>635</v>
      </c>
      <c r="C15" s="46"/>
      <c r="D15" s="46"/>
      <c r="E15" s="46"/>
    </row>
    <row r="16" spans="2:8" x14ac:dyDescent="0.2">
      <c r="B16" s="46" t="s">
        <v>636</v>
      </c>
      <c r="C16" s="46"/>
      <c r="D16" s="46"/>
      <c r="E16" s="46"/>
    </row>
    <row r="17" spans="2:5" x14ac:dyDescent="0.2">
      <c r="B17" s="46" t="s">
        <v>637</v>
      </c>
      <c r="C17" s="46"/>
      <c r="D17" s="46"/>
      <c r="E17" s="46"/>
    </row>
    <row r="18" spans="2:5" x14ac:dyDescent="0.2">
      <c r="B18" s="46" t="s">
        <v>638</v>
      </c>
      <c r="C18" s="46"/>
      <c r="D18" s="46"/>
      <c r="E18" s="46"/>
    </row>
    <row r="19" spans="2:5" x14ac:dyDescent="0.2">
      <c r="B19" s="46" t="s">
        <v>639</v>
      </c>
      <c r="C19" s="46"/>
      <c r="D19" s="46"/>
      <c r="E19" s="46"/>
    </row>
    <row r="20" spans="2:5" x14ac:dyDescent="0.2">
      <c r="B20" s="46" t="s">
        <v>640</v>
      </c>
      <c r="C20" s="46"/>
      <c r="D20" s="46"/>
      <c r="E20" s="46"/>
    </row>
    <row r="21" spans="2:5" x14ac:dyDescent="0.2">
      <c r="B21" s="46" t="s">
        <v>641</v>
      </c>
      <c r="C21" s="46"/>
      <c r="D21" s="46"/>
      <c r="E21" s="46"/>
    </row>
    <row r="22" spans="2:5" x14ac:dyDescent="0.2">
      <c r="B22" s="46" t="s">
        <v>642</v>
      </c>
      <c r="C22" s="46"/>
      <c r="D22" s="46"/>
      <c r="E22" s="46"/>
    </row>
    <row r="23" spans="2:5" x14ac:dyDescent="0.2">
      <c r="B23" s="46" t="s">
        <v>643</v>
      </c>
      <c r="C23" s="46"/>
      <c r="D23" s="46"/>
      <c r="E23" s="46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