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12,24 Симф ЗПФ\"/>
    </mc:Choice>
  </mc:AlternateContent>
  <xr:revisionPtr revIDLastSave="0" documentId="13_ncr:1_{387C8176-2EFC-4E09-89A1-7A195CFF250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C10" i="1" s="1"/>
  <c r="AA13" i="1"/>
  <c r="AC13" i="1" s="1"/>
  <c r="AA14" i="1"/>
  <c r="AC14" i="1" s="1"/>
  <c r="AA17" i="1"/>
  <c r="AC17" i="1" s="1"/>
  <c r="AA18" i="1"/>
  <c r="AA21" i="1"/>
  <c r="AA22" i="1"/>
  <c r="AC22" i="1" s="1"/>
  <c r="AA25" i="1"/>
  <c r="AC25" i="1" s="1"/>
  <c r="AA26" i="1"/>
  <c r="AC26" i="1" s="1"/>
  <c r="AA29" i="1"/>
  <c r="AC29" i="1" s="1"/>
  <c r="AA30" i="1"/>
  <c r="AA33" i="1"/>
  <c r="AC33" i="1" s="1"/>
  <c r="AA34" i="1"/>
  <c r="AC34" i="1" s="1"/>
  <c r="AA37" i="1"/>
  <c r="AA38" i="1"/>
  <c r="AC38" i="1" s="1"/>
  <c r="AA41" i="1"/>
  <c r="AC41" i="1" s="1"/>
  <c r="AA42" i="1"/>
  <c r="AC42" i="1" s="1"/>
  <c r="AA45" i="1"/>
  <c r="AC45" i="1" s="1"/>
  <c r="AA46" i="1"/>
  <c r="AC46" i="1" s="1"/>
  <c r="AA49" i="1"/>
  <c r="AC49" i="1" s="1"/>
  <c r="AA50" i="1"/>
  <c r="AC50" i="1" s="1"/>
  <c r="AA53" i="1"/>
  <c r="AC53" i="1" s="1"/>
  <c r="AA58" i="1"/>
  <c r="AC58" i="1" s="1"/>
  <c r="AA61" i="1"/>
  <c r="AC61" i="1" s="1"/>
  <c r="AA62" i="1"/>
  <c r="AC62" i="1" s="1"/>
  <c r="AA65" i="1"/>
  <c r="AC65" i="1" s="1"/>
  <c r="AA69" i="1"/>
  <c r="AC69" i="1" s="1"/>
  <c r="AA70" i="1"/>
  <c r="AC70" i="1" s="1"/>
  <c r="Z70" i="1" s="1"/>
  <c r="AE70" i="1" s="1"/>
  <c r="AA74" i="1"/>
  <c r="AC74" i="1" s="1"/>
  <c r="AA77" i="1"/>
  <c r="AC77" i="1" s="1"/>
  <c r="AA78" i="1"/>
  <c r="AC78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1" i="1"/>
  <c r="AD72" i="1"/>
  <c r="AD73" i="1"/>
  <c r="AD74" i="1"/>
  <c r="AD75" i="1"/>
  <c r="AD76" i="1"/>
  <c r="AD77" i="1"/>
  <c r="AD78" i="1"/>
  <c r="AD7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7" i="1"/>
  <c r="AA8" i="1"/>
  <c r="AA11" i="1"/>
  <c r="AC11" i="1" s="1"/>
  <c r="AA12" i="1"/>
  <c r="AC12" i="1" s="1"/>
  <c r="AA15" i="1"/>
  <c r="AC15" i="1" s="1"/>
  <c r="AA16" i="1"/>
  <c r="AC16" i="1" s="1"/>
  <c r="AA19" i="1"/>
  <c r="AC19" i="1" s="1"/>
  <c r="AA20" i="1"/>
  <c r="AC20" i="1" s="1"/>
  <c r="AA23" i="1"/>
  <c r="AC23" i="1" s="1"/>
  <c r="AA24" i="1"/>
  <c r="AC24" i="1" s="1"/>
  <c r="AA27" i="1"/>
  <c r="AC27" i="1" s="1"/>
  <c r="AA28" i="1"/>
  <c r="AC28" i="1" s="1"/>
  <c r="AA31" i="1"/>
  <c r="AA32" i="1"/>
  <c r="AC32" i="1" s="1"/>
  <c r="AA35" i="1"/>
  <c r="AC35" i="1" s="1"/>
  <c r="AA36" i="1"/>
  <c r="AA39" i="1"/>
  <c r="AC39" i="1" s="1"/>
  <c r="AA40" i="1"/>
  <c r="AC40" i="1" s="1"/>
  <c r="AA43" i="1"/>
  <c r="AC43" i="1" s="1"/>
  <c r="AA44" i="1"/>
  <c r="AC44" i="1" s="1"/>
  <c r="AA47" i="1"/>
  <c r="AC47" i="1" s="1"/>
  <c r="AA48" i="1"/>
  <c r="AC48" i="1" s="1"/>
  <c r="AA51" i="1"/>
  <c r="AC51" i="1" s="1"/>
  <c r="AA52" i="1"/>
  <c r="AC52" i="1" s="1"/>
  <c r="AA55" i="1"/>
  <c r="AA56" i="1"/>
  <c r="AC56" i="1" s="1"/>
  <c r="AA59" i="1"/>
  <c r="AC59" i="1" s="1"/>
  <c r="AA60" i="1"/>
  <c r="AC60" i="1" s="1"/>
  <c r="AA63" i="1"/>
  <c r="AC63" i="1" s="1"/>
  <c r="AA64" i="1"/>
  <c r="AC64" i="1" s="1"/>
  <c r="AA67" i="1"/>
  <c r="AC67" i="1" s="1"/>
  <c r="AA68" i="1"/>
  <c r="AC68" i="1" s="1"/>
  <c r="AA71" i="1"/>
  <c r="AC71" i="1" s="1"/>
  <c r="Z71" i="1" s="1"/>
  <c r="AE71" i="1" s="1"/>
  <c r="AA72" i="1"/>
  <c r="AC72" i="1" s="1"/>
  <c r="AA75" i="1"/>
  <c r="AC75" i="1" s="1"/>
  <c r="Z75" i="1" s="1"/>
  <c r="AE75" i="1" s="1"/>
  <c r="AA76" i="1"/>
  <c r="AC76" i="1" s="1"/>
  <c r="AA79" i="1"/>
  <c r="AC79" i="1" s="1"/>
  <c r="Z79" i="1" s="1"/>
  <c r="AE79" i="1" s="1"/>
  <c r="AA7" i="1"/>
  <c r="Z36" i="1"/>
  <c r="AE36" i="1" s="1"/>
  <c r="Z30" i="1"/>
  <c r="AE30" i="1" s="1"/>
  <c r="Z18" i="1"/>
  <c r="AE18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1" i="1"/>
  <c r="Y72" i="1"/>
  <c r="Y73" i="1"/>
  <c r="Y74" i="1"/>
  <c r="Y75" i="1"/>
  <c r="Y76" i="1"/>
  <c r="Y77" i="1"/>
  <c r="Y78" i="1"/>
  <c r="Y79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Z21" i="1" s="1"/>
  <c r="AE21" i="1" s="1"/>
  <c r="X22" i="1"/>
  <c r="X23" i="1"/>
  <c r="X24" i="1"/>
  <c r="X25" i="1"/>
  <c r="X26" i="1"/>
  <c r="X27" i="1"/>
  <c r="X28" i="1"/>
  <c r="X29" i="1"/>
  <c r="X30" i="1"/>
  <c r="X31" i="1"/>
  <c r="Z31" i="1" s="1"/>
  <c r="AE31" i="1" s="1"/>
  <c r="X32" i="1"/>
  <c r="X33" i="1"/>
  <c r="X34" i="1"/>
  <c r="X35" i="1"/>
  <c r="X36" i="1"/>
  <c r="X37" i="1"/>
  <c r="Z37" i="1" s="1"/>
  <c r="AE37" i="1" s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Z55" i="1" s="1"/>
  <c r="AE55" i="1" s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6" i="1"/>
  <c r="W77" i="1"/>
  <c r="W78" i="1"/>
  <c r="W79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1" i="1"/>
  <c r="T72" i="1"/>
  <c r="T73" i="1"/>
  <c r="T74" i="1"/>
  <c r="T75" i="1"/>
  <c r="T76" i="1"/>
  <c r="T77" i="1"/>
  <c r="T78" i="1"/>
  <c r="T7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1" i="1"/>
  <c r="S72" i="1"/>
  <c r="S73" i="1"/>
  <c r="S74" i="1"/>
  <c r="S75" i="1"/>
  <c r="S76" i="1"/>
  <c r="S77" i="1"/>
  <c r="S78" i="1"/>
  <c r="S79" i="1"/>
  <c r="S7" i="1"/>
  <c r="R15" i="1"/>
  <c r="R19" i="1"/>
  <c r="R23" i="1"/>
  <c r="R27" i="1"/>
  <c r="R31" i="1"/>
  <c r="R35" i="1"/>
  <c r="R39" i="1"/>
  <c r="R43" i="1"/>
  <c r="R61" i="1"/>
  <c r="R65" i="1"/>
  <c r="R69" i="1"/>
  <c r="R73" i="1"/>
  <c r="Q13" i="1"/>
  <c r="Q21" i="1"/>
  <c r="Q47" i="1"/>
  <c r="Q51" i="1"/>
  <c r="Q55" i="1"/>
  <c r="Q63" i="1"/>
  <c r="Q67" i="1"/>
  <c r="O8" i="1"/>
  <c r="R8" i="1" s="1"/>
  <c r="O9" i="1"/>
  <c r="R9" i="1" s="1"/>
  <c r="O10" i="1"/>
  <c r="R10" i="1" s="1"/>
  <c r="O12" i="1"/>
  <c r="R12" i="1" s="1"/>
  <c r="O13" i="1"/>
  <c r="R13" i="1" s="1"/>
  <c r="O14" i="1"/>
  <c r="R14" i="1" s="1"/>
  <c r="O15" i="1"/>
  <c r="O16" i="1"/>
  <c r="R16" i="1" s="1"/>
  <c r="O18" i="1"/>
  <c r="R18" i="1" s="1"/>
  <c r="O19" i="1"/>
  <c r="O20" i="1"/>
  <c r="R20" i="1" s="1"/>
  <c r="O21" i="1"/>
  <c r="R21" i="1" s="1"/>
  <c r="O22" i="1"/>
  <c r="R22" i="1" s="1"/>
  <c r="O23" i="1"/>
  <c r="O24" i="1"/>
  <c r="R24" i="1" s="1"/>
  <c r="O25" i="1"/>
  <c r="R25" i="1" s="1"/>
  <c r="O26" i="1"/>
  <c r="R26" i="1" s="1"/>
  <c r="O27" i="1"/>
  <c r="O28" i="1"/>
  <c r="R28" i="1" s="1"/>
  <c r="O29" i="1"/>
  <c r="R29" i="1" s="1"/>
  <c r="O30" i="1"/>
  <c r="R30" i="1" s="1"/>
  <c r="O31" i="1"/>
  <c r="O32" i="1"/>
  <c r="R32" i="1" s="1"/>
  <c r="O33" i="1"/>
  <c r="R33" i="1" s="1"/>
  <c r="O34" i="1"/>
  <c r="R34" i="1" s="1"/>
  <c r="O35" i="1"/>
  <c r="O36" i="1"/>
  <c r="R36" i="1" s="1"/>
  <c r="O37" i="1"/>
  <c r="R37" i="1" s="1"/>
  <c r="O38" i="1"/>
  <c r="R38" i="1" s="1"/>
  <c r="O39" i="1"/>
  <c r="O40" i="1"/>
  <c r="R40" i="1" s="1"/>
  <c r="O41" i="1"/>
  <c r="R41" i="1" s="1"/>
  <c r="O42" i="1"/>
  <c r="R42" i="1" s="1"/>
  <c r="O43" i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O61" i="1"/>
  <c r="O62" i="1"/>
  <c r="R62" i="1" s="1"/>
  <c r="O63" i="1"/>
  <c r="R63" i="1" s="1"/>
  <c r="O64" i="1"/>
  <c r="R64" i="1" s="1"/>
  <c r="O65" i="1"/>
  <c r="O66" i="1"/>
  <c r="R66" i="1" s="1"/>
  <c r="O67" i="1"/>
  <c r="R67" i="1" s="1"/>
  <c r="O68" i="1"/>
  <c r="R68" i="1" s="1"/>
  <c r="O69" i="1"/>
  <c r="O70" i="1"/>
  <c r="R70" i="1" s="1"/>
  <c r="O71" i="1"/>
  <c r="R71" i="1" s="1"/>
  <c r="O73" i="1"/>
  <c r="O74" i="1"/>
  <c r="R74" i="1" s="1"/>
  <c r="O75" i="1"/>
  <c r="R75" i="1" s="1"/>
  <c r="O76" i="1"/>
  <c r="R76" i="1" s="1"/>
  <c r="O78" i="1"/>
  <c r="R78" i="1" s="1"/>
  <c r="O79" i="1"/>
  <c r="R79" i="1" s="1"/>
  <c r="O7" i="1"/>
  <c r="R7" i="1" s="1"/>
  <c r="U8" i="1"/>
  <c r="U9" i="1"/>
  <c r="U10" i="1"/>
  <c r="U11" i="1"/>
  <c r="U12" i="1"/>
  <c r="U13" i="1"/>
  <c r="U14" i="1"/>
  <c r="U15" i="1"/>
  <c r="U16" i="1"/>
  <c r="U17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40" i="1"/>
  <c r="U41" i="1"/>
  <c r="U42" i="1"/>
  <c r="U43" i="1"/>
  <c r="U45" i="1"/>
  <c r="U46" i="1"/>
  <c r="U47" i="1"/>
  <c r="U48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9" i="1"/>
  <c r="U7" i="1"/>
  <c r="U6" i="1" s="1"/>
  <c r="V10" i="1"/>
  <c r="V11" i="1"/>
  <c r="O11" i="1" s="1"/>
  <c r="R11" i="1" s="1"/>
  <c r="V17" i="1"/>
  <c r="O17" i="1" s="1"/>
  <c r="V72" i="1"/>
  <c r="O72" i="1" s="1"/>
  <c r="V76" i="1"/>
  <c r="V77" i="1"/>
  <c r="O77" i="1" s="1"/>
  <c r="R77" i="1" s="1"/>
  <c r="K8" i="1"/>
  <c r="Q8" i="1" s="1"/>
  <c r="K9" i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K46" i="1"/>
  <c r="Q46" i="1" s="1"/>
  <c r="K47" i="1"/>
  <c r="K48" i="1"/>
  <c r="Q48" i="1" s="1"/>
  <c r="K49" i="1"/>
  <c r="Q49" i="1" s="1"/>
  <c r="K50" i="1"/>
  <c r="K51" i="1"/>
  <c r="K52" i="1"/>
  <c r="Q52" i="1" s="1"/>
  <c r="K53" i="1"/>
  <c r="Q53" i="1" s="1"/>
  <c r="K54" i="1"/>
  <c r="Q54" i="1" s="1"/>
  <c r="K55" i="1"/>
  <c r="K56" i="1"/>
  <c r="Q56" i="1" s="1"/>
  <c r="K57" i="1"/>
  <c r="Q57" i="1" s="1"/>
  <c r="K58" i="1"/>
  <c r="Q58" i="1" s="1"/>
  <c r="K59" i="1"/>
  <c r="Q59" i="1" s="1"/>
  <c r="K60" i="1"/>
  <c r="K61" i="1"/>
  <c r="K62" i="1"/>
  <c r="K63" i="1"/>
  <c r="K64" i="1"/>
  <c r="Q64" i="1" s="1"/>
  <c r="K65" i="1"/>
  <c r="Q65" i="1" s="1"/>
  <c r="K66" i="1"/>
  <c r="Q66" i="1" s="1"/>
  <c r="K67" i="1"/>
  <c r="K68" i="1"/>
  <c r="Q68" i="1" s="1"/>
  <c r="K69" i="1"/>
  <c r="Q69" i="1" s="1"/>
  <c r="K71" i="1"/>
  <c r="Q71" i="1" s="1"/>
  <c r="K72" i="1"/>
  <c r="K73" i="1"/>
  <c r="Q73" i="1" s="1"/>
  <c r="K74" i="1"/>
  <c r="Q74" i="1" s="1"/>
  <c r="K75" i="1"/>
  <c r="Q75" i="1" s="1"/>
  <c r="K76" i="1"/>
  <c r="Q76" i="1" s="1"/>
  <c r="K77" i="1"/>
  <c r="K78" i="1"/>
  <c r="K79" i="1"/>
  <c r="Q79" i="1" s="1"/>
  <c r="K7" i="1"/>
  <c r="Q7" i="1" s="1"/>
  <c r="J8" i="1"/>
  <c r="J10" i="1"/>
  <c r="J12" i="1"/>
  <c r="J14" i="1"/>
  <c r="J16" i="1"/>
  <c r="J18" i="1"/>
  <c r="J20" i="1"/>
  <c r="J21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7" i="1"/>
  <c r="R72" i="1" l="1"/>
  <c r="Q72" i="1"/>
  <c r="R17" i="1"/>
  <c r="Q17" i="1"/>
  <c r="Q60" i="1"/>
  <c r="Q70" i="1"/>
  <c r="Z67" i="1"/>
  <c r="AE67" i="1" s="1"/>
  <c r="Z63" i="1"/>
  <c r="AE63" i="1" s="1"/>
  <c r="Z59" i="1"/>
  <c r="AE59" i="1" s="1"/>
  <c r="Z51" i="1"/>
  <c r="AE51" i="1" s="1"/>
  <c r="Z47" i="1"/>
  <c r="AE47" i="1" s="1"/>
  <c r="Z43" i="1"/>
  <c r="AE43" i="1" s="1"/>
  <c r="Z39" i="1"/>
  <c r="AE39" i="1" s="1"/>
  <c r="Z35" i="1"/>
  <c r="AE35" i="1" s="1"/>
  <c r="Z27" i="1"/>
  <c r="AE27" i="1" s="1"/>
  <c r="Z23" i="1"/>
  <c r="AE23" i="1" s="1"/>
  <c r="Z19" i="1"/>
  <c r="AE19" i="1" s="1"/>
  <c r="Z15" i="1"/>
  <c r="AE15" i="1" s="1"/>
  <c r="Z11" i="1"/>
  <c r="AE11" i="1" s="1"/>
  <c r="V6" i="1"/>
  <c r="Z76" i="1"/>
  <c r="AE76" i="1" s="1"/>
  <c r="Z72" i="1"/>
  <c r="AE72" i="1" s="1"/>
  <c r="Z68" i="1"/>
  <c r="AE68" i="1" s="1"/>
  <c r="Z64" i="1"/>
  <c r="AE64" i="1" s="1"/>
  <c r="Z60" i="1"/>
  <c r="AE60" i="1" s="1"/>
  <c r="Z56" i="1"/>
  <c r="AE56" i="1" s="1"/>
  <c r="Z52" i="1"/>
  <c r="AE52" i="1" s="1"/>
  <c r="Z48" i="1"/>
  <c r="AE48" i="1" s="1"/>
  <c r="Z44" i="1"/>
  <c r="AE44" i="1" s="1"/>
  <c r="Z40" i="1"/>
  <c r="AE40" i="1" s="1"/>
  <c r="Z32" i="1"/>
  <c r="AE32" i="1" s="1"/>
  <c r="Z28" i="1"/>
  <c r="AE28" i="1" s="1"/>
  <c r="Z24" i="1"/>
  <c r="AE24" i="1" s="1"/>
  <c r="Z20" i="1"/>
  <c r="AE20" i="1" s="1"/>
  <c r="Z16" i="1"/>
  <c r="AE16" i="1" s="1"/>
  <c r="Z12" i="1"/>
  <c r="AE12" i="1" s="1"/>
  <c r="Z77" i="1"/>
  <c r="AE77" i="1" s="1"/>
  <c r="Z69" i="1"/>
  <c r="AE69" i="1" s="1"/>
  <c r="Z65" i="1"/>
  <c r="AE65" i="1" s="1"/>
  <c r="Z61" i="1"/>
  <c r="AE61" i="1" s="1"/>
  <c r="Z53" i="1"/>
  <c r="AE53" i="1" s="1"/>
  <c r="Z49" i="1"/>
  <c r="AE49" i="1" s="1"/>
  <c r="Z45" i="1"/>
  <c r="AE45" i="1" s="1"/>
  <c r="Z41" i="1"/>
  <c r="AE41" i="1" s="1"/>
  <c r="Z33" i="1"/>
  <c r="AE33" i="1" s="1"/>
  <c r="Z29" i="1"/>
  <c r="AE29" i="1" s="1"/>
  <c r="Z25" i="1"/>
  <c r="AE25" i="1" s="1"/>
  <c r="Z17" i="1"/>
  <c r="AE17" i="1" s="1"/>
  <c r="Z13" i="1"/>
  <c r="AE13" i="1" s="1"/>
  <c r="Z78" i="1"/>
  <c r="AE78" i="1" s="1"/>
  <c r="Z74" i="1"/>
  <c r="AE74" i="1" s="1"/>
  <c r="Z62" i="1"/>
  <c r="AE62" i="1" s="1"/>
  <c r="Z58" i="1"/>
  <c r="AE58" i="1" s="1"/>
  <c r="Z50" i="1"/>
  <c r="AE50" i="1" s="1"/>
  <c r="Z46" i="1"/>
  <c r="AE46" i="1" s="1"/>
  <c r="Z42" i="1"/>
  <c r="AE42" i="1" s="1"/>
  <c r="Z38" i="1"/>
  <c r="AE38" i="1" s="1"/>
  <c r="Z34" i="1"/>
  <c r="AE34" i="1" s="1"/>
  <c r="Z26" i="1"/>
  <c r="AE26" i="1" s="1"/>
  <c r="Z22" i="1"/>
  <c r="AE22" i="1" s="1"/>
  <c r="Z14" i="1"/>
  <c r="AE14" i="1" s="1"/>
  <c r="Z10" i="1"/>
  <c r="AE10" i="1" s="1"/>
  <c r="Q78" i="1"/>
  <c r="Q62" i="1"/>
  <c r="Q50" i="1"/>
  <c r="AA66" i="1"/>
  <c r="AC66" i="1" s="1"/>
  <c r="Z66" i="1" s="1"/>
  <c r="AE66" i="1" s="1"/>
  <c r="AA54" i="1"/>
  <c r="AC54" i="1" s="1"/>
  <c r="Z54" i="1" s="1"/>
  <c r="AE54" i="1" s="1"/>
  <c r="Q77" i="1"/>
  <c r="Q61" i="1"/>
  <c r="P6" i="1"/>
  <c r="AA73" i="1"/>
  <c r="AC73" i="1" s="1"/>
  <c r="Z73" i="1" s="1"/>
  <c r="AE73" i="1" s="1"/>
  <c r="AA57" i="1"/>
  <c r="AC57" i="1" s="1"/>
  <c r="Z57" i="1" s="1"/>
  <c r="AE57" i="1" s="1"/>
  <c r="AA9" i="1"/>
  <c r="AC9" i="1"/>
  <c r="Z9" i="1" s="1"/>
  <c r="AE9" i="1" s="1"/>
  <c r="Q9" i="1"/>
  <c r="R60" i="1"/>
  <c r="O6" i="1"/>
  <c r="Q45" i="1"/>
  <c r="J6" i="1"/>
  <c r="T6" i="1"/>
  <c r="S6" i="1"/>
  <c r="K6" i="1"/>
  <c r="I6" i="1"/>
  <c r="AE6" i="1" l="1"/>
  <c r="AA6" i="1"/>
</calcChain>
</file>

<file path=xl/sharedStrings.xml><?xml version="1.0" encoding="utf-8"?>
<sst xmlns="http://schemas.openxmlformats.org/spreadsheetml/2006/main" count="186" uniqueCount="108">
  <si>
    <t>Период: 11.12.2024 - 18.12.2024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</si>
  <si>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</si>
  <si>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</si>
  <si>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</si>
  <si>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</si>
  <si>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</si>
  <si>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</si>
  <si>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</si>
  <si>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</si>
  <si>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</si>
  <si>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</si>
  <si>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</si>
  <si>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</si>
  <si>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</si>
  <si>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</si>
  <si>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</si>
  <si>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</si>
  <si>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</si>
  <si>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</si>
  <si>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</si>
  <si>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</si>
  <si>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</si>
  <si>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</si>
  <si>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</si>
  <si>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</si>
  <si>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</si>
  <si>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</si>
  <si>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</si>
  <si>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</si>
  <si>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</si>
  <si>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</si>
  <si>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</si>
  <si>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</si>
  <si>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</si>
  <si>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</si>
  <si>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</si>
  <si>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</si>
  <si>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</si>
  <si>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</si>
  <si>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</si>
  <si>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</si>
  <si>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</si>
  <si>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</si>
  <si>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</si>
  <si>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</si>
  <si>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</si>
  <si>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</si>
  <si>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</si>
  <si>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</si>
  <si>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</si>
  <si>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</si>
  <si>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</si>
  <si>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</si>
  <si>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</si>
  <si>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</si>
  <si>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</si>
  <si>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</si>
  <si>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</si>
  <si>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</si>
  <si>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</si>
  <si>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</si>
  <si>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</si>
  <si>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</si>
  <si>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</si>
  <si>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</si>
  <si>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</si>
  <si>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</si>
  <si>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</si>
  <si>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</si>
  <si>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</si>
  <si>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</si>
  <si>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</si>
  <si>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</si>
  <si>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</si>
  <si>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</si>
  <si>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</si>
  <si>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</si>
  <si>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</si>
  <si>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</si>
  <si>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</si>
  <si>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</si>
  <si>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</si>
  <si>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</si>
  <si>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</si>
  <si>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</si>
  <si>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</si>
  <si>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</si>
  <si>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</si>
  <si>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</si>
  <si>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</si>
  <si>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</si>
  <si>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</si>
  <si>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</si>
  <si>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</si>
  <si>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</si>
  <si>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</si>
  <si>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</si>
  <si>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</si>
  <si>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</si>
  <si>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</si>
  <si>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</si>
  <si>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</si>
  <si>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</si>
  <si>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нов1</t>
  </si>
  <si>
    <t>18,12,</t>
  </si>
  <si>
    <t>23,12,</t>
  </si>
  <si>
    <t>04,12,</t>
  </si>
  <si>
    <t>12,12,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</si>
</sst>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12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8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05.12.2024 - 12.12.2024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11,12,</v>
          </cell>
          <cell r="L5" t="str">
            <v>16,12,</v>
          </cell>
          <cell r="P5" t="str">
            <v>18,12,</v>
          </cell>
          <cell r="S5" t="str">
            <v>28,11,</v>
          </cell>
          <cell r="T5" t="str">
            <v>04,12,</v>
          </cell>
          <cell r="U5" t="str">
            <v>12,12,</v>
          </cell>
        </row>
        <row r="6">
          <cell r="E6">
            <v>40786.721000000005</v>
          </cell>
          <cell r="F6">
            <v>42606.406999999999</v>
          </cell>
          <cell r="I6">
            <v>43255.932000000001</v>
          </cell>
          <cell r="J6">
            <v>-2469.2110000000002</v>
          </cell>
          <cell r="K6">
            <v>17740</v>
          </cell>
          <cell r="L6">
            <v>19700</v>
          </cell>
          <cell r="M6">
            <v>0</v>
          </cell>
          <cell r="N6">
            <v>0</v>
          </cell>
          <cell r="O6">
            <v>6842.1441999999988</v>
          </cell>
          <cell r="P6">
            <v>20760</v>
          </cell>
          <cell r="S6">
            <v>7219.9340000000011</v>
          </cell>
          <cell r="T6">
            <v>7132.8280000000004</v>
          </cell>
          <cell r="U6">
            <v>6946.68</v>
          </cell>
          <cell r="V6">
            <v>6576</v>
          </cell>
          <cell r="AA6">
            <v>20760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-54</v>
          </cell>
          <cell r="D7">
            <v>8.1</v>
          </cell>
          <cell r="E7">
            <v>124.2</v>
          </cell>
          <cell r="F7">
            <v>-178.2</v>
          </cell>
          <cell r="G7">
            <v>0</v>
          </cell>
          <cell r="H7" t="e">
            <v>#N/A</v>
          </cell>
          <cell r="I7">
            <v>132.30000000000001</v>
          </cell>
          <cell r="J7">
            <v>-8.1000000000000085</v>
          </cell>
          <cell r="K7">
            <v>0</v>
          </cell>
          <cell r="L7">
            <v>0</v>
          </cell>
          <cell r="O7">
            <v>24.84</v>
          </cell>
          <cell r="Q7">
            <v>-7.1739130434782608</v>
          </cell>
          <cell r="S7">
            <v>9.7200000000000006</v>
          </cell>
          <cell r="T7">
            <v>15.12</v>
          </cell>
          <cell r="U7">
            <v>45.9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-228</v>
          </cell>
          <cell r="D8">
            <v>18</v>
          </cell>
          <cell r="E8">
            <v>352</v>
          </cell>
          <cell r="F8">
            <v>-572</v>
          </cell>
          <cell r="G8">
            <v>0</v>
          </cell>
          <cell r="H8">
            <v>0</v>
          </cell>
          <cell r="I8">
            <v>362</v>
          </cell>
          <cell r="J8">
            <v>-10</v>
          </cell>
          <cell r="K8">
            <v>0</v>
          </cell>
          <cell r="L8">
            <v>0</v>
          </cell>
          <cell r="O8">
            <v>70.400000000000006</v>
          </cell>
          <cell r="Q8">
            <v>-8.125</v>
          </cell>
          <cell r="S8">
            <v>67.400000000000006</v>
          </cell>
          <cell r="T8">
            <v>55.8</v>
          </cell>
          <cell r="U8">
            <v>78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343</v>
          </cell>
          <cell r="D9">
            <v>526</v>
          </cell>
          <cell r="E9">
            <v>516</v>
          </cell>
          <cell r="F9">
            <v>330</v>
          </cell>
          <cell r="G9">
            <v>1</v>
          </cell>
          <cell r="H9">
            <v>180</v>
          </cell>
          <cell r="I9">
            <v>533</v>
          </cell>
          <cell r="J9">
            <v>-17</v>
          </cell>
          <cell r="K9">
            <v>300</v>
          </cell>
          <cell r="L9">
            <v>480</v>
          </cell>
          <cell r="O9">
            <v>103.2</v>
          </cell>
          <cell r="P9">
            <v>360</v>
          </cell>
          <cell r="Q9">
            <v>14.244186046511627</v>
          </cell>
          <cell r="S9">
            <v>91.2</v>
          </cell>
          <cell r="T9">
            <v>93.8</v>
          </cell>
          <cell r="U9">
            <v>128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>
            <v>0</v>
          </cell>
          <cell r="AC9">
            <v>30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1503</v>
          </cell>
          <cell r="D10">
            <v>3108</v>
          </cell>
          <cell r="E10">
            <v>2230</v>
          </cell>
          <cell r="F10">
            <v>2307</v>
          </cell>
          <cell r="G10" t="str">
            <v>пуд,яб</v>
          </cell>
          <cell r="H10">
            <v>180</v>
          </cell>
          <cell r="I10">
            <v>2269</v>
          </cell>
          <cell r="J10">
            <v>-39</v>
          </cell>
          <cell r="K10">
            <v>1000</v>
          </cell>
          <cell r="L10">
            <v>240</v>
          </cell>
          <cell r="O10">
            <v>326</v>
          </cell>
          <cell r="P10">
            <v>1200</v>
          </cell>
          <cell r="Q10">
            <v>14.561349693251534</v>
          </cell>
          <cell r="S10">
            <v>416.2</v>
          </cell>
          <cell r="T10">
            <v>377.2</v>
          </cell>
          <cell r="U10">
            <v>251</v>
          </cell>
          <cell r="V10">
            <v>600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str">
            <v>апр яб</v>
          </cell>
          <cell r="AC10">
            <v>100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929</v>
          </cell>
          <cell r="D11">
            <v>3751</v>
          </cell>
          <cell r="E11">
            <v>3144</v>
          </cell>
          <cell r="F11">
            <v>1476</v>
          </cell>
          <cell r="G11" t="str">
            <v>пуд</v>
          </cell>
          <cell r="H11">
            <v>180</v>
          </cell>
          <cell r="I11">
            <v>3182</v>
          </cell>
          <cell r="J11">
            <v>-38</v>
          </cell>
          <cell r="K11">
            <v>1000</v>
          </cell>
          <cell r="L11">
            <v>240</v>
          </cell>
          <cell r="O11">
            <v>264</v>
          </cell>
          <cell r="P11">
            <v>1200</v>
          </cell>
          <cell r="Q11">
            <v>14.833333333333334</v>
          </cell>
          <cell r="S11">
            <v>298</v>
          </cell>
          <cell r="T11">
            <v>287.8</v>
          </cell>
          <cell r="U11">
            <v>362</v>
          </cell>
          <cell r="V11">
            <v>1824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341</v>
          </cell>
          <cell r="D12">
            <v>360</v>
          </cell>
          <cell r="E12">
            <v>225</v>
          </cell>
          <cell r="F12">
            <v>452</v>
          </cell>
          <cell r="G12">
            <v>1</v>
          </cell>
          <cell r="H12">
            <v>180</v>
          </cell>
          <cell r="I12">
            <v>249</v>
          </cell>
          <cell r="J12">
            <v>-24</v>
          </cell>
          <cell r="K12">
            <v>0</v>
          </cell>
          <cell r="L12">
            <v>480</v>
          </cell>
          <cell r="O12">
            <v>45</v>
          </cell>
          <cell r="Q12">
            <v>20.711111111111112</v>
          </cell>
          <cell r="S12">
            <v>66.599999999999994</v>
          </cell>
          <cell r="T12">
            <v>64.8</v>
          </cell>
          <cell r="U12">
            <v>16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185</v>
          </cell>
          <cell r="D13">
            <v>9</v>
          </cell>
          <cell r="E13">
            <v>79</v>
          </cell>
          <cell r="F13">
            <v>111</v>
          </cell>
          <cell r="G13" t="str">
            <v>нов</v>
          </cell>
          <cell r="H13" t="e">
            <v>#N/A</v>
          </cell>
          <cell r="I13">
            <v>83</v>
          </cell>
          <cell r="J13">
            <v>-4</v>
          </cell>
          <cell r="K13">
            <v>0</v>
          </cell>
          <cell r="L13">
            <v>160</v>
          </cell>
          <cell r="O13">
            <v>15.8</v>
          </cell>
          <cell r="Q13">
            <v>17.151898734177216</v>
          </cell>
          <cell r="S13">
            <v>4.5999999999999996</v>
          </cell>
          <cell r="T13">
            <v>18.399999999999999</v>
          </cell>
          <cell r="U13">
            <v>15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увел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194</v>
          </cell>
          <cell r="D14">
            <v>532</v>
          </cell>
          <cell r="E14">
            <v>336</v>
          </cell>
          <cell r="F14">
            <v>373</v>
          </cell>
          <cell r="G14" t="str">
            <v>нов</v>
          </cell>
          <cell r="H14" t="e">
            <v>#N/A</v>
          </cell>
          <cell r="I14">
            <v>398</v>
          </cell>
          <cell r="J14">
            <v>-62</v>
          </cell>
          <cell r="K14">
            <v>0</v>
          </cell>
          <cell r="L14">
            <v>480</v>
          </cell>
          <cell r="O14">
            <v>67.2</v>
          </cell>
          <cell r="P14">
            <v>240</v>
          </cell>
          <cell r="Q14">
            <v>16.264880952380953</v>
          </cell>
          <cell r="S14">
            <v>46.4</v>
          </cell>
          <cell r="T14">
            <v>68</v>
          </cell>
          <cell r="U14">
            <v>88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240</v>
          </cell>
          <cell r="AB14" t="e">
            <v>#N/A</v>
          </cell>
          <cell r="AC14">
            <v>20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221</v>
          </cell>
          <cell r="D15">
            <v>7</v>
          </cell>
          <cell r="E15">
            <v>59</v>
          </cell>
          <cell r="F15">
            <v>167</v>
          </cell>
          <cell r="G15" t="str">
            <v>ноа</v>
          </cell>
          <cell r="H15" t="e">
            <v>#N/A</v>
          </cell>
          <cell r="I15">
            <v>59</v>
          </cell>
          <cell r="J15">
            <v>0</v>
          </cell>
          <cell r="K15">
            <v>0</v>
          </cell>
          <cell r="L15">
            <v>0</v>
          </cell>
          <cell r="O15">
            <v>11.8</v>
          </cell>
          <cell r="Q15">
            <v>14.152542372881355</v>
          </cell>
          <cell r="S15">
            <v>4</v>
          </cell>
          <cell r="T15">
            <v>14</v>
          </cell>
          <cell r="U15">
            <v>12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348</v>
          </cell>
          <cell r="D16">
            <v>700</v>
          </cell>
          <cell r="E16">
            <v>559</v>
          </cell>
          <cell r="F16">
            <v>474</v>
          </cell>
          <cell r="G16">
            <v>1</v>
          </cell>
          <cell r="H16">
            <v>180</v>
          </cell>
          <cell r="I16">
            <v>564</v>
          </cell>
          <cell r="J16">
            <v>-5</v>
          </cell>
          <cell r="K16">
            <v>0</v>
          </cell>
          <cell r="L16">
            <v>660</v>
          </cell>
          <cell r="O16">
            <v>111.8</v>
          </cell>
          <cell r="P16">
            <v>480</v>
          </cell>
          <cell r="Q16">
            <v>14.436493738819321</v>
          </cell>
          <cell r="S16">
            <v>110.4</v>
          </cell>
          <cell r="T16">
            <v>102.6</v>
          </cell>
          <cell r="U16">
            <v>159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str">
            <v>склад</v>
          </cell>
          <cell r="AC16">
            <v>40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592</v>
          </cell>
          <cell r="D17">
            <v>2732</v>
          </cell>
          <cell r="E17">
            <v>1613</v>
          </cell>
          <cell r="F17">
            <v>1690</v>
          </cell>
          <cell r="G17" t="str">
            <v>пуд</v>
          </cell>
          <cell r="H17">
            <v>180</v>
          </cell>
          <cell r="I17">
            <v>1590</v>
          </cell>
          <cell r="J17">
            <v>23</v>
          </cell>
          <cell r="K17">
            <v>400</v>
          </cell>
          <cell r="L17">
            <v>120</v>
          </cell>
          <cell r="O17">
            <v>142.6</v>
          </cell>
          <cell r="Q17">
            <v>15.497896213183731</v>
          </cell>
          <cell r="S17">
            <v>189.6</v>
          </cell>
          <cell r="T17">
            <v>225.8</v>
          </cell>
          <cell r="U17">
            <v>161</v>
          </cell>
          <cell r="V17">
            <v>900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апр яб</v>
          </cell>
          <cell r="AC17">
            <v>0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70</v>
          </cell>
          <cell r="E18">
            <v>15</v>
          </cell>
          <cell r="F18">
            <v>55</v>
          </cell>
          <cell r="G18" t="str">
            <v>выв</v>
          </cell>
          <cell r="H18" t="e">
            <v>#N/A</v>
          </cell>
          <cell r="I18">
            <v>19</v>
          </cell>
          <cell r="J18">
            <v>-4</v>
          </cell>
          <cell r="K18">
            <v>0</v>
          </cell>
          <cell r="L18">
            <v>0</v>
          </cell>
          <cell r="O18">
            <v>3</v>
          </cell>
          <cell r="Q18">
            <v>18.333333333333332</v>
          </cell>
          <cell r="S18">
            <v>1.2</v>
          </cell>
          <cell r="T18">
            <v>3</v>
          </cell>
          <cell r="U18">
            <v>0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выв12,12</v>
          </cell>
          <cell r="AC18">
            <v>0</v>
          </cell>
          <cell r="AD18">
            <v>0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85.599000000000004</v>
          </cell>
          <cell r="D19">
            <v>270.10000000000002</v>
          </cell>
          <cell r="E19">
            <v>247.9</v>
          </cell>
          <cell r="F19">
            <v>100.399</v>
          </cell>
          <cell r="G19" t="str">
            <v>рот2</v>
          </cell>
          <cell r="H19" t="e">
            <v>#N/A</v>
          </cell>
          <cell r="I19">
            <v>266.39999999999998</v>
          </cell>
          <cell r="J19">
            <v>-18.499999999999972</v>
          </cell>
          <cell r="K19">
            <v>0</v>
          </cell>
          <cell r="L19">
            <v>420</v>
          </cell>
          <cell r="O19">
            <v>49.58</v>
          </cell>
          <cell r="P19">
            <v>200</v>
          </cell>
          <cell r="Q19">
            <v>14.530032271077047</v>
          </cell>
          <cell r="S19">
            <v>30.339999999999996</v>
          </cell>
          <cell r="T19">
            <v>31.82</v>
          </cell>
          <cell r="U19">
            <v>74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56</v>
          </cell>
          <cell r="AA19">
            <v>200</v>
          </cell>
          <cell r="AB19" t="e">
            <v>#N/A</v>
          </cell>
          <cell r="AC19">
            <v>54.054054054054049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100</v>
          </cell>
          <cell r="D20">
            <v>11</v>
          </cell>
          <cell r="E20">
            <v>77.5</v>
          </cell>
          <cell r="F20">
            <v>28</v>
          </cell>
          <cell r="G20" t="str">
            <v>рот1</v>
          </cell>
          <cell r="H20" t="e">
            <v>#N/A</v>
          </cell>
          <cell r="I20">
            <v>153</v>
          </cell>
          <cell r="J20">
            <v>-75.5</v>
          </cell>
          <cell r="K20">
            <v>50</v>
          </cell>
          <cell r="L20">
            <v>120</v>
          </cell>
          <cell r="O20">
            <v>15.5</v>
          </cell>
          <cell r="Q20">
            <v>12.774193548387096</v>
          </cell>
          <cell r="S20">
            <v>11</v>
          </cell>
          <cell r="T20">
            <v>11</v>
          </cell>
          <cell r="U20">
            <v>6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12</v>
          </cell>
          <cell r="E21">
            <v>3</v>
          </cell>
          <cell r="F21">
            <v>9</v>
          </cell>
          <cell r="G21" t="str">
            <v>выв</v>
          </cell>
          <cell r="H21" t="e">
            <v>#N/A</v>
          </cell>
          <cell r="I21">
            <v>6</v>
          </cell>
          <cell r="J21">
            <v>-3</v>
          </cell>
          <cell r="K21">
            <v>0</v>
          </cell>
          <cell r="L21">
            <v>0</v>
          </cell>
          <cell r="O21">
            <v>0.6</v>
          </cell>
          <cell r="Q21">
            <v>15</v>
          </cell>
          <cell r="S21">
            <v>0</v>
          </cell>
          <cell r="T21">
            <v>0.4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выв12,12</v>
          </cell>
          <cell r="AC21">
            <v>0</v>
          </cell>
          <cell r="AD21">
            <v>0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115</v>
          </cell>
          <cell r="D22">
            <v>174</v>
          </cell>
          <cell r="E22">
            <v>161</v>
          </cell>
          <cell r="F22">
            <v>128</v>
          </cell>
          <cell r="G22">
            <v>0</v>
          </cell>
          <cell r="H22" t="e">
            <v>#N/A</v>
          </cell>
          <cell r="I22">
            <v>163.1</v>
          </cell>
          <cell r="J22">
            <v>-2.0999999999999943</v>
          </cell>
          <cell r="K22">
            <v>50</v>
          </cell>
          <cell r="L22">
            <v>0</v>
          </cell>
          <cell r="O22">
            <v>32.200000000000003</v>
          </cell>
          <cell r="P22">
            <v>300</v>
          </cell>
          <cell r="Q22">
            <v>14.844720496894409</v>
          </cell>
          <cell r="S22">
            <v>29.4</v>
          </cell>
          <cell r="T22">
            <v>27</v>
          </cell>
          <cell r="U22">
            <v>75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98</v>
          </cell>
          <cell r="AA22">
            <v>300</v>
          </cell>
          <cell r="AB22" t="e">
            <v>#N/A</v>
          </cell>
          <cell r="AC22">
            <v>100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1764</v>
          </cell>
          <cell r="D23">
            <v>3140</v>
          </cell>
          <cell r="E23">
            <v>2376</v>
          </cell>
          <cell r="F23">
            <v>2390</v>
          </cell>
          <cell r="G23" t="str">
            <v>пуд</v>
          </cell>
          <cell r="H23">
            <v>180</v>
          </cell>
          <cell r="I23">
            <v>2406</v>
          </cell>
          <cell r="J23">
            <v>-30</v>
          </cell>
          <cell r="K23">
            <v>1500</v>
          </cell>
          <cell r="L23">
            <v>1400</v>
          </cell>
          <cell r="O23">
            <v>475.2</v>
          </cell>
          <cell r="P23">
            <v>1500</v>
          </cell>
          <cell r="Q23">
            <v>14.28872053872054</v>
          </cell>
          <cell r="S23">
            <v>520.20000000000005</v>
          </cell>
          <cell r="T23">
            <v>510.6</v>
          </cell>
          <cell r="U23">
            <v>291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апр яб</v>
          </cell>
          <cell r="AC23">
            <v>125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501</v>
          </cell>
          <cell r="D24">
            <v>2663</v>
          </cell>
          <cell r="E24">
            <v>1215</v>
          </cell>
          <cell r="F24">
            <v>1919</v>
          </cell>
          <cell r="G24" t="str">
            <v>яб</v>
          </cell>
          <cell r="H24">
            <v>180</v>
          </cell>
          <cell r="I24">
            <v>1530</v>
          </cell>
          <cell r="J24">
            <v>-315</v>
          </cell>
          <cell r="K24">
            <v>1200</v>
          </cell>
          <cell r="L24">
            <v>0</v>
          </cell>
          <cell r="O24">
            <v>243</v>
          </cell>
          <cell r="P24">
            <v>400</v>
          </cell>
          <cell r="Q24">
            <v>14.481481481481481</v>
          </cell>
          <cell r="S24">
            <v>283.39999999999998</v>
          </cell>
          <cell r="T24">
            <v>340.2</v>
          </cell>
          <cell r="U24">
            <v>228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70</v>
          </cell>
          <cell r="AA24">
            <v>400</v>
          </cell>
          <cell r="AB24" t="str">
            <v>апр яб</v>
          </cell>
          <cell r="AC24">
            <v>66.666666666666671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1319</v>
          </cell>
          <cell r="D25">
            <v>3129</v>
          </cell>
          <cell r="E25">
            <v>2191</v>
          </cell>
          <cell r="F25">
            <v>2137</v>
          </cell>
          <cell r="G25">
            <v>1</v>
          </cell>
          <cell r="H25">
            <v>180</v>
          </cell>
          <cell r="I25">
            <v>2176</v>
          </cell>
          <cell r="J25">
            <v>15</v>
          </cell>
          <cell r="K25">
            <v>1600</v>
          </cell>
          <cell r="L25">
            <v>1200</v>
          </cell>
          <cell r="O25">
            <v>438.2</v>
          </cell>
          <cell r="P25">
            <v>1200</v>
          </cell>
          <cell r="Q25">
            <v>14.005020538566864</v>
          </cell>
          <cell r="S25">
            <v>447</v>
          </cell>
          <cell r="T25">
            <v>465</v>
          </cell>
          <cell r="U25">
            <v>251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98</v>
          </cell>
          <cell r="AA25">
            <v>1200</v>
          </cell>
          <cell r="AB25" t="str">
            <v>апр яб</v>
          </cell>
          <cell r="AC25">
            <v>100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523</v>
          </cell>
          <cell r="D26">
            <v>521</v>
          </cell>
          <cell r="E26">
            <v>527</v>
          </cell>
          <cell r="F26">
            <v>495</v>
          </cell>
          <cell r="G26">
            <v>1</v>
          </cell>
          <cell r="H26" t="e">
            <v>#N/A</v>
          </cell>
          <cell r="I26">
            <v>598</v>
          </cell>
          <cell r="J26">
            <v>-71</v>
          </cell>
          <cell r="K26">
            <v>300</v>
          </cell>
          <cell r="L26">
            <v>500</v>
          </cell>
          <cell r="O26">
            <v>105.4</v>
          </cell>
          <cell r="P26">
            <v>240</v>
          </cell>
          <cell r="Q26">
            <v>14.563567362428842</v>
          </cell>
          <cell r="S26">
            <v>123.8</v>
          </cell>
          <cell r="T26">
            <v>113.4</v>
          </cell>
          <cell r="U26">
            <v>119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240</v>
          </cell>
          <cell r="AB26" t="e">
            <v>#N/A</v>
          </cell>
          <cell r="AC26">
            <v>20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178</v>
          </cell>
          <cell r="E27">
            <v>61</v>
          </cell>
          <cell r="F27">
            <v>117</v>
          </cell>
          <cell r="G27" t="str">
            <v>нов</v>
          </cell>
          <cell r="H27" t="e">
            <v>#N/A</v>
          </cell>
          <cell r="I27">
            <v>61</v>
          </cell>
          <cell r="J27">
            <v>0</v>
          </cell>
          <cell r="K27">
            <v>0</v>
          </cell>
          <cell r="L27">
            <v>0</v>
          </cell>
          <cell r="O27">
            <v>12.2</v>
          </cell>
          <cell r="Q27">
            <v>9.5901639344262293</v>
          </cell>
          <cell r="S27">
            <v>7</v>
          </cell>
          <cell r="T27">
            <v>6</v>
          </cell>
          <cell r="U27">
            <v>21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674</v>
          </cell>
          <cell r="D28">
            <v>588</v>
          </cell>
          <cell r="E28">
            <v>730</v>
          </cell>
          <cell r="F28">
            <v>520</v>
          </cell>
          <cell r="G28">
            <v>1</v>
          </cell>
          <cell r="H28" t="e">
            <v>#N/A</v>
          </cell>
          <cell r="I28">
            <v>737</v>
          </cell>
          <cell r="J28">
            <v>-7</v>
          </cell>
          <cell r="K28">
            <v>0</v>
          </cell>
          <cell r="L28">
            <v>900</v>
          </cell>
          <cell r="O28">
            <v>146</v>
          </cell>
          <cell r="P28">
            <v>750</v>
          </cell>
          <cell r="Q28">
            <v>14.863013698630137</v>
          </cell>
          <cell r="S28">
            <v>117.2</v>
          </cell>
          <cell r="T28">
            <v>100.8</v>
          </cell>
          <cell r="U28">
            <v>216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120</v>
          </cell>
          <cell r="AA28">
            <v>750</v>
          </cell>
          <cell r="AB28" t="e">
            <v>#N/A</v>
          </cell>
          <cell r="AC28">
            <v>125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249</v>
          </cell>
          <cell r="D29">
            <v>194</v>
          </cell>
          <cell r="E29">
            <v>314</v>
          </cell>
          <cell r="F29">
            <v>103</v>
          </cell>
          <cell r="G29" t="str">
            <v>яб</v>
          </cell>
          <cell r="H29">
            <v>180</v>
          </cell>
          <cell r="I29">
            <v>481</v>
          </cell>
          <cell r="J29">
            <v>-167</v>
          </cell>
          <cell r="K29">
            <v>120</v>
          </cell>
          <cell r="L29">
            <v>400</v>
          </cell>
          <cell r="O29">
            <v>62.8</v>
          </cell>
          <cell r="P29">
            <v>200</v>
          </cell>
          <cell r="Q29">
            <v>13.105095541401274</v>
          </cell>
          <cell r="S29">
            <v>27.8</v>
          </cell>
          <cell r="T29">
            <v>41.2</v>
          </cell>
          <cell r="U29">
            <v>33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24</v>
          </cell>
          <cell r="AA29">
            <v>200</v>
          </cell>
          <cell r="AB29" t="str">
            <v>апр яб</v>
          </cell>
          <cell r="AC29">
            <v>25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149</v>
          </cell>
          <cell r="D30">
            <v>13</v>
          </cell>
          <cell r="E30">
            <v>72</v>
          </cell>
          <cell r="F30">
            <v>78</v>
          </cell>
          <cell r="G30">
            <v>1</v>
          </cell>
          <cell r="H30" t="e">
            <v>#N/A</v>
          </cell>
          <cell r="I30">
            <v>86</v>
          </cell>
          <cell r="J30">
            <v>-14</v>
          </cell>
          <cell r="K30">
            <v>0</v>
          </cell>
          <cell r="L30">
            <v>0</v>
          </cell>
          <cell r="O30">
            <v>14.4</v>
          </cell>
          <cell r="Q30">
            <v>5.416666666666667</v>
          </cell>
          <cell r="S30">
            <v>14.8</v>
          </cell>
          <cell r="T30">
            <v>15.2</v>
          </cell>
          <cell r="U30">
            <v>10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461</v>
          </cell>
          <cell r="D31">
            <v>451</v>
          </cell>
          <cell r="E31">
            <v>272</v>
          </cell>
          <cell r="F31">
            <v>597</v>
          </cell>
          <cell r="G31">
            <v>1</v>
          </cell>
          <cell r="H31" t="e">
            <v>#N/A</v>
          </cell>
          <cell r="I31">
            <v>308</v>
          </cell>
          <cell r="J31">
            <v>-36</v>
          </cell>
          <cell r="K31">
            <v>0</v>
          </cell>
          <cell r="L31">
            <v>0</v>
          </cell>
          <cell r="O31">
            <v>54.4</v>
          </cell>
          <cell r="Q31">
            <v>10.974264705882353</v>
          </cell>
          <cell r="S31">
            <v>163.19999999999999</v>
          </cell>
          <cell r="T31">
            <v>134.4</v>
          </cell>
          <cell r="U31">
            <v>53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апр яб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157</v>
          </cell>
          <cell r="D32">
            <v>3</v>
          </cell>
          <cell r="E32">
            <v>33</v>
          </cell>
          <cell r="F32">
            <v>124</v>
          </cell>
          <cell r="G32" t="str">
            <v>4рот</v>
          </cell>
          <cell r="H32" t="e">
            <v>#N/A</v>
          </cell>
          <cell r="I32">
            <v>36</v>
          </cell>
          <cell r="J32">
            <v>-3</v>
          </cell>
          <cell r="K32">
            <v>0</v>
          </cell>
          <cell r="L32">
            <v>0</v>
          </cell>
          <cell r="O32">
            <v>6.6</v>
          </cell>
          <cell r="Q32">
            <v>18.787878787878789</v>
          </cell>
          <cell r="S32">
            <v>0.2</v>
          </cell>
          <cell r="T32">
            <v>0.8</v>
          </cell>
          <cell r="U32">
            <v>14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D33">
            <v>840</v>
          </cell>
          <cell r="E33">
            <v>12</v>
          </cell>
          <cell r="F33">
            <v>828</v>
          </cell>
          <cell r="G33" t="str">
            <v>4рот</v>
          </cell>
          <cell r="H33" t="e">
            <v>#N/A</v>
          </cell>
          <cell r="I33">
            <v>221</v>
          </cell>
          <cell r="J33">
            <v>-209</v>
          </cell>
          <cell r="K33">
            <v>400</v>
          </cell>
          <cell r="L33">
            <v>0</v>
          </cell>
          <cell r="O33">
            <v>2.4</v>
          </cell>
          <cell r="Q33">
            <v>511.66666666666669</v>
          </cell>
          <cell r="S33">
            <v>0</v>
          </cell>
          <cell r="T33">
            <v>24</v>
          </cell>
          <cell r="U33">
            <v>12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167</v>
          </cell>
          <cell r="D34">
            <v>385</v>
          </cell>
          <cell r="E34">
            <v>63</v>
          </cell>
          <cell r="F34">
            <v>488</v>
          </cell>
          <cell r="G34" t="str">
            <v>4рот</v>
          </cell>
          <cell r="H34" t="e">
            <v>#N/A</v>
          </cell>
          <cell r="I34">
            <v>67</v>
          </cell>
          <cell r="J34">
            <v>-4</v>
          </cell>
          <cell r="K34">
            <v>200</v>
          </cell>
          <cell r="L34">
            <v>0</v>
          </cell>
          <cell r="O34">
            <v>12.6</v>
          </cell>
          <cell r="Q34">
            <v>54.603174603174608</v>
          </cell>
          <cell r="S34">
            <v>0.8</v>
          </cell>
          <cell r="T34">
            <v>1.6</v>
          </cell>
          <cell r="U34">
            <v>28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-2</v>
          </cell>
          <cell r="D35">
            <v>610</v>
          </cell>
          <cell r="E35">
            <v>36</v>
          </cell>
          <cell r="F35">
            <v>562</v>
          </cell>
          <cell r="G35" t="str">
            <v>4рот</v>
          </cell>
          <cell r="H35" t="e">
            <v>#N/A</v>
          </cell>
          <cell r="I35">
            <v>205</v>
          </cell>
          <cell r="J35">
            <v>-169</v>
          </cell>
          <cell r="K35">
            <v>300</v>
          </cell>
          <cell r="L35">
            <v>0</v>
          </cell>
          <cell r="O35">
            <v>7.2</v>
          </cell>
          <cell r="P35">
            <v>200</v>
          </cell>
          <cell r="Q35">
            <v>147.5</v>
          </cell>
          <cell r="S35">
            <v>0.2</v>
          </cell>
          <cell r="T35">
            <v>24.6</v>
          </cell>
          <cell r="U35">
            <v>36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24</v>
          </cell>
          <cell r="AA35">
            <v>200</v>
          </cell>
          <cell r="AB35" t="e">
            <v>#N/A</v>
          </cell>
          <cell r="AC35">
            <v>20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70</v>
          </cell>
          <cell r="D36">
            <v>4</v>
          </cell>
          <cell r="E36">
            <v>67</v>
          </cell>
          <cell r="F36">
            <v>1</v>
          </cell>
          <cell r="G36">
            <v>0</v>
          </cell>
          <cell r="H36" t="e">
            <v>#N/A</v>
          </cell>
          <cell r="I36">
            <v>97</v>
          </cell>
          <cell r="J36">
            <v>-30</v>
          </cell>
          <cell r="K36">
            <v>0</v>
          </cell>
          <cell r="L36">
            <v>0</v>
          </cell>
          <cell r="O36">
            <v>13.4</v>
          </cell>
          <cell r="Q36">
            <v>7.4626865671641784E-2</v>
          </cell>
          <cell r="S36">
            <v>29.4</v>
          </cell>
          <cell r="T36">
            <v>42.4</v>
          </cell>
          <cell r="U36">
            <v>0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str">
            <v>склад</v>
          </cell>
          <cell r="AC36">
            <v>0</v>
          </cell>
          <cell r="AD36">
            <v>0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447</v>
          </cell>
          <cell r="D37">
            <v>25</v>
          </cell>
          <cell r="E37">
            <v>409</v>
          </cell>
          <cell r="F37">
            <v>46</v>
          </cell>
          <cell r="G37">
            <v>1</v>
          </cell>
          <cell r="H37">
            <v>150</v>
          </cell>
          <cell r="I37">
            <v>425</v>
          </cell>
          <cell r="J37">
            <v>-16</v>
          </cell>
          <cell r="K37">
            <v>0</v>
          </cell>
          <cell r="L37">
            <v>0</v>
          </cell>
          <cell r="O37">
            <v>81.8</v>
          </cell>
          <cell r="Q37">
            <v>0.56234718826405872</v>
          </cell>
          <cell r="S37">
            <v>69.599999999999994</v>
          </cell>
          <cell r="T37">
            <v>63</v>
          </cell>
          <cell r="U37">
            <v>103</v>
          </cell>
          <cell r="V37">
            <v>0</v>
          </cell>
          <cell r="W37">
            <v>84</v>
          </cell>
          <cell r="X37">
            <v>12</v>
          </cell>
          <cell r="Y37">
            <v>8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1011</v>
          </cell>
          <cell r="D38">
            <v>24</v>
          </cell>
          <cell r="E38">
            <v>200</v>
          </cell>
          <cell r="F38">
            <v>820</v>
          </cell>
          <cell r="G38">
            <v>0</v>
          </cell>
          <cell r="H38" t="e">
            <v>#N/A</v>
          </cell>
          <cell r="I38">
            <v>211</v>
          </cell>
          <cell r="J38">
            <v>-11</v>
          </cell>
          <cell r="K38">
            <v>0</v>
          </cell>
          <cell r="L38">
            <v>0</v>
          </cell>
          <cell r="O38">
            <v>40</v>
          </cell>
          <cell r="Q38">
            <v>20.5</v>
          </cell>
          <cell r="S38">
            <v>100.2</v>
          </cell>
          <cell r="T38">
            <v>89.4</v>
          </cell>
          <cell r="U38">
            <v>75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апр яб</v>
          </cell>
          <cell r="AC38">
            <v>0</v>
          </cell>
          <cell r="AD38">
            <v>0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13</v>
          </cell>
          <cell r="D39">
            <v>16</v>
          </cell>
          <cell r="E39">
            <v>23</v>
          </cell>
          <cell r="F39">
            <v>3</v>
          </cell>
          <cell r="G39">
            <v>1</v>
          </cell>
          <cell r="H39" t="e">
            <v>#N/A</v>
          </cell>
          <cell r="I39">
            <v>105</v>
          </cell>
          <cell r="J39">
            <v>-82</v>
          </cell>
          <cell r="K39">
            <v>0</v>
          </cell>
          <cell r="L39">
            <v>0</v>
          </cell>
          <cell r="O39">
            <v>4.5999999999999996</v>
          </cell>
          <cell r="Q39">
            <v>0.65217391304347827</v>
          </cell>
          <cell r="S39">
            <v>21.8</v>
          </cell>
          <cell r="T39">
            <v>28.8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 t="str">
            <v>склад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C40">
            <v>177</v>
          </cell>
          <cell r="D40">
            <v>12</v>
          </cell>
          <cell r="E40">
            <v>38</v>
          </cell>
          <cell r="F40">
            <v>145</v>
          </cell>
          <cell r="G40" t="str">
            <v>4рот</v>
          </cell>
          <cell r="H40" t="e">
            <v>#N/A</v>
          </cell>
          <cell r="I40">
            <v>44</v>
          </cell>
          <cell r="J40">
            <v>-6</v>
          </cell>
          <cell r="K40">
            <v>0</v>
          </cell>
          <cell r="L40">
            <v>0</v>
          </cell>
          <cell r="O40">
            <v>7.6</v>
          </cell>
          <cell r="P40">
            <v>160</v>
          </cell>
          <cell r="Q40">
            <v>40.131578947368425</v>
          </cell>
          <cell r="S40">
            <v>0</v>
          </cell>
          <cell r="T40">
            <v>2.6</v>
          </cell>
          <cell r="U40">
            <v>15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12</v>
          </cell>
          <cell r="AA40">
            <v>160</v>
          </cell>
          <cell r="AB40" t="e">
            <v>#N/A</v>
          </cell>
          <cell r="AC40">
            <v>10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C41">
            <v>-8</v>
          </cell>
          <cell r="D41">
            <v>858</v>
          </cell>
          <cell r="E41">
            <v>21</v>
          </cell>
          <cell r="F41">
            <v>819</v>
          </cell>
          <cell r="G41" t="str">
            <v>4рот</v>
          </cell>
          <cell r="H41" t="e">
            <v>#N/A</v>
          </cell>
          <cell r="I41">
            <v>153</v>
          </cell>
          <cell r="J41">
            <v>-132</v>
          </cell>
          <cell r="K41">
            <v>200</v>
          </cell>
          <cell r="L41">
            <v>0</v>
          </cell>
          <cell r="O41">
            <v>4.2</v>
          </cell>
          <cell r="Q41">
            <v>242.61904761904762</v>
          </cell>
          <cell r="S41">
            <v>0</v>
          </cell>
          <cell r="T41">
            <v>24.8</v>
          </cell>
          <cell r="U41">
            <v>21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455</v>
          </cell>
          <cell r="D42">
            <v>682</v>
          </cell>
          <cell r="E42">
            <v>258</v>
          </cell>
          <cell r="F42">
            <v>869</v>
          </cell>
          <cell r="G42">
            <v>1</v>
          </cell>
          <cell r="H42" t="e">
            <v>#N/A</v>
          </cell>
          <cell r="I42">
            <v>255</v>
          </cell>
          <cell r="J42">
            <v>3</v>
          </cell>
          <cell r="K42">
            <v>280</v>
          </cell>
          <cell r="L42">
            <v>0</v>
          </cell>
          <cell r="O42">
            <v>51.6</v>
          </cell>
          <cell r="Q42">
            <v>22.267441860465116</v>
          </cell>
          <cell r="S42">
            <v>98.2</v>
          </cell>
          <cell r="T42">
            <v>121.4</v>
          </cell>
          <cell r="U42">
            <v>10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1994</v>
          </cell>
          <cell r="D43">
            <v>673</v>
          </cell>
          <cell r="E43">
            <v>1139</v>
          </cell>
          <cell r="F43">
            <v>1459</v>
          </cell>
          <cell r="G43" t="str">
            <v>пуд</v>
          </cell>
          <cell r="H43">
            <v>150</v>
          </cell>
          <cell r="I43">
            <v>1197</v>
          </cell>
          <cell r="J43">
            <v>-58</v>
          </cell>
          <cell r="K43">
            <v>0</v>
          </cell>
          <cell r="L43">
            <v>0</v>
          </cell>
          <cell r="O43">
            <v>227.8</v>
          </cell>
          <cell r="Q43">
            <v>6.4047410008779631</v>
          </cell>
          <cell r="S43">
            <v>363.6</v>
          </cell>
          <cell r="T43">
            <v>332.8</v>
          </cell>
          <cell r="U43">
            <v>275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апр яб</v>
          </cell>
          <cell r="AC43">
            <v>0</v>
          </cell>
          <cell r="AD43">
            <v>0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-1</v>
          </cell>
          <cell r="E44">
            <v>6</v>
          </cell>
          <cell r="F44">
            <v>-11</v>
          </cell>
          <cell r="G44">
            <v>1</v>
          </cell>
          <cell r="H44">
            <v>150</v>
          </cell>
          <cell r="I44">
            <v>39</v>
          </cell>
          <cell r="J44">
            <v>-33</v>
          </cell>
          <cell r="K44">
            <v>0</v>
          </cell>
          <cell r="L44">
            <v>0</v>
          </cell>
          <cell r="O44">
            <v>1.2</v>
          </cell>
          <cell r="Q44">
            <v>-9.1666666666666679</v>
          </cell>
          <cell r="S44">
            <v>206.2</v>
          </cell>
          <cell r="T44">
            <v>14.6</v>
          </cell>
          <cell r="U44">
            <v>0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509.27300000000002</v>
          </cell>
          <cell r="D45">
            <v>11.2</v>
          </cell>
          <cell r="E45">
            <v>243</v>
          </cell>
          <cell r="F45">
            <v>218</v>
          </cell>
          <cell r="G45">
            <v>0</v>
          </cell>
          <cell r="H45" t="e">
            <v>#N/A</v>
          </cell>
          <cell r="I45">
            <v>123.2</v>
          </cell>
          <cell r="J45">
            <v>119.8</v>
          </cell>
          <cell r="K45">
            <v>0</v>
          </cell>
          <cell r="L45">
            <v>0</v>
          </cell>
          <cell r="O45">
            <v>48.6</v>
          </cell>
          <cell r="P45">
            <v>500</v>
          </cell>
          <cell r="Q45">
            <v>14.773662551440328</v>
          </cell>
          <cell r="S45">
            <v>59.2</v>
          </cell>
          <cell r="T45">
            <v>50.2</v>
          </cell>
          <cell r="U45">
            <v>18.899999999999999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180</v>
          </cell>
          <cell r="AA45">
            <v>500</v>
          </cell>
          <cell r="AB45" t="str">
            <v>увел</v>
          </cell>
          <cell r="AC45">
            <v>185.18518518518516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2305.1999999999998</v>
          </cell>
          <cell r="D46">
            <v>520</v>
          </cell>
          <cell r="E46">
            <v>1157.7</v>
          </cell>
          <cell r="F46">
            <v>1662.5</v>
          </cell>
          <cell r="G46">
            <v>0</v>
          </cell>
          <cell r="H46" t="e">
            <v>#N/A</v>
          </cell>
          <cell r="I46">
            <v>1158.0999999999999</v>
          </cell>
          <cell r="J46">
            <v>-0.39999999999986358</v>
          </cell>
          <cell r="K46">
            <v>400</v>
          </cell>
          <cell r="L46">
            <v>700</v>
          </cell>
          <cell r="O46">
            <v>231.54000000000002</v>
          </cell>
          <cell r="P46">
            <v>800</v>
          </cell>
          <cell r="Q46">
            <v>15.38611039129308</v>
          </cell>
          <cell r="S46">
            <v>197.54000000000002</v>
          </cell>
          <cell r="T46">
            <v>211</v>
          </cell>
          <cell r="U46">
            <v>247.7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156</v>
          </cell>
          <cell r="AA46">
            <v>800</v>
          </cell>
          <cell r="AB46" t="e">
            <v>#N/A</v>
          </cell>
          <cell r="AC46">
            <v>160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C47">
            <v>1788</v>
          </cell>
          <cell r="D47">
            <v>626</v>
          </cell>
          <cell r="E47">
            <v>840</v>
          </cell>
          <cell r="F47">
            <v>1538</v>
          </cell>
          <cell r="G47" t="str">
            <v>4рот</v>
          </cell>
          <cell r="H47" t="e">
            <v>#N/A</v>
          </cell>
          <cell r="I47">
            <v>869</v>
          </cell>
          <cell r="J47">
            <v>-29</v>
          </cell>
          <cell r="K47">
            <v>800</v>
          </cell>
          <cell r="L47">
            <v>400</v>
          </cell>
          <cell r="O47">
            <v>168</v>
          </cell>
          <cell r="P47">
            <v>600</v>
          </cell>
          <cell r="Q47">
            <v>19.86904761904762</v>
          </cell>
          <cell r="S47">
            <v>2.6</v>
          </cell>
          <cell r="T47">
            <v>75.599999999999994</v>
          </cell>
          <cell r="U47">
            <v>200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36</v>
          </cell>
          <cell r="AA47">
            <v>600</v>
          </cell>
          <cell r="AB47" t="e">
            <v>#N/A</v>
          </cell>
          <cell r="AC47">
            <v>37.5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C48">
            <v>5</v>
          </cell>
          <cell r="D48">
            <v>1210</v>
          </cell>
          <cell r="E48">
            <v>382</v>
          </cell>
          <cell r="F48">
            <v>804</v>
          </cell>
          <cell r="G48" t="str">
            <v>4рот</v>
          </cell>
          <cell r="H48" t="e">
            <v>#N/A</v>
          </cell>
          <cell r="I48">
            <v>785</v>
          </cell>
          <cell r="J48">
            <v>-403</v>
          </cell>
          <cell r="K48">
            <v>800</v>
          </cell>
          <cell r="L48">
            <v>600</v>
          </cell>
          <cell r="O48">
            <v>76.400000000000006</v>
          </cell>
          <cell r="P48">
            <v>400</v>
          </cell>
          <cell r="Q48">
            <v>34.083769633507849</v>
          </cell>
          <cell r="S48">
            <v>0.8</v>
          </cell>
          <cell r="T48">
            <v>23</v>
          </cell>
          <cell r="U48">
            <v>129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36</v>
          </cell>
          <cell r="AA48">
            <v>400</v>
          </cell>
          <cell r="AB48" t="e">
            <v>#N/A</v>
          </cell>
          <cell r="AC48">
            <v>40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23</v>
          </cell>
          <cell r="E49">
            <v>0</v>
          </cell>
          <cell r="F49">
            <v>-3</v>
          </cell>
          <cell r="G49" t="str">
            <v>пуд,яб</v>
          </cell>
          <cell r="H49">
            <v>150</v>
          </cell>
          <cell r="I49">
            <v>104</v>
          </cell>
          <cell r="J49">
            <v>-104</v>
          </cell>
          <cell r="K49">
            <v>0</v>
          </cell>
          <cell r="L49">
            <v>0</v>
          </cell>
          <cell r="O49">
            <v>0</v>
          </cell>
          <cell r="Q49" t="e">
            <v>#DIV/0!</v>
          </cell>
          <cell r="S49">
            <v>528.4</v>
          </cell>
          <cell r="T49">
            <v>281.60000000000002</v>
          </cell>
          <cell r="U49">
            <v>0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 t="str">
            <v>апр яб</v>
          </cell>
          <cell r="AC49">
            <v>0</v>
          </cell>
          <cell r="AD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984</v>
          </cell>
          <cell r="D50">
            <v>84</v>
          </cell>
          <cell r="E50">
            <v>928</v>
          </cell>
          <cell r="F50">
            <v>20</v>
          </cell>
          <cell r="G50">
            <v>1</v>
          </cell>
          <cell r="H50">
            <v>150</v>
          </cell>
          <cell r="I50">
            <v>1027</v>
          </cell>
          <cell r="J50">
            <v>-99</v>
          </cell>
          <cell r="K50">
            <v>0</v>
          </cell>
          <cell r="L50">
            <v>0</v>
          </cell>
          <cell r="O50">
            <v>185.6</v>
          </cell>
          <cell r="Q50">
            <v>0.10775862068965518</v>
          </cell>
          <cell r="S50">
            <v>196.4</v>
          </cell>
          <cell r="T50">
            <v>209.6</v>
          </cell>
          <cell r="U50">
            <v>187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C51">
            <v>25</v>
          </cell>
          <cell r="D51">
            <v>1164</v>
          </cell>
          <cell r="E51">
            <v>225</v>
          </cell>
          <cell r="F51">
            <v>955</v>
          </cell>
          <cell r="G51" t="str">
            <v>4рот</v>
          </cell>
          <cell r="H51" t="e">
            <v>#N/A</v>
          </cell>
          <cell r="I51">
            <v>242</v>
          </cell>
          <cell r="J51">
            <v>-17</v>
          </cell>
          <cell r="K51">
            <v>800</v>
          </cell>
          <cell r="L51">
            <v>0</v>
          </cell>
          <cell r="O51">
            <v>45</v>
          </cell>
          <cell r="P51">
            <v>480</v>
          </cell>
          <cell r="Q51">
            <v>49.666666666666664</v>
          </cell>
          <cell r="S51">
            <v>3.4</v>
          </cell>
          <cell r="T51">
            <v>20.8</v>
          </cell>
          <cell r="U51">
            <v>137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36</v>
          </cell>
          <cell r="AA51">
            <v>480</v>
          </cell>
          <cell r="AB51" t="e">
            <v>#N/A</v>
          </cell>
          <cell r="AC51">
            <v>30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C52">
            <v>4539</v>
          </cell>
          <cell r="D52">
            <v>1900</v>
          </cell>
          <cell r="E52">
            <v>2087</v>
          </cell>
          <cell r="F52">
            <v>4235</v>
          </cell>
          <cell r="G52" t="str">
            <v>4рот</v>
          </cell>
          <cell r="H52" t="e">
            <v>#N/A</v>
          </cell>
          <cell r="I52">
            <v>2185</v>
          </cell>
          <cell r="J52">
            <v>-98</v>
          </cell>
          <cell r="K52">
            <v>1000</v>
          </cell>
          <cell r="L52">
            <v>800</v>
          </cell>
          <cell r="O52">
            <v>417.4</v>
          </cell>
          <cell r="P52">
            <v>800</v>
          </cell>
          <cell r="Q52">
            <v>16.375179683756588</v>
          </cell>
          <cell r="S52">
            <v>1</v>
          </cell>
          <cell r="T52">
            <v>154.6</v>
          </cell>
          <cell r="U52">
            <v>363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84</v>
          </cell>
          <cell r="AA52">
            <v>800</v>
          </cell>
          <cell r="AB52" t="e">
            <v>#N/A</v>
          </cell>
          <cell r="AC52">
            <v>80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17</v>
          </cell>
          <cell r="E53">
            <v>3</v>
          </cell>
          <cell r="F53">
            <v>14</v>
          </cell>
          <cell r="G53">
            <v>1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L53">
            <v>0</v>
          </cell>
          <cell r="O53">
            <v>0.6</v>
          </cell>
          <cell r="Q53">
            <v>23.333333333333336</v>
          </cell>
          <cell r="S53">
            <v>1.6</v>
          </cell>
          <cell r="T53">
            <v>0.6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60</v>
          </cell>
          <cell r="E54">
            <v>14</v>
          </cell>
          <cell r="F54">
            <v>46</v>
          </cell>
          <cell r="G54">
            <v>1</v>
          </cell>
          <cell r="H54" t="e">
            <v>#N/A</v>
          </cell>
          <cell r="I54">
            <v>14</v>
          </cell>
          <cell r="J54">
            <v>0</v>
          </cell>
          <cell r="K54">
            <v>0</v>
          </cell>
          <cell r="L54">
            <v>0</v>
          </cell>
          <cell r="O54">
            <v>2.8</v>
          </cell>
          <cell r="Q54">
            <v>16.428571428571431</v>
          </cell>
          <cell r="S54">
            <v>5.6</v>
          </cell>
          <cell r="T54">
            <v>3.6</v>
          </cell>
          <cell r="U54">
            <v>2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63</v>
          </cell>
          <cell r="E55">
            <v>15</v>
          </cell>
          <cell r="F55">
            <v>48</v>
          </cell>
          <cell r="G55" t="str">
            <v>выв</v>
          </cell>
          <cell r="H55" t="e">
            <v>#N/A</v>
          </cell>
          <cell r="I55">
            <v>15</v>
          </cell>
          <cell r="J55">
            <v>0</v>
          </cell>
          <cell r="K55">
            <v>0</v>
          </cell>
          <cell r="L55">
            <v>0</v>
          </cell>
          <cell r="O55">
            <v>3</v>
          </cell>
          <cell r="Q55">
            <v>16</v>
          </cell>
          <cell r="S55">
            <v>0.2</v>
          </cell>
          <cell r="T55">
            <v>1.4</v>
          </cell>
          <cell r="U55">
            <v>2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выв12,12</v>
          </cell>
          <cell r="AC55">
            <v>0</v>
          </cell>
          <cell r="AD55">
            <v>0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141</v>
          </cell>
          <cell r="D56">
            <v>98</v>
          </cell>
          <cell r="E56">
            <v>81</v>
          </cell>
          <cell r="F56">
            <v>157</v>
          </cell>
          <cell r="G56">
            <v>1</v>
          </cell>
          <cell r="H56" t="e">
            <v>#N/A</v>
          </cell>
          <cell r="I56">
            <v>111</v>
          </cell>
          <cell r="J56">
            <v>-30</v>
          </cell>
          <cell r="K56">
            <v>80</v>
          </cell>
          <cell r="L56">
            <v>80</v>
          </cell>
          <cell r="O56">
            <v>16.2</v>
          </cell>
          <cell r="Q56">
            <v>19.567901234567902</v>
          </cell>
          <cell r="S56">
            <v>4.4000000000000004</v>
          </cell>
          <cell r="T56">
            <v>0.4</v>
          </cell>
          <cell r="U56">
            <v>52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71</v>
          </cell>
          <cell r="D57">
            <v>102</v>
          </cell>
          <cell r="E57">
            <v>142</v>
          </cell>
          <cell r="F57">
            <v>25</v>
          </cell>
          <cell r="G57">
            <v>1</v>
          </cell>
          <cell r="H57" t="e">
            <v>#N/A</v>
          </cell>
          <cell r="I57">
            <v>148</v>
          </cell>
          <cell r="J57">
            <v>-6</v>
          </cell>
          <cell r="K57">
            <v>120</v>
          </cell>
          <cell r="L57">
            <v>200</v>
          </cell>
          <cell r="O57">
            <v>28.4</v>
          </cell>
          <cell r="Q57">
            <v>12.147887323943662</v>
          </cell>
          <cell r="S57">
            <v>24.6</v>
          </cell>
          <cell r="T57">
            <v>22.2</v>
          </cell>
          <cell r="U57">
            <v>69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16</v>
          </cell>
          <cell r="D58">
            <v>195</v>
          </cell>
          <cell r="E58">
            <v>81</v>
          </cell>
          <cell r="F58">
            <v>130</v>
          </cell>
          <cell r="G58">
            <v>1</v>
          </cell>
          <cell r="H58" t="e">
            <v>#N/A</v>
          </cell>
          <cell r="I58">
            <v>83</v>
          </cell>
          <cell r="J58">
            <v>-2</v>
          </cell>
          <cell r="K58">
            <v>60</v>
          </cell>
          <cell r="L58">
            <v>0</v>
          </cell>
          <cell r="O58">
            <v>16.2</v>
          </cell>
          <cell r="Q58">
            <v>11.728395061728396</v>
          </cell>
          <cell r="S58">
            <v>14.4</v>
          </cell>
          <cell r="T58">
            <v>20.2</v>
          </cell>
          <cell r="U58">
            <v>28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962</v>
          </cell>
          <cell r="D59">
            <v>1205</v>
          </cell>
          <cell r="E59">
            <v>1343</v>
          </cell>
          <cell r="F59">
            <v>795</v>
          </cell>
          <cell r="G59">
            <v>1</v>
          </cell>
          <cell r="H59" t="e">
            <v>#N/A</v>
          </cell>
          <cell r="I59">
            <v>1341</v>
          </cell>
          <cell r="J59">
            <v>2</v>
          </cell>
          <cell r="K59">
            <v>600</v>
          </cell>
          <cell r="L59">
            <v>1600</v>
          </cell>
          <cell r="O59">
            <v>268.60000000000002</v>
          </cell>
          <cell r="P59">
            <v>800</v>
          </cell>
          <cell r="Q59">
            <v>14.128816083395382</v>
          </cell>
          <cell r="S59">
            <v>236.2</v>
          </cell>
          <cell r="T59">
            <v>234.2</v>
          </cell>
          <cell r="U59">
            <v>214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96</v>
          </cell>
          <cell r="AA59">
            <v>800</v>
          </cell>
          <cell r="AB59">
            <v>0</v>
          </cell>
          <cell r="AC59">
            <v>100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869</v>
          </cell>
          <cell r="D60">
            <v>194</v>
          </cell>
          <cell r="E60">
            <v>526</v>
          </cell>
          <cell r="F60">
            <v>309</v>
          </cell>
          <cell r="G60">
            <v>1</v>
          </cell>
          <cell r="H60">
            <v>180</v>
          </cell>
          <cell r="I60">
            <v>180</v>
          </cell>
          <cell r="J60">
            <v>346</v>
          </cell>
          <cell r="K60">
            <v>120</v>
          </cell>
          <cell r="L60">
            <v>0</v>
          </cell>
          <cell r="O60">
            <v>105.2</v>
          </cell>
          <cell r="P60">
            <v>1000</v>
          </cell>
          <cell r="Q60">
            <v>13.583650190114069</v>
          </cell>
          <cell r="S60">
            <v>104</v>
          </cell>
          <cell r="T60">
            <v>78.400000000000006</v>
          </cell>
          <cell r="U60">
            <v>76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120</v>
          </cell>
          <cell r="AA60">
            <v>1000</v>
          </cell>
          <cell r="AB60" t="str">
            <v>склад</v>
          </cell>
          <cell r="AC60">
            <v>125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439</v>
          </cell>
          <cell r="D61">
            <v>500</v>
          </cell>
          <cell r="E61">
            <v>449</v>
          </cell>
          <cell r="F61">
            <v>485</v>
          </cell>
          <cell r="G61">
            <v>1</v>
          </cell>
          <cell r="H61">
            <v>90</v>
          </cell>
          <cell r="I61">
            <v>452.41</v>
          </cell>
          <cell r="J61">
            <v>-3.410000000000025</v>
          </cell>
          <cell r="K61">
            <v>200</v>
          </cell>
          <cell r="L61">
            <v>300</v>
          </cell>
          <cell r="O61">
            <v>89.8</v>
          </cell>
          <cell r="P61">
            <v>200</v>
          </cell>
          <cell r="Q61">
            <v>13.195991091314031</v>
          </cell>
          <cell r="S61">
            <v>100</v>
          </cell>
          <cell r="T61">
            <v>93</v>
          </cell>
          <cell r="U61">
            <v>70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36</v>
          </cell>
          <cell r="AA61">
            <v>200</v>
          </cell>
          <cell r="AB61">
            <v>0</v>
          </cell>
          <cell r="AC61">
            <v>40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450</v>
          </cell>
          <cell r="D62">
            <v>619</v>
          </cell>
          <cell r="E62">
            <v>424</v>
          </cell>
          <cell r="F62">
            <v>630</v>
          </cell>
          <cell r="G62">
            <v>1</v>
          </cell>
          <cell r="H62">
            <v>120</v>
          </cell>
          <cell r="I62">
            <v>547</v>
          </cell>
          <cell r="J62">
            <v>-123</v>
          </cell>
          <cell r="K62">
            <v>200</v>
          </cell>
          <cell r="L62">
            <v>500</v>
          </cell>
          <cell r="O62">
            <v>84.8</v>
          </cell>
          <cell r="Q62">
            <v>15.683962264150944</v>
          </cell>
          <cell r="S62">
            <v>89.2</v>
          </cell>
          <cell r="T62">
            <v>104</v>
          </cell>
          <cell r="U62">
            <v>123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191</v>
          </cell>
          <cell r="D63">
            <v>4</v>
          </cell>
          <cell r="E63">
            <v>62</v>
          </cell>
          <cell r="F63">
            <v>129</v>
          </cell>
          <cell r="G63">
            <v>1</v>
          </cell>
          <cell r="H63" t="e">
            <v>#N/A</v>
          </cell>
          <cell r="I63">
            <v>63</v>
          </cell>
          <cell r="J63">
            <v>-1</v>
          </cell>
          <cell r="K63">
            <v>0</v>
          </cell>
          <cell r="L63">
            <v>0</v>
          </cell>
          <cell r="O63">
            <v>12.4</v>
          </cell>
          <cell r="P63">
            <v>80</v>
          </cell>
          <cell r="Q63">
            <v>16.85483870967742</v>
          </cell>
          <cell r="S63">
            <v>15.2</v>
          </cell>
          <cell r="T63">
            <v>6.4</v>
          </cell>
          <cell r="U63">
            <v>19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12</v>
          </cell>
          <cell r="AA63">
            <v>80</v>
          </cell>
          <cell r="AB63">
            <v>0</v>
          </cell>
          <cell r="AC63">
            <v>10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114</v>
          </cell>
          <cell r="E64">
            <v>54</v>
          </cell>
          <cell r="F64">
            <v>60</v>
          </cell>
          <cell r="G64" t="str">
            <v>ноа</v>
          </cell>
          <cell r="H64" t="e">
            <v>#N/A</v>
          </cell>
          <cell r="I64">
            <v>46</v>
          </cell>
          <cell r="J64">
            <v>8</v>
          </cell>
          <cell r="K64">
            <v>0</v>
          </cell>
          <cell r="L64">
            <v>0</v>
          </cell>
          <cell r="O64">
            <v>10.8</v>
          </cell>
          <cell r="P64">
            <v>80</v>
          </cell>
          <cell r="Q64">
            <v>12.962962962962962</v>
          </cell>
          <cell r="S64">
            <v>9.6</v>
          </cell>
          <cell r="T64">
            <v>9</v>
          </cell>
          <cell r="U64">
            <v>21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80</v>
          </cell>
          <cell r="AB64" t="str">
            <v>увел</v>
          </cell>
          <cell r="AC64">
            <v>5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210.899</v>
          </cell>
          <cell r="D65">
            <v>266.39999999999998</v>
          </cell>
          <cell r="E65">
            <v>192.40100000000001</v>
          </cell>
          <cell r="F65">
            <v>281.19799999999998</v>
          </cell>
          <cell r="G65" t="str">
            <v>рот</v>
          </cell>
          <cell r="H65" t="e">
            <v>#N/A</v>
          </cell>
          <cell r="I65">
            <v>195.102</v>
          </cell>
          <cell r="J65">
            <v>-2.7009999999999934</v>
          </cell>
          <cell r="K65">
            <v>0</v>
          </cell>
          <cell r="L65">
            <v>100</v>
          </cell>
          <cell r="O65">
            <v>38.480200000000004</v>
          </cell>
          <cell r="P65">
            <v>150</v>
          </cell>
          <cell r="Q65">
            <v>13.804450080820784</v>
          </cell>
          <cell r="S65">
            <v>48.1</v>
          </cell>
          <cell r="T65">
            <v>37</v>
          </cell>
          <cell r="U65">
            <v>55.5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42</v>
          </cell>
          <cell r="AA65">
            <v>150</v>
          </cell>
          <cell r="AB65" t="e">
            <v>#N/A</v>
          </cell>
          <cell r="AC65">
            <v>40.54054054054054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167.5</v>
          </cell>
          <cell r="D66">
            <v>51.8</v>
          </cell>
          <cell r="E66">
            <v>14.8</v>
          </cell>
          <cell r="F66">
            <v>204.5</v>
          </cell>
          <cell r="G66" t="str">
            <v>рот3</v>
          </cell>
          <cell r="H66" t="e">
            <v>#N/A</v>
          </cell>
          <cell r="I66">
            <v>14.8</v>
          </cell>
          <cell r="J66">
            <v>0</v>
          </cell>
          <cell r="K66">
            <v>0</v>
          </cell>
          <cell r="L66">
            <v>0</v>
          </cell>
          <cell r="O66">
            <v>2.96</v>
          </cell>
          <cell r="Q66">
            <v>69.087837837837839</v>
          </cell>
          <cell r="S66">
            <v>17.759999999999998</v>
          </cell>
          <cell r="T66">
            <v>1.48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3.6</v>
          </cell>
          <cell r="E67">
            <v>0</v>
          </cell>
          <cell r="F67">
            <v>3.6</v>
          </cell>
          <cell r="G67">
            <v>1</v>
          </cell>
          <cell r="H67" t="e">
            <v>#N/A</v>
          </cell>
          <cell r="I67">
            <v>3.6</v>
          </cell>
          <cell r="J67">
            <v>-3.6</v>
          </cell>
          <cell r="K67">
            <v>0</v>
          </cell>
          <cell r="L67">
            <v>0</v>
          </cell>
          <cell r="O67">
            <v>0</v>
          </cell>
          <cell r="Q67" t="e">
            <v>#DIV/0!</v>
          </cell>
          <cell r="S67">
            <v>0.72</v>
          </cell>
          <cell r="T67">
            <v>0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58.39</v>
          </cell>
          <cell r="D68">
            <v>160.47999999999999</v>
          </cell>
          <cell r="E68">
            <v>120.92</v>
          </cell>
          <cell r="F68">
            <v>84.51</v>
          </cell>
          <cell r="G68">
            <v>0</v>
          </cell>
          <cell r="H68" t="e">
            <v>#N/A</v>
          </cell>
          <cell r="I68">
            <v>135.51</v>
          </cell>
          <cell r="J68">
            <v>-14.589999999999989</v>
          </cell>
          <cell r="K68">
            <v>60</v>
          </cell>
          <cell r="L68">
            <v>240</v>
          </cell>
          <cell r="O68">
            <v>24.184000000000001</v>
          </cell>
          <cell r="Q68">
            <v>15.899354945418457</v>
          </cell>
          <cell r="S68">
            <v>22.393999999999998</v>
          </cell>
          <cell r="T68">
            <v>22.847999999999999</v>
          </cell>
          <cell r="U68">
            <v>26.88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0</v>
          </cell>
          <cell r="AA68">
            <v>0</v>
          </cell>
          <cell r="AB68" t="e">
            <v>#N/A</v>
          </cell>
          <cell r="AC68">
            <v>0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209</v>
          </cell>
          <cell r="D69">
            <v>125</v>
          </cell>
          <cell r="E69">
            <v>70</v>
          </cell>
          <cell r="F69">
            <v>264</v>
          </cell>
          <cell r="G69">
            <v>1</v>
          </cell>
          <cell r="H69">
            <v>180</v>
          </cell>
          <cell r="I69">
            <v>70</v>
          </cell>
          <cell r="J69">
            <v>0</v>
          </cell>
          <cell r="K69">
            <v>0</v>
          </cell>
          <cell r="L69">
            <v>0</v>
          </cell>
          <cell r="O69">
            <v>14</v>
          </cell>
          <cell r="Q69">
            <v>18.857142857142858</v>
          </cell>
          <cell r="S69">
            <v>30</v>
          </cell>
          <cell r="T69">
            <v>16</v>
          </cell>
          <cell r="U69">
            <v>15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e">
            <v>#N/A</v>
          </cell>
          <cell r="AC69">
            <v>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376</v>
          </cell>
          <cell r="D70">
            <v>358</v>
          </cell>
          <cell r="E70">
            <v>457</v>
          </cell>
          <cell r="F70">
            <v>258</v>
          </cell>
          <cell r="G70" t="str">
            <v>нов</v>
          </cell>
          <cell r="H70" t="e">
            <v>#N/A</v>
          </cell>
          <cell r="I70">
            <v>477</v>
          </cell>
          <cell r="J70">
            <v>-20</v>
          </cell>
          <cell r="K70">
            <v>0</v>
          </cell>
          <cell r="L70">
            <v>960</v>
          </cell>
          <cell r="O70">
            <v>91.4</v>
          </cell>
          <cell r="Q70">
            <v>13.326039387308533</v>
          </cell>
          <cell r="S70">
            <v>87.4</v>
          </cell>
          <cell r="T70">
            <v>69</v>
          </cell>
          <cell r="U70">
            <v>105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0</v>
          </cell>
          <cell r="AA70">
            <v>0</v>
          </cell>
          <cell r="AB70" t="e">
            <v>#N/A</v>
          </cell>
          <cell r="AC70">
            <v>0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1194</v>
          </cell>
          <cell r="D71">
            <v>2724</v>
          </cell>
          <cell r="E71">
            <v>2033</v>
          </cell>
          <cell r="F71">
            <v>1830</v>
          </cell>
          <cell r="G71" t="str">
            <v>пуд,яб</v>
          </cell>
          <cell r="H71">
            <v>180</v>
          </cell>
          <cell r="I71">
            <v>2054</v>
          </cell>
          <cell r="J71">
            <v>-21</v>
          </cell>
          <cell r="K71">
            <v>800</v>
          </cell>
          <cell r="L71">
            <v>840</v>
          </cell>
          <cell r="O71">
            <v>310.60000000000002</v>
          </cell>
          <cell r="P71">
            <v>900</v>
          </cell>
          <cell r="Q71">
            <v>14.069542820347714</v>
          </cell>
          <cell r="S71">
            <v>311</v>
          </cell>
          <cell r="T71">
            <v>330</v>
          </cell>
          <cell r="U71">
            <v>188</v>
          </cell>
          <cell r="V71">
            <v>480</v>
          </cell>
          <cell r="W71">
            <v>70</v>
          </cell>
          <cell r="X71">
            <v>14</v>
          </cell>
          <cell r="Y71">
            <v>12</v>
          </cell>
          <cell r="Z71">
            <v>70</v>
          </cell>
          <cell r="AA71">
            <v>900</v>
          </cell>
          <cell r="AB71">
            <v>0</v>
          </cell>
          <cell r="AC71">
            <v>75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334</v>
          </cell>
          <cell r="D72">
            <v>705</v>
          </cell>
          <cell r="E72">
            <v>388</v>
          </cell>
          <cell r="F72">
            <v>622</v>
          </cell>
          <cell r="G72">
            <v>1</v>
          </cell>
          <cell r="H72">
            <v>180</v>
          </cell>
          <cell r="I72">
            <v>395</v>
          </cell>
          <cell r="J72">
            <v>-7</v>
          </cell>
          <cell r="K72">
            <v>200</v>
          </cell>
          <cell r="L72">
            <v>240</v>
          </cell>
          <cell r="O72">
            <v>77.599999999999994</v>
          </cell>
          <cell r="Q72">
            <v>13.685567010309279</v>
          </cell>
          <cell r="S72">
            <v>95</v>
          </cell>
          <cell r="T72">
            <v>94.6</v>
          </cell>
          <cell r="U72">
            <v>67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502</v>
          </cell>
          <cell r="D73">
            <v>367</v>
          </cell>
          <cell r="E73">
            <v>377</v>
          </cell>
          <cell r="F73">
            <v>469</v>
          </cell>
          <cell r="G73">
            <v>1</v>
          </cell>
          <cell r="H73">
            <v>180</v>
          </cell>
          <cell r="I73">
            <v>441</v>
          </cell>
          <cell r="J73">
            <v>-64</v>
          </cell>
          <cell r="K73">
            <v>0</v>
          </cell>
          <cell r="L73">
            <v>600</v>
          </cell>
          <cell r="O73">
            <v>75.400000000000006</v>
          </cell>
          <cell r="Q73">
            <v>14.177718832891246</v>
          </cell>
          <cell r="S73">
            <v>93.8</v>
          </cell>
          <cell r="T73">
            <v>72.400000000000006</v>
          </cell>
          <cell r="U73">
            <v>74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Чебупели Курочка гриль ТМ Горячая штучка, 0,3 кг зам  ПОКОМ</v>
          </cell>
          <cell r="B74" t="str">
            <v>шт</v>
          </cell>
          <cell r="C74">
            <v>347</v>
          </cell>
          <cell r="D74">
            <v>409</v>
          </cell>
          <cell r="E74">
            <v>276</v>
          </cell>
          <cell r="F74">
            <v>470</v>
          </cell>
          <cell r="G74">
            <v>1</v>
          </cell>
          <cell r="H74">
            <v>180</v>
          </cell>
          <cell r="I74">
            <v>283</v>
          </cell>
          <cell r="J74">
            <v>-7</v>
          </cell>
          <cell r="K74">
            <v>0</v>
          </cell>
          <cell r="L74">
            <v>140</v>
          </cell>
          <cell r="O74">
            <v>55.2</v>
          </cell>
          <cell r="P74">
            <v>140</v>
          </cell>
          <cell r="Q74">
            <v>13.586956521739129</v>
          </cell>
          <cell r="S74">
            <v>51</v>
          </cell>
          <cell r="T74">
            <v>56.6</v>
          </cell>
          <cell r="U74">
            <v>65</v>
          </cell>
          <cell r="V74">
            <v>0</v>
          </cell>
          <cell r="W74">
            <v>70</v>
          </cell>
          <cell r="X74">
            <v>14</v>
          </cell>
          <cell r="Y74">
            <v>14</v>
          </cell>
          <cell r="Z74">
            <v>14</v>
          </cell>
          <cell r="AA74">
            <v>140</v>
          </cell>
          <cell r="AB74">
            <v>0</v>
          </cell>
          <cell r="AC74">
            <v>10</v>
          </cell>
          <cell r="AD74">
            <v>0.3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1181</v>
          </cell>
          <cell r="D75">
            <v>4083</v>
          </cell>
          <cell r="E75">
            <v>3610</v>
          </cell>
          <cell r="F75">
            <v>1600</v>
          </cell>
          <cell r="G75">
            <v>1</v>
          </cell>
          <cell r="H75">
            <v>180</v>
          </cell>
          <cell r="I75">
            <v>3661</v>
          </cell>
          <cell r="J75">
            <v>-51</v>
          </cell>
          <cell r="K75">
            <v>1000</v>
          </cell>
          <cell r="L75">
            <v>600</v>
          </cell>
          <cell r="O75">
            <v>314</v>
          </cell>
          <cell r="P75">
            <v>1500</v>
          </cell>
          <cell r="Q75">
            <v>14.968152866242038</v>
          </cell>
          <cell r="S75">
            <v>326.60000000000002</v>
          </cell>
          <cell r="T75">
            <v>309.60000000000002</v>
          </cell>
          <cell r="U75">
            <v>461</v>
          </cell>
          <cell r="V75">
            <v>2040</v>
          </cell>
          <cell r="W75">
            <v>70</v>
          </cell>
          <cell r="X75">
            <v>14</v>
          </cell>
          <cell r="Y75">
            <v>12</v>
          </cell>
          <cell r="Z75">
            <v>126</v>
          </cell>
          <cell r="AA75">
            <v>1500</v>
          </cell>
          <cell r="AB75">
            <v>0</v>
          </cell>
          <cell r="AC75">
            <v>125</v>
          </cell>
          <cell r="AD75">
            <v>0.25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1667</v>
          </cell>
          <cell r="D76">
            <v>4489</v>
          </cell>
          <cell r="E76">
            <v>3907</v>
          </cell>
          <cell r="F76">
            <v>2070</v>
          </cell>
          <cell r="G76">
            <v>1</v>
          </cell>
          <cell r="H76">
            <v>180</v>
          </cell>
          <cell r="I76">
            <v>4060</v>
          </cell>
          <cell r="J76">
            <v>-153</v>
          </cell>
          <cell r="K76">
            <v>1600</v>
          </cell>
          <cell r="L76">
            <v>2700</v>
          </cell>
          <cell r="O76">
            <v>635</v>
          </cell>
          <cell r="P76">
            <v>3200</v>
          </cell>
          <cell r="Q76">
            <v>15.070866141732283</v>
          </cell>
          <cell r="S76">
            <v>484.6</v>
          </cell>
          <cell r="T76">
            <v>535.20000000000005</v>
          </cell>
          <cell r="U76">
            <v>503</v>
          </cell>
          <cell r="V76">
            <v>732</v>
          </cell>
          <cell r="W76">
            <v>70</v>
          </cell>
          <cell r="X76">
            <v>14</v>
          </cell>
          <cell r="Y76">
            <v>12</v>
          </cell>
          <cell r="Z76">
            <v>266</v>
          </cell>
          <cell r="AA76">
            <v>3200</v>
          </cell>
          <cell r="AB76" t="str">
            <v>апр яб</v>
          </cell>
          <cell r="AC76">
            <v>266.66666666666669</v>
          </cell>
          <cell r="AD76">
            <v>0.25</v>
          </cell>
        </row>
        <row r="77">
          <cell r="A77" t="str">
            <v>Чебуреки Мясные вес 2,7 кг ТМ Зареченские ВЕС ПОКОМ</v>
          </cell>
          <cell r="B77" t="str">
            <v>кг</v>
          </cell>
          <cell r="C77">
            <v>94.9</v>
          </cell>
          <cell r="D77">
            <v>2.7</v>
          </cell>
          <cell r="E77">
            <v>24.3</v>
          </cell>
          <cell r="F77">
            <v>67.900000000000006</v>
          </cell>
          <cell r="G77">
            <v>1</v>
          </cell>
          <cell r="H77" t="e">
            <v>#N/A</v>
          </cell>
          <cell r="I77">
            <v>32.409999999999997</v>
          </cell>
          <cell r="J77">
            <v>-8.1099999999999959</v>
          </cell>
          <cell r="K77">
            <v>0</v>
          </cell>
          <cell r="L77">
            <v>0</v>
          </cell>
          <cell r="O77">
            <v>4.8600000000000003</v>
          </cell>
          <cell r="Q77">
            <v>13.97119341563786</v>
          </cell>
          <cell r="S77">
            <v>8.5599999999999987</v>
          </cell>
          <cell r="T77">
            <v>2.16</v>
          </cell>
          <cell r="U77">
            <v>10.8</v>
          </cell>
          <cell r="V77">
            <v>0</v>
          </cell>
          <cell r="W77">
            <v>126</v>
          </cell>
          <cell r="X77">
            <v>14</v>
          </cell>
          <cell r="Y77">
            <v>2.7</v>
          </cell>
          <cell r="Z77">
            <v>0</v>
          </cell>
          <cell r="AA77">
            <v>0</v>
          </cell>
          <cell r="AB77" t="str">
            <v>склад?</v>
          </cell>
          <cell r="AC77">
            <v>0</v>
          </cell>
          <cell r="AD77">
            <v>1</v>
          </cell>
        </row>
        <row r="78">
          <cell r="A78" t="str">
            <v>Чебуреки сочные ВЕС ТМ Зареченские  ПОКОМ</v>
          </cell>
          <cell r="B78" t="str">
            <v>кг</v>
          </cell>
          <cell r="C78">
            <v>205</v>
          </cell>
          <cell r="D78">
            <v>930</v>
          </cell>
          <cell r="E78">
            <v>455</v>
          </cell>
          <cell r="F78">
            <v>665</v>
          </cell>
          <cell r="G78">
            <v>1</v>
          </cell>
          <cell r="H78" t="e">
            <v>#N/A</v>
          </cell>
          <cell r="I78">
            <v>470</v>
          </cell>
          <cell r="J78">
            <v>-15</v>
          </cell>
          <cell r="K78">
            <v>0</v>
          </cell>
          <cell r="L78">
            <v>300</v>
          </cell>
          <cell r="O78">
            <v>91</v>
          </cell>
          <cell r="P78">
            <v>500</v>
          </cell>
          <cell r="Q78">
            <v>16.098901098901099</v>
          </cell>
          <cell r="S78">
            <v>78</v>
          </cell>
          <cell r="T78">
            <v>92</v>
          </cell>
          <cell r="U78">
            <v>135</v>
          </cell>
          <cell r="V78">
            <v>0</v>
          </cell>
          <cell r="W78">
            <v>84</v>
          </cell>
          <cell r="X78">
            <v>12</v>
          </cell>
          <cell r="Y78">
            <v>5</v>
          </cell>
          <cell r="Z78">
            <v>96</v>
          </cell>
          <cell r="AA78">
            <v>500</v>
          </cell>
          <cell r="AB78" t="e">
            <v>#N/A</v>
          </cell>
          <cell r="AC78">
            <v>100</v>
          </cell>
          <cell r="AD7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12.12.2024 - 18.12.2024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</v>
          </cell>
          <cell r="F9">
            <v>481.483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7.55</v>
          </cell>
          <cell r="F14">
            <v>477.96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14.95</v>
          </cell>
          <cell r="F15">
            <v>1630.6130000000001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512</v>
          </cell>
          <cell r="F21">
            <v>2725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1183</v>
          </cell>
          <cell r="F25">
            <v>4558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30</v>
          </cell>
          <cell r="F27">
            <v>3083</v>
          </cell>
        </row>
        <row r="28">
          <cell r="A28" t="str">
            <v xml:space="preserve"> 035  Колбаса Сервелат Запекуша с говядиной, Вязанка 0,35кг,  ПОКОМ</v>
          </cell>
          <cell r="D28">
            <v>3</v>
          </cell>
          <cell r="F28">
            <v>4</v>
          </cell>
        </row>
        <row r="29">
          <cell r="A29" t="str">
            <v xml:space="preserve"> 036  Колбаса Сервелат Запекуша с сочным окороком, Вязанка 0,35кг,  ПОКОМ</v>
          </cell>
          <cell r="D29">
            <v>3</v>
          </cell>
          <cell r="F29">
            <v>4</v>
          </cell>
        </row>
        <row r="30">
          <cell r="A30" t="str">
            <v xml:space="preserve"> 040  Ветчина Дугушка ТМ Стародворье, вектор в/у, 0,4кг    ПОКОМ</v>
          </cell>
          <cell r="D30">
            <v>3</v>
          </cell>
          <cell r="F30">
            <v>3</v>
          </cell>
        </row>
        <row r="31">
          <cell r="A31" t="str">
            <v xml:space="preserve"> 043  Ветчина Нежная ТМ Особый рецепт, п/а, 0,4кг    ПОКОМ</v>
          </cell>
          <cell r="D31">
            <v>3</v>
          </cell>
          <cell r="F31">
            <v>56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  <cell r="D32">
            <v>8</v>
          </cell>
          <cell r="F32">
            <v>307</v>
          </cell>
        </row>
        <row r="33">
          <cell r="A33" t="str">
            <v xml:space="preserve"> 054  Колбаса вареная Филейбургская с филе сочного окорока, 0,45 кг, БАВАРУШКА ПОКОМ</v>
          </cell>
          <cell r="D33">
            <v>3</v>
          </cell>
          <cell r="F33">
            <v>3</v>
          </cell>
        </row>
        <row r="34">
          <cell r="A34" t="str">
            <v xml:space="preserve"> 062  Колбаса Кракушка пряная с сальцем, 0.3кг в/у п/к, БАВАРУШКА ПОКОМ</v>
          </cell>
          <cell r="F34">
            <v>295</v>
          </cell>
        </row>
        <row r="35">
          <cell r="A35" t="str">
            <v xml:space="preserve"> 074  Колбаса Салями Баварушка, в/у 0.35 кг срез, ТМ Стародворье ПОКОМ</v>
          </cell>
          <cell r="D35">
            <v>3</v>
          </cell>
          <cell r="F35">
            <v>3</v>
          </cell>
        </row>
        <row r="36">
          <cell r="A36" t="str">
            <v xml:space="preserve"> 078  Колбаса Сервелат Зернистый, ПОКОМ 0.35 кг,ПОКОМ</v>
          </cell>
          <cell r="D36">
            <v>3</v>
          </cell>
          <cell r="F36">
            <v>3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28</v>
          </cell>
          <cell r="F37">
            <v>1574</v>
          </cell>
        </row>
        <row r="38">
          <cell r="A38" t="str">
            <v xml:space="preserve"> 086  Колбаски Шашлычные, 0.4кг ядрена копоть ПОКОМ</v>
          </cell>
          <cell r="D38">
            <v>3</v>
          </cell>
          <cell r="F38">
            <v>3</v>
          </cell>
        </row>
        <row r="39">
          <cell r="A39" t="str">
            <v xml:space="preserve"> 090  Мини-салями со вкусом бекона,  0.05кг, ядрена копоть   ПОКОМ</v>
          </cell>
          <cell r="D39">
            <v>3</v>
          </cell>
          <cell r="F39">
            <v>3</v>
          </cell>
        </row>
        <row r="40">
          <cell r="A40" t="str">
            <v xml:space="preserve"> 092  Сосиски Баварские с сыром,  0.42кг,ПОКОМ</v>
          </cell>
          <cell r="D40">
            <v>3</v>
          </cell>
          <cell r="F40">
            <v>3</v>
          </cell>
        </row>
        <row r="41">
          <cell r="A41" t="str">
            <v xml:space="preserve"> 093  Сосиски Баварские с сыром, БАВАРУШКИ МГС 0.42кг, ТМ Стародворье    ПОКОМ</v>
          </cell>
          <cell r="D41">
            <v>3</v>
          </cell>
          <cell r="F41">
            <v>3</v>
          </cell>
        </row>
        <row r="42">
          <cell r="A42" t="str">
            <v xml:space="preserve"> 094  Сосиски Баварские,  0.35кг, ТМ Колбасный стандарт ПОКОМ</v>
          </cell>
          <cell r="F42">
            <v>2</v>
          </cell>
        </row>
        <row r="43">
          <cell r="A43" t="str">
            <v xml:space="preserve"> 102  Сосиски Ганноверские, амилюкс МГС, 0.6кг,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106  Сосиски С горчицей, 0.42кг, ядрена копоть ПОКОМ</v>
          </cell>
          <cell r="D44">
            <v>3</v>
          </cell>
          <cell r="F44">
            <v>3</v>
          </cell>
        </row>
        <row r="45">
          <cell r="A45" t="str">
            <v xml:space="preserve"> 108  Сосиски С сыром,  0.42кг,ядрена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114  Сосиски Филейбургские с филе сочного окорока, 0,55 кг, БАВАРУШКА ПОКОМ</v>
          </cell>
          <cell r="D46">
            <v>3</v>
          </cell>
          <cell r="F46">
            <v>3</v>
          </cell>
        </row>
        <row r="47">
          <cell r="A47" t="str">
            <v xml:space="preserve"> 115  Колбаса Салями Филейбургская зернистая, в/у 0,35 кг срез, БАВАРУШКА ПОКОМ</v>
          </cell>
          <cell r="D47">
            <v>3</v>
          </cell>
          <cell r="F47">
            <v>453</v>
          </cell>
        </row>
        <row r="48">
          <cell r="A48" t="str">
            <v xml:space="preserve"> 116  Колбаса Балыкбургская с копченым балыком, в/у 0,35 кг срез, БАВАРУШКА ПОКОМ</v>
          </cell>
          <cell r="D48">
            <v>45</v>
          </cell>
          <cell r="F48">
            <v>181</v>
          </cell>
        </row>
        <row r="49">
          <cell r="A49" t="str">
            <v xml:space="preserve"> 117  Колбаса Сервелат Филейбургский с ароматными пряностями, в/у 0,35 кг срез, БАВАРУШКА ПОКОМ</v>
          </cell>
          <cell r="D49">
            <v>20</v>
          </cell>
          <cell r="F49">
            <v>376</v>
          </cell>
        </row>
        <row r="50">
          <cell r="A50" t="str">
            <v xml:space="preserve"> 118  Колбаса Сервелат Филейбургский с филе сочного окорока, в/у 0,35 кг срез, БАВАРУШКА ПОКОМ</v>
          </cell>
          <cell r="D50">
            <v>5</v>
          </cell>
          <cell r="F50">
            <v>732</v>
          </cell>
        </row>
        <row r="51">
          <cell r="A51" t="str">
            <v xml:space="preserve"> 119  Паштет печеночный Гусь со вкусом гусиного мяса, 0,1 кг ПОКОМ</v>
          </cell>
          <cell r="D51">
            <v>6</v>
          </cell>
          <cell r="F51">
            <v>6</v>
          </cell>
        </row>
        <row r="52">
          <cell r="A52" t="str">
            <v xml:space="preserve"> 120  Паштет печеночный Копченый бекон со вкусом копченого бекона 0,1 кг ПОКОМ</v>
          </cell>
          <cell r="D52">
            <v>6</v>
          </cell>
          <cell r="F52">
            <v>6</v>
          </cell>
        </row>
        <row r="53">
          <cell r="A53" t="str">
            <v xml:space="preserve"> 200  Ветчина Дугушка ТМ Стародворье, вектор в/у    ПОКОМ</v>
          </cell>
          <cell r="D53">
            <v>10.95</v>
          </cell>
          <cell r="F53">
            <v>417.49099999999999</v>
          </cell>
        </row>
        <row r="54">
          <cell r="A54" t="str">
            <v xml:space="preserve"> 201  Ветчина Нежная ТМ Особый рецепт, (2,5кг), ПОКОМ</v>
          </cell>
          <cell r="D54">
            <v>13</v>
          </cell>
          <cell r="F54">
            <v>5373.942</v>
          </cell>
        </row>
        <row r="55">
          <cell r="A55" t="str">
            <v xml:space="preserve"> 203  Ветчина Нежная, ВЕС п/а ср.батон, ТМ КОЛБАСНЫЙ СТАНДАРТ ПОКОМ</v>
          </cell>
          <cell r="D55">
            <v>3</v>
          </cell>
          <cell r="F55">
            <v>3</v>
          </cell>
        </row>
        <row r="56">
          <cell r="A56" t="str">
            <v xml:space="preserve"> 207  ВСД Колбаса Княжеская, ВЕС.    </v>
          </cell>
          <cell r="D56">
            <v>3</v>
          </cell>
          <cell r="F56">
            <v>3</v>
          </cell>
        </row>
        <row r="57">
          <cell r="A57" t="str">
            <v xml:space="preserve"> 210  Колбаса Баварушка с грудинкой, ВЕС, фиброуз в/у, ТМ Стародворье ПОКОМ</v>
          </cell>
          <cell r="D57">
            <v>3</v>
          </cell>
          <cell r="F57">
            <v>3</v>
          </cell>
        </row>
        <row r="58">
          <cell r="A58" t="str">
            <v xml:space="preserve"> 211  Колбаса Баварушка с душистым чесноком,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215  Колбаса Докторская ГОСТ Дугушка, ВЕС, ТМ Стародворье ПОКОМ</v>
          </cell>
          <cell r="D59">
            <v>7.1020000000000003</v>
          </cell>
          <cell r="F59">
            <v>369.82799999999997</v>
          </cell>
        </row>
        <row r="60">
          <cell r="A60" t="str">
            <v xml:space="preserve"> 216  Колбаса Докторская ГОСТ, фиброуз ВАКУУМ ВЕС, ТМ Стародворье ПОКОМ</v>
          </cell>
          <cell r="D60">
            <v>3</v>
          </cell>
          <cell r="F60">
            <v>3</v>
          </cell>
        </row>
        <row r="61">
          <cell r="A61" t="str">
            <v xml:space="preserve"> 219  Колбаса Докторская Особая ТМ Особый рецепт, ВЕС  ПОКОМ</v>
          </cell>
          <cell r="D61">
            <v>19</v>
          </cell>
          <cell r="F61">
            <v>1370.9359999999999</v>
          </cell>
        </row>
        <row r="62">
          <cell r="A62" t="str">
            <v xml:space="preserve"> 221  Колбаса Докторская по-стародворски, натурин в/у, ВЕС, ТМ Стародворье ПОКОМ</v>
          </cell>
          <cell r="D62">
            <v>3</v>
          </cell>
          <cell r="F62">
            <v>3</v>
          </cell>
        </row>
        <row r="63">
          <cell r="A63" t="str">
            <v xml:space="preserve"> 225  Колбаса Дугушка со шпиком, ВЕС, ТМ Стародворье   ПОКОМ</v>
          </cell>
          <cell r="D63">
            <v>3</v>
          </cell>
          <cell r="F63">
            <v>3</v>
          </cell>
        </row>
        <row r="64">
          <cell r="A64" t="str">
            <v xml:space="preserve"> 226  Колбаса Княжеская, с/к белков.обол в термоусад. пакете, ВЕС, ТМ Стародворье ПОКОМ</v>
          </cell>
          <cell r="D64">
            <v>3</v>
          </cell>
          <cell r="F64">
            <v>3</v>
          </cell>
        </row>
        <row r="65">
          <cell r="A65" t="str">
            <v xml:space="preserve"> 227  Колбаса Любительская стародворская, ВЕС, ВАКУУМ фиброуз,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229  Колбаса Молочная Дугушка, в/у, ВЕС, ТМ Стародворье   ПОКОМ</v>
          </cell>
          <cell r="D66">
            <v>6.35</v>
          </cell>
          <cell r="F66">
            <v>504.286</v>
          </cell>
        </row>
        <row r="67">
          <cell r="A67" t="str">
            <v xml:space="preserve"> 230  Колбаса Молочная Особая ТМ Особый рецепт, п/а, ВЕС. ПОКОМ</v>
          </cell>
          <cell r="D67">
            <v>6.4779999999999998</v>
          </cell>
          <cell r="F67">
            <v>6.4779999999999998</v>
          </cell>
        </row>
        <row r="68">
          <cell r="A68" t="str">
            <v xml:space="preserve"> 235  Колбаса Особая ТМ Особый рецепт, ВЕС, ТМ Стародворье ПОКОМ</v>
          </cell>
          <cell r="D68">
            <v>4</v>
          </cell>
          <cell r="F68">
            <v>14</v>
          </cell>
        </row>
        <row r="69">
          <cell r="A69" t="str">
            <v xml:space="preserve"> 236  Колбаса Рубленая ЗАПЕЧ. Дугушка ТМ Стародворье, вектор, в/к    ПОКОМ</v>
          </cell>
          <cell r="D69">
            <v>7.25</v>
          </cell>
          <cell r="F69">
            <v>225.52</v>
          </cell>
        </row>
        <row r="70">
          <cell r="A70" t="str">
            <v xml:space="preserve"> 237  Колбаса Русская по-стародворски, ВЕС.  ПОКОМ</v>
          </cell>
          <cell r="D70">
            <v>3</v>
          </cell>
          <cell r="F70">
            <v>3</v>
          </cell>
        </row>
        <row r="71">
          <cell r="A71" t="str">
            <v xml:space="preserve"> 239  Колбаса Салями запеч Дугушка, оболочка вектор, ВЕС, ТМ Стародворье  ПОКОМ</v>
          </cell>
          <cell r="D71">
            <v>8.3000000000000007</v>
          </cell>
          <cell r="F71">
            <v>232.3</v>
          </cell>
        </row>
        <row r="72">
          <cell r="A72" t="str">
            <v xml:space="preserve"> 240  Колбаса Салями охотничья, ВЕС. ПОКОМ</v>
          </cell>
          <cell r="D72">
            <v>4.05</v>
          </cell>
          <cell r="F72">
            <v>38.255000000000003</v>
          </cell>
        </row>
        <row r="73">
          <cell r="A73" t="str">
            <v xml:space="preserve"> 241  Колбаса Сервелат Баварушка с сочным окороком,  ВЕС, БАВАРУШКА ПОКОМ</v>
          </cell>
          <cell r="D73">
            <v>3</v>
          </cell>
          <cell r="F73">
            <v>3</v>
          </cell>
        </row>
        <row r="74">
          <cell r="A74" t="str">
            <v xml:space="preserve"> 242  Колбаса Сервелат ЗАПЕЧ.Дугушка ТМ Стародворье, вектор, в/к     ПОКОМ</v>
          </cell>
          <cell r="D74">
            <v>8.0020000000000007</v>
          </cell>
          <cell r="F74">
            <v>492.59100000000001</v>
          </cell>
        </row>
        <row r="75">
          <cell r="A75" t="str">
            <v xml:space="preserve"> 244  Колбаса Сервелат Кремлевский, ВЕС. ПОКОМ</v>
          </cell>
          <cell r="D75">
            <v>3</v>
          </cell>
          <cell r="F75">
            <v>3</v>
          </cell>
        </row>
        <row r="76">
          <cell r="A76" t="str">
            <v xml:space="preserve"> 246  Колбаса Стародворская,ТС Старый двор  ПОКОМ</v>
          </cell>
          <cell r="D76">
            <v>3</v>
          </cell>
          <cell r="F76">
            <v>3</v>
          </cell>
        </row>
        <row r="77">
          <cell r="A77" t="str">
            <v xml:space="preserve"> 247  Сардельки Нежные, ВЕС.  ПОКОМ</v>
          </cell>
          <cell r="D77">
            <v>3</v>
          </cell>
          <cell r="F77">
            <v>157.904</v>
          </cell>
        </row>
        <row r="78">
          <cell r="A78" t="str">
            <v xml:space="preserve"> 248  Сардельки Сочные ТМ Особый рецепт,   ПОКОМ</v>
          </cell>
          <cell r="D78">
            <v>5.3</v>
          </cell>
          <cell r="F78">
            <v>171.96199999999999</v>
          </cell>
        </row>
        <row r="79">
          <cell r="A79" t="str">
            <v xml:space="preserve"> 249  Сардельки Сочные, ПОКОМ</v>
          </cell>
          <cell r="D79">
            <v>3</v>
          </cell>
          <cell r="F79">
            <v>3</v>
          </cell>
        </row>
        <row r="80">
          <cell r="A80" t="str">
            <v xml:space="preserve"> 250  Сардельки стародворские с говядиной в обол. NDX, ВЕС. ПОКОМ</v>
          </cell>
          <cell r="D80">
            <v>9.65</v>
          </cell>
          <cell r="F80">
            <v>1183.654</v>
          </cell>
        </row>
        <row r="81">
          <cell r="A81" t="str">
            <v xml:space="preserve"> 251  Сосиски Баварские, ВЕС.  ПОКОМ</v>
          </cell>
          <cell r="D81">
            <v>3</v>
          </cell>
          <cell r="F81">
            <v>3</v>
          </cell>
        </row>
        <row r="82">
          <cell r="A82" t="str">
            <v xml:space="preserve"> 253  Сосиски Ганноверские   ПОКОМ</v>
          </cell>
          <cell r="D82">
            <v>3</v>
          </cell>
          <cell r="F82">
            <v>3</v>
          </cell>
        </row>
        <row r="83">
          <cell r="A83" t="str">
            <v xml:space="preserve"> 254 Сосиски Датские, ВЕС, ТМ КОЛБАСНЫЙ СТАНДАРТ ПОКОМ</v>
          </cell>
          <cell r="D83">
            <v>3</v>
          </cell>
          <cell r="F83">
            <v>3</v>
          </cell>
        </row>
        <row r="84">
          <cell r="A84" t="str">
            <v xml:space="preserve"> 255  Сосиски Молочные для завтрака ТМ Особый рецепт, п/а МГС, ВЕС, ТМ Стародворье  ПОКОМ</v>
          </cell>
          <cell r="F84">
            <v>103.462</v>
          </cell>
        </row>
        <row r="85">
          <cell r="A85" t="str">
            <v xml:space="preserve"> 257  Сосиски Молочные оригинальные ТМ Особый рецепт, ВЕС.   ПОКОМ</v>
          </cell>
          <cell r="F85">
            <v>107.654</v>
          </cell>
        </row>
        <row r="86">
          <cell r="A86" t="str">
            <v xml:space="preserve"> 258  Сосиски Молочные по-стародворски, амицел МГС, ВЕС, ТМ Стародворье ПОКОМ</v>
          </cell>
          <cell r="D86">
            <v>3</v>
          </cell>
          <cell r="F86">
            <v>3</v>
          </cell>
        </row>
        <row r="87">
          <cell r="A87" t="str">
            <v xml:space="preserve"> 259  Сосиски Сливочные Дугушка, ВЕС.   ПОКОМ</v>
          </cell>
          <cell r="D87">
            <v>3</v>
          </cell>
          <cell r="F87">
            <v>3</v>
          </cell>
        </row>
        <row r="88">
          <cell r="A88" t="str">
            <v xml:space="preserve"> 262  Сосиски Филейбургские, ВЕС, ТС Баварушка  ПОКОМ</v>
          </cell>
          <cell r="D88">
            <v>3</v>
          </cell>
          <cell r="F88">
            <v>3</v>
          </cell>
        </row>
        <row r="89">
          <cell r="A89" t="str">
            <v xml:space="preserve"> 263  Шпикачки Стародворские, ВЕС.  ПОКОМ</v>
          </cell>
          <cell r="F89">
            <v>122.003</v>
          </cell>
        </row>
        <row r="90">
          <cell r="A90" t="str">
            <v xml:space="preserve"> 265  Колбаса Балыкбургская, ВЕС, ТМ Баварушка  ПОКОМ</v>
          </cell>
          <cell r="D90">
            <v>0.7</v>
          </cell>
          <cell r="F90">
            <v>75.100999999999999</v>
          </cell>
        </row>
        <row r="91">
          <cell r="A91" t="str">
            <v xml:space="preserve"> 266  Колбаса Филейбургская с сочным окороком, ВЕС, ТМ Баварушка  ПОКОМ</v>
          </cell>
          <cell r="D91">
            <v>3.7</v>
          </cell>
          <cell r="F91">
            <v>104.768</v>
          </cell>
        </row>
        <row r="92">
          <cell r="A92" t="str">
            <v xml:space="preserve"> 267  Колбаса Салями Филейбургская зернистая, оболочка фиброуз, ВЕС, ТМ Баварушка  ПОКОМ</v>
          </cell>
          <cell r="D92">
            <v>0.7</v>
          </cell>
          <cell r="F92">
            <v>89.614000000000004</v>
          </cell>
        </row>
        <row r="93">
          <cell r="A93" t="str">
            <v xml:space="preserve"> 270  Колбаса Сервелат Филейный ТМ Особый Рецепт, ВЕС. ПОКОМ</v>
          </cell>
          <cell r="D93">
            <v>6</v>
          </cell>
          <cell r="F93">
            <v>6</v>
          </cell>
        </row>
        <row r="94">
          <cell r="A94" t="str">
            <v xml:space="preserve"> 271  Колбаса Сервелат Левантский ТМ Особый Рецепт, ВЕС. ПОКОМ</v>
          </cell>
          <cell r="D94">
            <v>5</v>
          </cell>
          <cell r="F94">
            <v>5</v>
          </cell>
        </row>
        <row r="95">
          <cell r="A95" t="str">
            <v xml:space="preserve"> 272  Колбаса Сервелат Филедворский, фиброуз, в/у 0,35 кг срез,  ПОКОМ</v>
          </cell>
          <cell r="D95">
            <v>2</v>
          </cell>
          <cell r="F95">
            <v>1710</v>
          </cell>
        </row>
        <row r="96">
          <cell r="A96" t="str">
            <v xml:space="preserve"> 273  Сосиски Сочинки с сочной грудинкой, МГС 0.4кг,   ПОКОМ</v>
          </cell>
          <cell r="D96">
            <v>805</v>
          </cell>
          <cell r="F96">
            <v>2970</v>
          </cell>
        </row>
        <row r="97">
          <cell r="A97" t="str">
            <v xml:space="preserve"> 274  Колбаса полусухая Стародворская 0,17 кг., ШТ.,   ПОКОМ</v>
          </cell>
          <cell r="D97">
            <v>5</v>
          </cell>
          <cell r="F97">
            <v>5</v>
          </cell>
        </row>
        <row r="98">
          <cell r="A98" t="str">
            <v xml:space="preserve"> 275  Колбаса полусухая Царедворская 0,15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276  Колбаса Сливушка ТМ Вязанка в оболочке полиамид 0,45 кг  ПОКОМ</v>
          </cell>
          <cell r="D99">
            <v>2522</v>
          </cell>
          <cell r="F99">
            <v>6094</v>
          </cell>
        </row>
        <row r="100">
          <cell r="A100" t="str">
            <v xml:space="preserve"> 277  Колбаса Мясорубская ТМ Стародворье с сочной грудинкой , 0,35 кг срез  ПОКОМ</v>
          </cell>
          <cell r="D100">
            <v>3</v>
          </cell>
          <cell r="F100">
            <v>3</v>
          </cell>
        </row>
        <row r="101">
          <cell r="A101" t="str">
            <v xml:space="preserve"> 278  Сосиски Сочинки с сочным окороком, МГС 0.4кг,   ПОКОМ</v>
          </cell>
          <cell r="D101">
            <v>3</v>
          </cell>
          <cell r="F101">
            <v>4</v>
          </cell>
        </row>
        <row r="102">
          <cell r="A102" t="str">
            <v xml:space="preserve"> 280  Ветчина Вязанка с индейкой, вектор, ВЕС, ТМ Стародворские колбасы   ПОКОМ</v>
          </cell>
          <cell r="D102">
            <v>3</v>
          </cell>
          <cell r="F102">
            <v>3</v>
          </cell>
        </row>
        <row r="103">
          <cell r="A103" t="str">
            <v xml:space="preserve"> 283  Сосиски Сочинки, ВЕС, ТМ Стародворье ПОКОМ</v>
          </cell>
          <cell r="D103">
            <v>8.35</v>
          </cell>
          <cell r="F103">
            <v>579.995</v>
          </cell>
        </row>
        <row r="104">
          <cell r="A104" t="str">
            <v xml:space="preserve"> 285  Паштет печеночный со слив.маслом ТМ Стародворье ламистер 0,1 кг  ПОКОМ</v>
          </cell>
          <cell r="D104">
            <v>3</v>
          </cell>
          <cell r="F104">
            <v>469</v>
          </cell>
        </row>
        <row r="105">
          <cell r="A105" t="str">
            <v xml:space="preserve"> 287  Ветчина Вязанка с индейкой, вектор 0,45 кг, ТМ Стародворские колбасы  ПОКОМ</v>
          </cell>
          <cell r="D105">
            <v>3</v>
          </cell>
          <cell r="F105">
            <v>3</v>
          </cell>
        </row>
        <row r="106">
          <cell r="A106" t="str">
            <v xml:space="preserve"> 289  Ветчина Запекуша с сочным окороком, Вязанка 0,42кг,  ПОКОМ</v>
          </cell>
          <cell r="D106">
            <v>3</v>
          </cell>
          <cell r="F106">
            <v>4</v>
          </cell>
        </row>
        <row r="107">
          <cell r="A107" t="str">
            <v xml:space="preserve"> 290  Колбаса Царедворская, 0,4кг ТМ Стародворье  Поком</v>
          </cell>
          <cell r="D107">
            <v>3</v>
          </cell>
          <cell r="F107">
            <v>3</v>
          </cell>
        </row>
        <row r="108">
          <cell r="A108" t="str">
            <v xml:space="preserve"> 296  Колбаса Мясорубская с рубленой грудинкой 0,35кг срез ТМ Стародворье  ПОКОМ</v>
          </cell>
          <cell r="D108">
            <v>15</v>
          </cell>
          <cell r="F108">
            <v>1188</v>
          </cell>
        </row>
        <row r="109">
          <cell r="A109" t="str">
            <v xml:space="preserve"> 297  Колбаса Мясорубская с рубленой грудинкой ВЕС ТМ Стародворье  ПОКОМ</v>
          </cell>
          <cell r="D109">
            <v>5.3</v>
          </cell>
          <cell r="F109">
            <v>229.053</v>
          </cell>
        </row>
        <row r="110">
          <cell r="A110" t="str">
            <v xml:space="preserve"> 301  Сосиски Сочинки по-баварски с сыром,  0.4кг, ТМ Стародворье  ПОКОМ</v>
          </cell>
          <cell r="D110">
            <v>23</v>
          </cell>
          <cell r="F110">
            <v>1560</v>
          </cell>
        </row>
        <row r="111">
          <cell r="A111" t="str">
            <v xml:space="preserve"> 302  Сосиски Сочинки по-баварски,  0.4кг, ТМ Стародворье  ПОКОМ</v>
          </cell>
          <cell r="D111">
            <v>35</v>
          </cell>
          <cell r="F111">
            <v>2955</v>
          </cell>
        </row>
        <row r="112">
          <cell r="A112" t="str">
            <v xml:space="preserve"> 303  Колбаса Мясорубская ТМ Стародворье с рубленой грудинкой в/у 0,4 кг срез  ПОКОМ</v>
          </cell>
          <cell r="D112">
            <v>3</v>
          </cell>
          <cell r="F112">
            <v>4</v>
          </cell>
        </row>
        <row r="113">
          <cell r="A113" t="str">
            <v xml:space="preserve"> 304  Колбаса Салями Мясорубская с рубленным шпиком ВЕС ТМ Стародворье  ПОКОМ</v>
          </cell>
          <cell r="D113">
            <v>3.85</v>
          </cell>
          <cell r="F113">
            <v>88.667000000000002</v>
          </cell>
        </row>
        <row r="114">
          <cell r="A114" t="str">
            <v xml:space="preserve"> 305  Колбаса Сервелат Мясорубский с мелкорубленным окороком в/у  ТМ Стародворье ВЕС   ПОКОМ</v>
          </cell>
          <cell r="D114">
            <v>3.85</v>
          </cell>
          <cell r="F114">
            <v>222.821</v>
          </cell>
        </row>
        <row r="115">
          <cell r="A115" t="str">
            <v xml:space="preserve"> 306  Колбаса Салями Мясорубская с рубленым шпиком 0,35 кг срез ТМ Стародворье   Поком</v>
          </cell>
          <cell r="D115">
            <v>16</v>
          </cell>
          <cell r="F115">
            <v>1115</v>
          </cell>
        </row>
        <row r="116">
          <cell r="A116" t="str">
            <v xml:space="preserve"> 307  Колбаса Сервелат Мясорубский с мелкорубленным окороком 0,35 кг срез ТМ Стародворье   Поком</v>
          </cell>
          <cell r="D116">
            <v>18</v>
          </cell>
          <cell r="F116">
            <v>1867</v>
          </cell>
        </row>
        <row r="117">
          <cell r="A117" t="str">
            <v xml:space="preserve"> 309  Сосиски Сочинки с сыром 0,4 кг ТМ Стародворье  ПОКОМ</v>
          </cell>
          <cell r="D117">
            <v>14</v>
          </cell>
          <cell r="F117">
            <v>1084</v>
          </cell>
        </row>
        <row r="118">
          <cell r="A118" t="str">
            <v xml:space="preserve"> 312  Ветчина Филейская ВЕС ТМ  Вязанка ТС Столичная  ПОКОМ</v>
          </cell>
          <cell r="D118">
            <v>4.4000000000000004</v>
          </cell>
          <cell r="F118">
            <v>302.95999999999998</v>
          </cell>
        </row>
        <row r="119">
          <cell r="A119" t="str">
            <v xml:space="preserve"> 314  Крылышки копченые на решетке 0,3 кг ТМ Ядрена копоть  ПОКОМ</v>
          </cell>
          <cell r="D119">
            <v>3</v>
          </cell>
          <cell r="F119">
            <v>3</v>
          </cell>
        </row>
        <row r="120">
          <cell r="A120" t="str">
            <v xml:space="preserve"> 315  Колбаса вареная Молокуша ТМ Вязанка ВЕС, ПОКОМ</v>
          </cell>
          <cell r="D120">
            <v>8.4499999999999993</v>
          </cell>
          <cell r="F120">
            <v>709.322</v>
          </cell>
        </row>
        <row r="121">
          <cell r="A121" t="str">
            <v xml:space="preserve"> 316  Колбаса Нежная ТМ Зареченские ВЕС  ПОКОМ</v>
          </cell>
          <cell r="D121">
            <v>5.8</v>
          </cell>
          <cell r="F121">
            <v>70.599999999999994</v>
          </cell>
        </row>
        <row r="122">
          <cell r="A122" t="str">
            <v xml:space="preserve"> 317 Колбаса Сервелат Рижский ТМ Зареченские, ВЕС  ПОКОМ</v>
          </cell>
          <cell r="F122">
            <v>4</v>
          </cell>
        </row>
        <row r="123">
          <cell r="A123" t="str">
            <v xml:space="preserve"> 318  Сосиски Датские ТМ Зареченские, ВЕС  ПОКОМ</v>
          </cell>
          <cell r="D123">
            <v>13.8</v>
          </cell>
          <cell r="F123">
            <v>3157.4969999999998</v>
          </cell>
        </row>
        <row r="124">
          <cell r="A124" t="str">
            <v xml:space="preserve"> 319  Колбаса вареная Филейская ТМ Вязанка ТС Классическая, 0,45 кг. ПОКОМ</v>
          </cell>
          <cell r="D124">
            <v>30</v>
          </cell>
          <cell r="F124">
            <v>2686</v>
          </cell>
        </row>
        <row r="125">
          <cell r="A125" t="str">
            <v xml:space="preserve"> 320  Ветчина Нежная ТМ Зареченские,большой батон, ВЕС ПОКОМ</v>
          </cell>
          <cell r="D125">
            <v>3</v>
          </cell>
          <cell r="F125">
            <v>3</v>
          </cell>
        </row>
        <row r="126">
          <cell r="A126" t="str">
            <v xml:space="preserve"> 321  Колбаса Сервелат Пражский ТМ Зареченские, ВЕС ПОКОМ</v>
          </cell>
          <cell r="D126">
            <v>3</v>
          </cell>
          <cell r="F126">
            <v>3</v>
          </cell>
        </row>
        <row r="127">
          <cell r="A127" t="str">
            <v xml:space="preserve"> 322  Колбаса вареная Молокуша 0,45кг ТМ Вязанка  ПОКОМ</v>
          </cell>
          <cell r="D127">
            <v>1036</v>
          </cell>
          <cell r="F127">
            <v>4539</v>
          </cell>
        </row>
        <row r="128">
          <cell r="A128" t="str">
            <v xml:space="preserve"> 324  Ветчина Филейская ТМ Вязанка Столичная 0,45 кг ПОКОМ</v>
          </cell>
          <cell r="D128">
            <v>30</v>
          </cell>
          <cell r="F128">
            <v>1165</v>
          </cell>
        </row>
        <row r="129">
          <cell r="A129" t="str">
            <v xml:space="preserve"> 325  Сосиски Сочинки по-баварски с сыром Стародворье,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328  Сардельки Сочинки Стародворье ТМ  0,4 кг ПОКОМ</v>
          </cell>
          <cell r="D130">
            <v>13</v>
          </cell>
          <cell r="F130">
            <v>391</v>
          </cell>
        </row>
        <row r="131">
          <cell r="A131" t="str">
            <v xml:space="preserve"> 329  Сардельки Сочинки с сыром Стародворье ТМ, 0,4 кг. ПОКОМ</v>
          </cell>
          <cell r="D131">
            <v>14</v>
          </cell>
          <cell r="F131">
            <v>406</v>
          </cell>
        </row>
        <row r="132">
          <cell r="A132" t="str">
            <v xml:space="preserve"> 330  Колбаса вареная Филейская ТМ Вязанка ТС Классическая ВЕС  ПОКОМ</v>
          </cell>
          <cell r="D132">
            <v>5.3019999999999996</v>
          </cell>
          <cell r="F132">
            <v>1041.213</v>
          </cell>
        </row>
        <row r="133">
          <cell r="A133" t="str">
            <v xml:space="preserve"> 331  Сосиски Сочинки по-баварски ВЕС ТМ Стародворье  Поком</v>
          </cell>
          <cell r="D133">
            <v>3</v>
          </cell>
          <cell r="F133">
            <v>3</v>
          </cell>
        </row>
        <row r="134">
          <cell r="A134" t="str">
            <v xml:space="preserve"> 333  Колбаса Балыковая, Вязанка фиброуз в/у, ВЕС ПОКОМ</v>
          </cell>
          <cell r="D134">
            <v>3</v>
          </cell>
          <cell r="F134">
            <v>3</v>
          </cell>
        </row>
        <row r="135">
          <cell r="A135" t="str">
            <v xml:space="preserve"> 334  Паштет Любительский ТМ Стародворье ламистер 0,1 кг  ПОКОМ</v>
          </cell>
          <cell r="D135">
            <v>3</v>
          </cell>
          <cell r="F135">
            <v>268</v>
          </cell>
        </row>
        <row r="136">
          <cell r="A136" t="str">
            <v xml:space="preserve"> 335  Колбаса Сливушка ТМ Вязанка. ВЕС.  ПОКОМ </v>
          </cell>
          <cell r="D136">
            <v>7.1</v>
          </cell>
          <cell r="F136">
            <v>237.93600000000001</v>
          </cell>
        </row>
        <row r="137">
          <cell r="A137" t="str">
            <v xml:space="preserve"> 341 Сосиски Сочинки Сливочные ТМ Стародворье ВЕС ПОКОМ</v>
          </cell>
          <cell r="D137">
            <v>3</v>
          </cell>
          <cell r="F137">
            <v>3</v>
          </cell>
        </row>
        <row r="138">
          <cell r="A138" t="str">
            <v xml:space="preserve"> 342 Сосиски Сочинки Молочные ТМ Стародворье 0,4 кг ПОКОМ</v>
          </cell>
          <cell r="D138">
            <v>901</v>
          </cell>
          <cell r="F138">
            <v>3281</v>
          </cell>
        </row>
        <row r="139">
          <cell r="A139" t="str">
            <v xml:space="preserve"> 343 Сосиски Сочинки Сливочные ТМ Стародворье  0,4 кг</v>
          </cell>
          <cell r="D139">
            <v>25</v>
          </cell>
          <cell r="F139">
            <v>2017</v>
          </cell>
        </row>
        <row r="140">
          <cell r="A140" t="str">
            <v xml:space="preserve"> 344  Колбаса Сочинка по-европейски с сочной грудинкой ТМ Стародворье, ВЕС ПОКОМ</v>
          </cell>
          <cell r="D140">
            <v>0.8</v>
          </cell>
          <cell r="F140">
            <v>422.94900000000001</v>
          </cell>
        </row>
        <row r="141">
          <cell r="A141" t="str">
            <v xml:space="preserve"> 345  Колбаса Сочинка по-фински с сочным окроком ТМ Стародворье ВЕС ПОКОМ</v>
          </cell>
          <cell r="D141">
            <v>3</v>
          </cell>
          <cell r="F141">
            <v>298.32400000000001</v>
          </cell>
        </row>
        <row r="142">
          <cell r="A142" t="str">
            <v xml:space="preserve"> 346  Колбаса Сочинка зернистая с сочной грудинкой ТМ Стародворье.ВЕС ПОКОМ</v>
          </cell>
          <cell r="D142">
            <v>4.601</v>
          </cell>
          <cell r="F142">
            <v>700.46299999999997</v>
          </cell>
        </row>
        <row r="143">
          <cell r="A143" t="str">
            <v xml:space="preserve"> 347  Колбаса Сочинка рубленая с сочным окороком ТМ Стародворье ВЕС ПОКОМ</v>
          </cell>
          <cell r="D143">
            <v>3.8</v>
          </cell>
          <cell r="F143">
            <v>423.54399999999998</v>
          </cell>
        </row>
        <row r="144">
          <cell r="A144" t="str">
            <v xml:space="preserve"> 348  Колбаса Молочная оригинальная ТМ Особый рецепт. большой батон, ВЕС ПОКОМ</v>
          </cell>
          <cell r="D144">
            <v>5</v>
          </cell>
          <cell r="F144">
            <v>5</v>
          </cell>
        </row>
        <row r="145">
          <cell r="A145" t="str">
            <v xml:space="preserve"> 349  Сосиски Сочные без свинины ТМ Особый рецепт, ВЕС ПОКОМ</v>
          </cell>
          <cell r="D145">
            <v>3</v>
          </cell>
          <cell r="F145">
            <v>3</v>
          </cell>
        </row>
        <row r="146">
          <cell r="A146" t="str">
            <v xml:space="preserve"> 352  Ветчина Нежная с нежным филе 0,4 кг ТМ Особый рецепт  ПОКОМ</v>
          </cell>
          <cell r="D146">
            <v>3</v>
          </cell>
          <cell r="F146">
            <v>3</v>
          </cell>
        </row>
        <row r="147">
          <cell r="A147" t="str">
            <v xml:space="preserve"> 353  Колбаса Салями запеченная ТМ Стародворье ТС Дугушка. 0,6 кг ПОКОМ</v>
          </cell>
          <cell r="D147">
            <v>7</v>
          </cell>
          <cell r="F147">
            <v>148</v>
          </cell>
        </row>
        <row r="148">
          <cell r="A148" t="str">
            <v xml:space="preserve"> 354  Колбаса Рубленая запеченная ТМ Стародворье,ТС Дугушка  0,6 кг ПОКОМ</v>
          </cell>
          <cell r="D148">
            <v>5</v>
          </cell>
          <cell r="F148">
            <v>404</v>
          </cell>
        </row>
        <row r="149">
          <cell r="A149" t="str">
            <v xml:space="preserve"> 355  Колбаса Сервелат запеченный ТМ Стародворье ТС Дугушка. 0,6 кг. ПОКОМ</v>
          </cell>
          <cell r="D149">
            <v>9</v>
          </cell>
          <cell r="F149">
            <v>708</v>
          </cell>
        </row>
        <row r="150">
          <cell r="A150" t="str">
            <v xml:space="preserve"> 356  Сосиски Филейбургские с грудкой ТМ Баварушка 0,33 кг. ПОКОМ</v>
          </cell>
          <cell r="D150">
            <v>3</v>
          </cell>
          <cell r="F150">
            <v>3</v>
          </cell>
        </row>
        <row r="151">
          <cell r="A151" t="str">
            <v xml:space="preserve"> 357  Колбаса в/к Чесночная ТМ Особый Рецепт, ВЕС  ПОКОМ</v>
          </cell>
          <cell r="D151">
            <v>3</v>
          </cell>
          <cell r="F151">
            <v>3</v>
          </cell>
        </row>
        <row r="152">
          <cell r="A152" t="str">
            <v xml:space="preserve"> 360  Колбаса Салями Финская, Вязанка фиброуз в/у 0.35кг, ПОКОМ</v>
          </cell>
          <cell r="D152">
            <v>3</v>
          </cell>
          <cell r="F152">
            <v>3</v>
          </cell>
        </row>
        <row r="153">
          <cell r="A153" t="str">
            <v xml:space="preserve"> 362  Колбаса Филейбургская с душистым чесноком, ВЕС, ТМ Баварушка  ПОКОМ</v>
          </cell>
          <cell r="D153">
            <v>3</v>
          </cell>
          <cell r="F153">
            <v>3</v>
          </cell>
        </row>
        <row r="154">
          <cell r="A154" t="str">
            <v xml:space="preserve"> 363 Сардельки Левантские ТМ Особый Рецепт, ВЕС. ПОКОМ</v>
          </cell>
          <cell r="D154">
            <v>3</v>
          </cell>
          <cell r="F154">
            <v>3</v>
          </cell>
        </row>
        <row r="155">
          <cell r="A155" t="str">
            <v xml:space="preserve"> 364  Сардельки Филейские Вязанка ВЕС NDX ТМ Вязанка  ПОКОМ</v>
          </cell>
          <cell r="D155">
            <v>4.05</v>
          </cell>
          <cell r="F155">
            <v>127.812</v>
          </cell>
        </row>
        <row r="156">
          <cell r="A156" t="str">
            <v xml:space="preserve"> 369  Колбаса Русская стародворская, амифлекс ВЕС, ТМ Стародворье  ПОКОМ</v>
          </cell>
          <cell r="D156">
            <v>3</v>
          </cell>
          <cell r="F156">
            <v>3</v>
          </cell>
        </row>
        <row r="157">
          <cell r="A157" t="str">
            <v xml:space="preserve"> 375  Ветчина Балыкбургская ТМ Баварушка. ВЕС ПОКОМ</v>
          </cell>
          <cell r="D157">
            <v>3</v>
          </cell>
          <cell r="F157">
            <v>3</v>
          </cell>
        </row>
        <row r="158">
          <cell r="A158" t="str">
            <v xml:space="preserve"> 376  Колбаса Докторская Дугушка 0,6кг ГОСТ ТМ Стародворье  ПОКОМ </v>
          </cell>
          <cell r="D158">
            <v>8</v>
          </cell>
          <cell r="F158">
            <v>608</v>
          </cell>
        </row>
        <row r="159">
          <cell r="A159" t="str">
            <v xml:space="preserve"> 377  Колбаса Молочная Дугушка 0,6кг ТМ Стародворье  ПОКОМ</v>
          </cell>
          <cell r="D159">
            <v>12</v>
          </cell>
          <cell r="F159">
            <v>819</v>
          </cell>
        </row>
        <row r="160">
          <cell r="A160" t="str">
            <v xml:space="preserve"> 383  Сосиски Сочинки с сыром ТМ Стародворье, 0,3 кг. ПОКОМ</v>
          </cell>
          <cell r="D160">
            <v>3</v>
          </cell>
          <cell r="F160">
            <v>3</v>
          </cell>
        </row>
        <row r="161">
          <cell r="A161" t="str">
            <v xml:space="preserve"> 384  Колбаски Балыкбургские с сыром ТМ Баварушка вес  Поком</v>
          </cell>
          <cell r="D161">
            <v>3</v>
          </cell>
          <cell r="F161">
            <v>3</v>
          </cell>
        </row>
        <row r="162">
          <cell r="A162" t="str">
            <v xml:space="preserve"> 385  Колбаски Филейбургские с филе сочного окорока, 0,28кг ТМ Баварушка  ПОКОМ</v>
          </cell>
          <cell r="F162">
            <v>2</v>
          </cell>
        </row>
        <row r="163">
          <cell r="A163" t="str">
            <v xml:space="preserve"> 387  Колбаса вареная Мусульманская Халяль ТМ Вязанка, 0,4 кг ПОКОМ</v>
          </cell>
          <cell r="D163">
            <v>10</v>
          </cell>
          <cell r="F163">
            <v>539</v>
          </cell>
        </row>
        <row r="164">
          <cell r="A164" t="str">
            <v xml:space="preserve"> 388  Сосиски Восточные Халяль ТМ Вязанка 0,33 кг АК. ПОКОМ</v>
          </cell>
          <cell r="D164">
            <v>2</v>
          </cell>
          <cell r="F164">
            <v>550</v>
          </cell>
        </row>
        <row r="165">
          <cell r="A165" t="str">
            <v xml:space="preserve"> 394 Колбаса полукопченая Аль-Ислами халяль ТМ Вязанка оболочка фиброуз в в/у 0,35 кг  ПОКОМ</v>
          </cell>
          <cell r="D165">
            <v>4</v>
          </cell>
          <cell r="F165">
            <v>396</v>
          </cell>
        </row>
        <row r="166">
          <cell r="A166" t="str">
            <v xml:space="preserve"> 397  Ветчина Дугушка ТМ Стародворье ТС Дугушка в полиамидной оболочке 0,6 кг. ПОКОМ</v>
          </cell>
          <cell r="D166">
            <v>3</v>
          </cell>
          <cell r="F166">
            <v>3</v>
          </cell>
        </row>
        <row r="167">
          <cell r="A167" t="str">
            <v xml:space="preserve"> 405  Сардельки Сливушки ТМ Вязанка в оболочке айпил 0,33 кг. ПОКОМ</v>
          </cell>
          <cell r="D167">
            <v>3</v>
          </cell>
          <cell r="F167">
            <v>198</v>
          </cell>
        </row>
        <row r="168">
          <cell r="A168" t="str">
            <v xml:space="preserve"> 408  Ветчина Сливушка с индейкой ТМ Вязанка, 0,4кг  ПОКОМ</v>
          </cell>
          <cell r="D168">
            <v>3</v>
          </cell>
          <cell r="F168">
            <v>3</v>
          </cell>
        </row>
        <row r="169">
          <cell r="A169" t="str">
            <v xml:space="preserve"> 410  Сосиски Баварские с сыром ТМ Стародворье 0,35 кг. ПОКОМ</v>
          </cell>
          <cell r="D169">
            <v>68</v>
          </cell>
          <cell r="F169">
            <v>3177</v>
          </cell>
        </row>
        <row r="170">
          <cell r="A170" t="str">
            <v xml:space="preserve"> 412  Сосиски Баварские ТМ Стародворье 0,35 кг ПОКОМ</v>
          </cell>
          <cell r="D170">
            <v>3050</v>
          </cell>
          <cell r="F170">
            <v>9477</v>
          </cell>
        </row>
        <row r="171">
          <cell r="A171" t="str">
            <v xml:space="preserve"> 414  Колбаса Филейбургская с филе сочного окорока 0,11 кг ТМ Баварушка ПОКОМ</v>
          </cell>
          <cell r="F171">
            <v>56</v>
          </cell>
        </row>
        <row r="172">
          <cell r="A172" t="str">
            <v xml:space="preserve"> 417  Колбаса Филейбургская с ароматными пряностями 0,06 кг нарезка ТМ Баварушка  ПОКОМ</v>
          </cell>
          <cell r="D172">
            <v>3</v>
          </cell>
          <cell r="F172">
            <v>3</v>
          </cell>
        </row>
        <row r="173">
          <cell r="A173" t="str">
            <v xml:space="preserve"> 418  Колбаса Балыкбургская с мраморным балыком и нотками кориандра 0,06 кг нарезка ТМ Баварушка  ПО</v>
          </cell>
          <cell r="D173">
            <v>21</v>
          </cell>
          <cell r="F173">
            <v>230</v>
          </cell>
        </row>
        <row r="174">
          <cell r="A174" t="str">
            <v xml:space="preserve"> 419  Колбаса Филейбургская зернистая 0,06 кг нарезка ТМ Баварушка  ПОКОМ</v>
          </cell>
          <cell r="D174">
            <v>6</v>
          </cell>
          <cell r="F174">
            <v>118</v>
          </cell>
        </row>
        <row r="175">
          <cell r="A175" t="str">
            <v xml:space="preserve"> 421  Сосиски Царедворские 0,33 кг ТМ Стародворье  ПОКОМ</v>
          </cell>
          <cell r="D175">
            <v>3</v>
          </cell>
          <cell r="F175">
            <v>3</v>
          </cell>
        </row>
        <row r="176">
          <cell r="A176" t="str">
            <v xml:space="preserve"> 422  Деликатесы Бекон Балыкбургский ТМ Баварушка  0,15 кг.ПОКОМ</v>
          </cell>
          <cell r="D176">
            <v>6</v>
          </cell>
          <cell r="F176">
            <v>138</v>
          </cell>
        </row>
        <row r="177">
          <cell r="A177" t="str">
            <v xml:space="preserve"> 423  Колбаса Сервелат Рижский ТМ Зареченские ТС Зареченские продукты, 0,28 кг срез ПОКОМ</v>
          </cell>
          <cell r="D177">
            <v>3</v>
          </cell>
          <cell r="F177">
            <v>3</v>
          </cell>
        </row>
        <row r="178">
          <cell r="A178" t="str">
            <v xml:space="preserve"> 426  Колбаса варенокопченая из мяса птицы Сервелат Царедворский, 0,28 кг срез ПОКОМ</v>
          </cell>
          <cell r="D178">
            <v>3</v>
          </cell>
          <cell r="F178">
            <v>3</v>
          </cell>
        </row>
        <row r="179">
          <cell r="A179" t="str">
            <v xml:space="preserve"> 428  Сосиски Царедворские по-баварски ТМ Стародворье, 0,33 кг ПОКОМ</v>
          </cell>
          <cell r="D179">
            <v>4</v>
          </cell>
          <cell r="F179">
            <v>4</v>
          </cell>
        </row>
        <row r="180">
          <cell r="A180" t="str">
            <v xml:space="preserve"> 429  Колбаса Нежная со шпиком.ТС Зареченские продукты в оболочке полиамид ВЕС ПОКОМ</v>
          </cell>
          <cell r="D180">
            <v>4</v>
          </cell>
          <cell r="F180">
            <v>4</v>
          </cell>
        </row>
        <row r="181">
          <cell r="A181" t="str">
            <v xml:space="preserve"> 430  Колбаса Стародворская с окороком 0,4 кг. ТМ Стародворье в оболочке полиамид  ПОКОМ</v>
          </cell>
          <cell r="D181">
            <v>11</v>
          </cell>
          <cell r="F181">
            <v>1003</v>
          </cell>
        </row>
        <row r="182">
          <cell r="A182" t="str">
            <v xml:space="preserve"> 431  Колбаса Стародворская с окороком в оболочке полиамид ТМ Стародворье ВЕС ПОКОМ</v>
          </cell>
          <cell r="D182">
            <v>6.8</v>
          </cell>
          <cell r="F182">
            <v>203.953</v>
          </cell>
        </row>
        <row r="183">
          <cell r="A183" t="str">
            <v xml:space="preserve"> 433 Колбаса Стародворская со шпиком  в оболочке полиамид. ТМ Стародворье ВЕС ПОКОМ</v>
          </cell>
          <cell r="D183">
            <v>5.4</v>
          </cell>
          <cell r="F183">
            <v>23.55</v>
          </cell>
        </row>
        <row r="184">
          <cell r="A184" t="str">
            <v xml:space="preserve"> 434  Колбаса Сервелат Кремлевский в вакуумной упаковке ТМ Стародворье.ВЕС  ПОКОМ</v>
          </cell>
          <cell r="D184">
            <v>4</v>
          </cell>
          <cell r="F184">
            <v>4</v>
          </cell>
        </row>
        <row r="185">
          <cell r="A185" t="str">
            <v xml:space="preserve"> 435  Колбаса Молочная Стародворская  с молоком в оболочке полиамид 0,4 кг.ТМ Стародворье ПОКОМ</v>
          </cell>
          <cell r="D185">
            <v>10</v>
          </cell>
          <cell r="F185">
            <v>348</v>
          </cell>
        </row>
        <row r="186">
          <cell r="A186" t="str">
            <v xml:space="preserve"> 436  Колбаса Молочная стародворская с молоком, ВЕС, ТМ Стародворье  ПОКОМ</v>
          </cell>
          <cell r="D186">
            <v>4.4000000000000004</v>
          </cell>
          <cell r="F186">
            <v>130.101</v>
          </cell>
        </row>
        <row r="187">
          <cell r="A187" t="str">
            <v xml:space="preserve"> 438  Колбаса Филедворская 0,4 кг. ТМ Стародворье  ПОКОМ</v>
          </cell>
          <cell r="F187">
            <v>15</v>
          </cell>
        </row>
        <row r="188">
          <cell r="A188" t="str">
            <v xml:space="preserve"> 445  Колбаса Краковюрст ТМ Баварушка рубленая в оболочке черева в в.у 0,2 кг ПОКОМ</v>
          </cell>
          <cell r="D188">
            <v>6</v>
          </cell>
          <cell r="F188">
            <v>121</v>
          </cell>
        </row>
        <row r="189">
          <cell r="A189" t="str">
            <v xml:space="preserve"> 446  Колбаса Краковюрст ТМ Баварушка с душистым чесноком в оболочке черева в в.у 0,2 кг. ПОКОМ</v>
          </cell>
          <cell r="D189">
            <v>6</v>
          </cell>
          <cell r="F189">
            <v>98</v>
          </cell>
        </row>
        <row r="190">
          <cell r="A190" t="str">
            <v xml:space="preserve"> 447  Колбаски Краковюрст ТМ Баварушка с изысканными пряностями в оболочке NDX в в.у 0,2 кг. ПОКОМ </v>
          </cell>
          <cell r="D190">
            <v>9</v>
          </cell>
          <cell r="F190">
            <v>227</v>
          </cell>
        </row>
        <row r="191">
          <cell r="A191" t="str">
            <v xml:space="preserve"> 448  Сосиски Сливушки по-венски ТМ Вязанка. 0,3 кг ПОКОМ</v>
          </cell>
          <cell r="D191">
            <v>9</v>
          </cell>
          <cell r="F191">
            <v>404</v>
          </cell>
        </row>
        <row r="192">
          <cell r="A192" t="str">
            <v xml:space="preserve"> 449  Колбаса Дугушка Стародворская ВЕС ТС Дугушка ПОКОМ</v>
          </cell>
          <cell r="D192">
            <v>9.15</v>
          </cell>
          <cell r="F192">
            <v>323.358</v>
          </cell>
        </row>
        <row r="193">
          <cell r="A193" t="str">
            <v xml:space="preserve"> 452  Колбаса Со шпиком ВЕС большой батон ТМ Особый рецепт  ПОКОМ</v>
          </cell>
          <cell r="D193">
            <v>10.5</v>
          </cell>
          <cell r="F193">
            <v>3345.9380000000001</v>
          </cell>
        </row>
        <row r="194">
          <cell r="A194" t="str">
            <v xml:space="preserve"> 453  Колбаса Докторская Филейная ВЕС большой батон ТМ Особый рецепт  ПОКОМ</v>
          </cell>
          <cell r="D194">
            <v>4</v>
          </cell>
          <cell r="F194">
            <v>4</v>
          </cell>
        </row>
        <row r="195">
          <cell r="A195" t="str">
            <v xml:space="preserve"> 456  Колбаса Филейная ТМ Особый рецепт ВЕС большой батон  ПОКОМ</v>
          </cell>
          <cell r="D195">
            <v>19</v>
          </cell>
          <cell r="F195">
            <v>7062.3019999999997</v>
          </cell>
        </row>
        <row r="196">
          <cell r="A196" t="str">
            <v xml:space="preserve"> 457  Колбаса Молочная ТМ Особый рецепт ВЕС большой батон  ПОКОМ</v>
          </cell>
          <cell r="D196">
            <v>11.5</v>
          </cell>
          <cell r="F196">
            <v>3108.0419999999999</v>
          </cell>
        </row>
        <row r="197">
          <cell r="A197" t="str">
            <v xml:space="preserve"> 460  Колбаса Стародворская Традиционная ВЕС ТМ Стародворье в оболочке полиамид. ПОКОМ</v>
          </cell>
          <cell r="D197">
            <v>3</v>
          </cell>
          <cell r="F197">
            <v>12.1</v>
          </cell>
        </row>
        <row r="198">
          <cell r="A198" t="str">
            <v xml:space="preserve"> 463  Колбаса Молочная Традиционнаяв оболочке полиамид.ТМ Стародворье. ВЕС ПОКОМ</v>
          </cell>
          <cell r="D198">
            <v>3</v>
          </cell>
          <cell r="F198">
            <v>14.7</v>
          </cell>
        </row>
        <row r="199">
          <cell r="A199" t="str">
            <v xml:space="preserve"> 465  Колбаса Филейная оригинальная ВЕС 0,8кг ТМ Особый рецепт в оболочке полиамид  ПОКОМ</v>
          </cell>
          <cell r="D199">
            <v>3</v>
          </cell>
          <cell r="F199">
            <v>169.21</v>
          </cell>
        </row>
        <row r="200">
          <cell r="A200" t="str">
            <v xml:space="preserve"> 467  Колбаса Филейная 0,5кг ТМ Особый рецепт  ПОКОМ</v>
          </cell>
          <cell r="D200">
            <v>7</v>
          </cell>
          <cell r="F200">
            <v>191</v>
          </cell>
        </row>
        <row r="201">
          <cell r="A201" t="str">
            <v xml:space="preserve"> 468  Колбаса Стародворская Традиционная ТМ Стародворье в оболочке полиамид 0,4 кг. ПОКОМ</v>
          </cell>
          <cell r="D201">
            <v>4</v>
          </cell>
          <cell r="F201">
            <v>26</v>
          </cell>
        </row>
        <row r="202">
          <cell r="A202" t="str">
            <v xml:space="preserve"> 472  Колбаса Молочная ВЕС ТМ Зареченские  ПОКОМ</v>
          </cell>
          <cell r="D202">
            <v>3</v>
          </cell>
          <cell r="F202">
            <v>3</v>
          </cell>
        </row>
        <row r="203">
          <cell r="A203" t="str">
            <v xml:space="preserve"> 473  Ветчина Рубленая ВЕС ТМ Зареченские  ПОКОМ</v>
          </cell>
          <cell r="D203">
            <v>3</v>
          </cell>
          <cell r="F203">
            <v>3</v>
          </cell>
        </row>
        <row r="204">
          <cell r="A204" t="str">
            <v xml:space="preserve"> 478  Сардельки Зареченские ВЕС ТМ Зареченские  ПОКОМ</v>
          </cell>
          <cell r="D204">
            <v>3</v>
          </cell>
          <cell r="F204">
            <v>3</v>
          </cell>
        </row>
        <row r="205">
          <cell r="A205" t="str">
            <v xml:space="preserve"> 479  Шпикачки Зареченские ВЕС ТМ Зареченские  ПОКОМ</v>
          </cell>
          <cell r="D205">
            <v>3</v>
          </cell>
          <cell r="F205">
            <v>3</v>
          </cell>
        </row>
        <row r="206">
          <cell r="A206" t="str">
            <v xml:space="preserve"> 483  Колбаса Молочная Традиционная ТМ Стародворье в оболочке полиамид 0,4 кг. ПОКОМ </v>
          </cell>
          <cell r="D206">
            <v>1</v>
          </cell>
          <cell r="F206">
            <v>15</v>
          </cell>
        </row>
        <row r="207">
          <cell r="A207" t="str">
            <v xml:space="preserve"> 490  Колбаса Сервелат Филейский ТМ Вязанка  0,3 кг. срез  ПОКОМ</v>
          </cell>
          <cell r="D207">
            <v>1</v>
          </cell>
          <cell r="F207">
            <v>32</v>
          </cell>
        </row>
        <row r="208">
          <cell r="A208" t="str">
            <v xml:space="preserve"> 491  Колбаса Филейская Рубленая ТМ Вязанка  0,3 кг. срез.  ПОКОМ</v>
          </cell>
          <cell r="F208">
            <v>47</v>
          </cell>
        </row>
        <row r="209">
          <cell r="A209" t="str">
            <v xml:space="preserve"> 492  Колбаса Салями Филейская 0,3кг ТМ Вязанка  ПОКОМ</v>
          </cell>
          <cell r="D209">
            <v>1</v>
          </cell>
          <cell r="F209">
            <v>54</v>
          </cell>
        </row>
        <row r="210">
          <cell r="A210" t="str">
            <v xml:space="preserve"> 493  Колбаса Салями Филейская ТМ Вязанка ВЕС  ПОКОМ</v>
          </cell>
          <cell r="D210">
            <v>3</v>
          </cell>
          <cell r="F210">
            <v>4.5</v>
          </cell>
        </row>
        <row r="211">
          <cell r="A211" t="str">
            <v xml:space="preserve"> 494  Колбаса Филейская Рубленая ТМ Вязанка ВЕС  ПОКОМ</v>
          </cell>
          <cell r="D211">
            <v>3</v>
          </cell>
          <cell r="F211">
            <v>4.5</v>
          </cell>
        </row>
        <row r="212">
          <cell r="A212" t="str">
            <v xml:space="preserve"> 495  Колбаса Сочинка по-европейски с сочной грудинкой 0,3кг ТМ Стародворье  ПОКОМ</v>
          </cell>
          <cell r="D212">
            <v>10</v>
          </cell>
          <cell r="F212">
            <v>703</v>
          </cell>
        </row>
        <row r="213">
          <cell r="A213" t="str">
            <v xml:space="preserve"> 496  Колбаса Сочинка по-фински с сочным окроком 0,3кг ТМ Стародворье  ПОКОМ</v>
          </cell>
          <cell r="D213">
            <v>13</v>
          </cell>
          <cell r="F213">
            <v>569</v>
          </cell>
        </row>
        <row r="214">
          <cell r="A214" t="str">
            <v xml:space="preserve"> 497  Колбаса Сочинка зернистая с сочной грудинкой 0,3кг ТМ Стародворье  ПОКОМ</v>
          </cell>
          <cell r="D214">
            <v>14</v>
          </cell>
          <cell r="F214">
            <v>731</v>
          </cell>
        </row>
        <row r="215">
          <cell r="A215" t="str">
            <v xml:space="preserve"> 498  Колбаса Сочинка рубленая с сочным окороком 0,3кг ТМ Стародворье  ПОКОМ</v>
          </cell>
          <cell r="D215">
            <v>8</v>
          </cell>
          <cell r="F215">
            <v>441</v>
          </cell>
        </row>
        <row r="216">
          <cell r="A216" t="str">
            <v xml:space="preserve"> 499  Сардельки Дугушки со сливочным маслом ВЕС ТМ Стародворье ТС Дугушка  ПОКОМ</v>
          </cell>
          <cell r="D216">
            <v>1.4</v>
          </cell>
          <cell r="F216">
            <v>61.780999999999999</v>
          </cell>
        </row>
        <row r="217">
          <cell r="A217" t="str">
            <v xml:space="preserve"> 500  Сосиски Сливушки по-венски ВЕС ТМ Вязанка  ПОКОМ</v>
          </cell>
          <cell r="D217">
            <v>3</v>
          </cell>
          <cell r="F217">
            <v>8.1</v>
          </cell>
        </row>
        <row r="218">
          <cell r="A218" t="str">
            <v xml:space="preserve"> 502  Колбаски Краковюрст ТМ Баварушка с изысканными пряностями в оболочке NDX в мгс 0,28 кг. ПОКОМ</v>
          </cell>
          <cell r="D218">
            <v>23</v>
          </cell>
          <cell r="F218">
            <v>727</v>
          </cell>
        </row>
        <row r="219">
          <cell r="A219" t="str">
            <v xml:space="preserve"> 504  Ветчина Мясорубская с окороком 0,33кг срез ТМ Стародворье  ПОКОМ</v>
          </cell>
          <cell r="D219">
            <v>3</v>
          </cell>
          <cell r="F219">
            <v>37</v>
          </cell>
        </row>
        <row r="220">
          <cell r="A220" t="str">
            <v>1146 Ароматная с/к в/у ОСТАНКИНО</v>
          </cell>
          <cell r="D220">
            <v>15.5</v>
          </cell>
          <cell r="F220">
            <v>15.5</v>
          </cell>
        </row>
        <row r="221">
          <cell r="A221" t="str">
            <v>3215 ВЕТЧ.МЯСНАЯ Папа может п/о 0.4кг 8шт.    ОСТАНКИНО</v>
          </cell>
          <cell r="D221">
            <v>411</v>
          </cell>
          <cell r="F221">
            <v>411</v>
          </cell>
        </row>
        <row r="222">
          <cell r="A222" t="str">
            <v>3680 ПРЕСИЖН с/к дек. спец мгс ОСТАНКИНО</v>
          </cell>
          <cell r="D222">
            <v>12.5</v>
          </cell>
          <cell r="F222">
            <v>12.5</v>
          </cell>
        </row>
        <row r="223">
          <cell r="A223" t="str">
            <v>3684 ПРЕСИЖН с/к в/у 1/250 8шт.   ОСТАНКИНО</v>
          </cell>
          <cell r="D223">
            <v>137</v>
          </cell>
          <cell r="F223">
            <v>137</v>
          </cell>
        </row>
        <row r="224">
          <cell r="A224" t="str">
            <v>4063 МЯСНАЯ Папа может вар п/о_Л   ОСТАНКИНО</v>
          </cell>
          <cell r="D224">
            <v>1717.05</v>
          </cell>
          <cell r="F224">
            <v>1717.05</v>
          </cell>
        </row>
        <row r="225">
          <cell r="A225" t="str">
            <v>4117 ЭКСТРА Папа может с/к в/у_Л   ОСТАНКИНО</v>
          </cell>
          <cell r="D225">
            <v>124</v>
          </cell>
          <cell r="F225">
            <v>124</v>
          </cell>
        </row>
        <row r="226">
          <cell r="A226" t="str">
            <v>4555 Докторская ГОСТ вар п/о ОСТАНКИНО</v>
          </cell>
          <cell r="D226">
            <v>32.549999999999997</v>
          </cell>
          <cell r="F226">
            <v>32.549999999999997</v>
          </cell>
        </row>
        <row r="227">
          <cell r="A227" t="str">
            <v>4574 Колбаса вар Мясная со шпиком 1кг Папа может п/о (код покуп. 24784) Останкино</v>
          </cell>
          <cell r="D227">
            <v>98.9</v>
          </cell>
          <cell r="F227">
            <v>98.9</v>
          </cell>
        </row>
        <row r="228">
          <cell r="A228" t="str">
            <v>4574 Мясная со шпиком Папа может вар п/о ОСТАНКИНО</v>
          </cell>
          <cell r="D228">
            <v>2.6</v>
          </cell>
          <cell r="F228">
            <v>2.6</v>
          </cell>
        </row>
        <row r="229">
          <cell r="A229" t="str">
            <v>4691 ШЕЙКА КОПЧЕНАЯ к/в мл/к в/у 300*6  ОСТАНКИНО</v>
          </cell>
          <cell r="D229">
            <v>133</v>
          </cell>
          <cell r="F229">
            <v>133</v>
          </cell>
        </row>
        <row r="230">
          <cell r="A230" t="str">
            <v>4786 КОЛБ.СНЭКИ Папа может в/к мгс 1/70_5  ОСТАНКИНО</v>
          </cell>
          <cell r="D230">
            <v>137</v>
          </cell>
          <cell r="F230">
            <v>137</v>
          </cell>
        </row>
        <row r="231">
          <cell r="A231" t="str">
            <v>4813 ФИЛЕЙНАЯ Папа может вар п/о_Л   ОСТАНКИНО</v>
          </cell>
          <cell r="D231">
            <v>552.04999999999995</v>
          </cell>
          <cell r="F231">
            <v>552.04999999999995</v>
          </cell>
        </row>
        <row r="232">
          <cell r="A232" t="str">
            <v>4993 САЛЯМИ ИТАЛЬЯНСКАЯ с/к в/у 1/250*8_120c ОСТАНКИНО</v>
          </cell>
          <cell r="D232">
            <v>393</v>
          </cell>
          <cell r="F232">
            <v>393</v>
          </cell>
        </row>
        <row r="233">
          <cell r="A233" t="str">
            <v>5246 ДОКТОРСКАЯ ПРЕМИУМ вар б/о мгс_30с ОСТАНКИНО</v>
          </cell>
          <cell r="D233">
            <v>30.3</v>
          </cell>
          <cell r="F233">
            <v>30.3</v>
          </cell>
        </row>
        <row r="234">
          <cell r="A234" t="str">
            <v>5341 СЕРВЕЛАТ ОХОТНИЧИЙ в/к в/у  ОСТАНКИНО</v>
          </cell>
          <cell r="D234">
            <v>660.82</v>
          </cell>
          <cell r="F234">
            <v>660.82</v>
          </cell>
        </row>
        <row r="235">
          <cell r="A235" t="str">
            <v>5483 ЭКСТРА Папа может с/к в/у 1/250 8шт.   ОСТАНКИНО</v>
          </cell>
          <cell r="D235">
            <v>815</v>
          </cell>
          <cell r="F235">
            <v>815</v>
          </cell>
        </row>
        <row r="236">
          <cell r="A236" t="str">
            <v>5544 Сервелат Финский в/к в/у_45с НОВАЯ ОСТАНКИНО</v>
          </cell>
          <cell r="D236">
            <v>1636.7</v>
          </cell>
          <cell r="F236">
            <v>1636.7</v>
          </cell>
        </row>
        <row r="237">
          <cell r="A237" t="str">
            <v>5679 САЛЯМИ ИТАЛЬЯНСКАЯ с/к в/у 1/150_60с ОСТАНКИНО</v>
          </cell>
          <cell r="D237">
            <v>309</v>
          </cell>
          <cell r="F237">
            <v>309</v>
          </cell>
        </row>
        <row r="238">
          <cell r="A238" t="str">
            <v>5682 САЛЯМИ МЕЛКОЗЕРНЕНАЯ с/к в/у 1/120_60с   ОСТАНКИНО</v>
          </cell>
          <cell r="D238">
            <v>2160</v>
          </cell>
          <cell r="F238">
            <v>2160</v>
          </cell>
        </row>
        <row r="239">
          <cell r="A239" t="str">
            <v>5698 СЫТНЫЕ Папа может сар б/о мгс 1*3_Маяк  ОСТАНКИНО</v>
          </cell>
          <cell r="D239">
            <v>294</v>
          </cell>
          <cell r="F239">
            <v>294</v>
          </cell>
        </row>
        <row r="240">
          <cell r="A240" t="str">
            <v>5706 АРОМАТНАЯ Папа может с/к в/у 1/250 8шт.  ОСТАНКИНО</v>
          </cell>
          <cell r="D240">
            <v>918</v>
          </cell>
          <cell r="F240">
            <v>918</v>
          </cell>
        </row>
        <row r="241">
          <cell r="A241" t="str">
            <v>5708 ПОСОЛЬСКАЯ Папа может с/к в/у ОСТАНКИНО</v>
          </cell>
          <cell r="D241">
            <v>60.85</v>
          </cell>
          <cell r="F241">
            <v>60.85</v>
          </cell>
        </row>
        <row r="242">
          <cell r="A242" t="str">
            <v>5851 ЭКСТРА Папа может вар п/о   ОСТАНКИНО</v>
          </cell>
          <cell r="D242">
            <v>407.45</v>
          </cell>
          <cell r="F242">
            <v>407.45</v>
          </cell>
        </row>
        <row r="243">
          <cell r="A243" t="str">
            <v>5931 ОХОТНИЧЬЯ Папа может с/к в/у 1/220 8шт.   ОСТАНКИНО</v>
          </cell>
          <cell r="D243">
            <v>1051</v>
          </cell>
          <cell r="F243">
            <v>1051</v>
          </cell>
        </row>
        <row r="244">
          <cell r="A244" t="str">
            <v>6004 РАГУ СВИНОЕ 1кг 8шт.зам_120с ОСТАНКИНО</v>
          </cell>
          <cell r="D244">
            <v>48</v>
          </cell>
          <cell r="F244">
            <v>48</v>
          </cell>
        </row>
        <row r="245">
          <cell r="A245" t="str">
            <v>6158 ВРЕМЯ ОЛИВЬЕ Папа может вар п/о 0.4кг   ОСТАНКИНО</v>
          </cell>
          <cell r="D245">
            <v>1849</v>
          </cell>
          <cell r="F245">
            <v>1849</v>
          </cell>
        </row>
        <row r="246">
          <cell r="A246" t="str">
            <v>6159 ВРЕМЯ ОЛИВЬЕ.Папа может вар п/о ОСТАНКИНО</v>
          </cell>
          <cell r="D246">
            <v>30.75</v>
          </cell>
          <cell r="F246">
            <v>30.75</v>
          </cell>
        </row>
        <row r="247">
          <cell r="A247" t="str">
            <v>6200 ГРУДИНКА ПРЕМИУМ к/в мл/к в/у 0.3кг  ОСТАНКИНО</v>
          </cell>
          <cell r="D247">
            <v>430</v>
          </cell>
          <cell r="F247">
            <v>430</v>
          </cell>
        </row>
        <row r="248">
          <cell r="A248" t="str">
            <v>6201 ГРУДИНКА ПРЕМИУМ к/в с/н в/у 1/150 8 шт ОСТАНКИНО</v>
          </cell>
          <cell r="D248">
            <v>163</v>
          </cell>
          <cell r="F248">
            <v>163</v>
          </cell>
        </row>
        <row r="249">
          <cell r="A249" t="str">
            <v>6206 СВИНИНА ПО-ДОМАШНЕМУ к/в мл/к в/у 0.3кг  ОСТАНКИНО</v>
          </cell>
          <cell r="D249">
            <v>710</v>
          </cell>
          <cell r="F249">
            <v>710</v>
          </cell>
        </row>
        <row r="250">
          <cell r="A250" t="str">
            <v>6221 НЕАПОЛИТАНСКИЙ ДУЭТ с/к с/н мгс 1/90  ОСТАНКИНО</v>
          </cell>
          <cell r="D250">
            <v>456</v>
          </cell>
          <cell r="F250">
            <v>456</v>
          </cell>
        </row>
        <row r="251">
          <cell r="A251" t="str">
            <v>6222 ИТАЛЬЯНСКОЕ АССОРТИ с/в с/н мгс 1/90 ОСТАНКИНО</v>
          </cell>
          <cell r="D251">
            <v>202</v>
          </cell>
          <cell r="F251">
            <v>202</v>
          </cell>
        </row>
        <row r="252">
          <cell r="A252" t="str">
            <v>6228 МЯСНОЕ АССОРТИ к/з с/н мгс 1/90 10шт.  ОСТАНКИНО</v>
          </cell>
          <cell r="D252">
            <v>629</v>
          </cell>
          <cell r="F252">
            <v>629</v>
          </cell>
        </row>
        <row r="253">
          <cell r="A253" t="str">
            <v>6247 ДОМАШНЯЯ Папа может вар п/о 0,4кг 8шт.  ОСТАНКИНО</v>
          </cell>
          <cell r="D253">
            <v>237</v>
          </cell>
          <cell r="F253">
            <v>237</v>
          </cell>
        </row>
        <row r="254">
          <cell r="A254" t="str">
            <v>6268 ГОВЯЖЬЯ Папа может вар п/о 0,4кг 8 шт.  ОСТАНКИНО</v>
          </cell>
          <cell r="D254">
            <v>452</v>
          </cell>
          <cell r="F254">
            <v>452</v>
          </cell>
        </row>
        <row r="255">
          <cell r="A255" t="str">
            <v>6279 КОРЕЙКА ПО-ОСТ.к/в в/с с/н в/у 1/150_45с  ОСТАНКИНО</v>
          </cell>
          <cell r="D255">
            <v>414</v>
          </cell>
          <cell r="F255">
            <v>414</v>
          </cell>
        </row>
        <row r="256">
          <cell r="A256" t="str">
            <v>6303 МЯСНЫЕ Папа может сос п/о мгс 1.5*3  ОСТАНКИНО</v>
          </cell>
          <cell r="D256">
            <v>466.4</v>
          </cell>
          <cell r="F256">
            <v>466.4</v>
          </cell>
        </row>
        <row r="257">
          <cell r="A257" t="str">
            <v>6324 ДОКТОРСКАЯ ГОСТ вар п/о 0.4кг 8шт.  ОСТАНКИНО</v>
          </cell>
          <cell r="D257">
            <v>531</v>
          </cell>
          <cell r="F257">
            <v>531</v>
          </cell>
        </row>
        <row r="258">
          <cell r="A258" t="str">
            <v>6325 ДОКТОРСКАЯ ПРЕМИУМ вар п/о 0.4кг 8шт.  ОСТАНКИНО</v>
          </cell>
          <cell r="D258">
            <v>588</v>
          </cell>
          <cell r="F258">
            <v>588</v>
          </cell>
        </row>
        <row r="259">
          <cell r="A259" t="str">
            <v>6333 МЯСНАЯ Папа может вар п/о 0.4кг 8шт.  ОСТАНКИНО</v>
          </cell>
          <cell r="D259">
            <v>7205</v>
          </cell>
          <cell r="F259">
            <v>7205</v>
          </cell>
        </row>
        <row r="260">
          <cell r="A260" t="str">
            <v>6340 ДОМАШНИЙ РЕЦЕПТ Коровино 0.5кг 8шт.  ОСТАНКИНО</v>
          </cell>
          <cell r="D260">
            <v>1450</v>
          </cell>
          <cell r="F260">
            <v>1453</v>
          </cell>
        </row>
        <row r="261">
          <cell r="A261" t="str">
            <v>6341 ДОМАШНИЙ РЕЦЕПТ СО ШПИКОМ Коровино 0.5кг  ОСТАНКИНО</v>
          </cell>
          <cell r="D261">
            <v>77</v>
          </cell>
          <cell r="F261">
            <v>77</v>
          </cell>
        </row>
        <row r="262">
          <cell r="A262" t="str">
            <v>6353 ЭКСТРА Папа может вар п/о 0.4кг 8шт.  ОСТАНКИНО</v>
          </cell>
          <cell r="D262">
            <v>1738</v>
          </cell>
          <cell r="F262">
            <v>1740</v>
          </cell>
        </row>
        <row r="263">
          <cell r="A263" t="str">
            <v>6392 ФИЛЕЙНАЯ Папа может вар п/о 0.4кг. ОСТАНКИНО</v>
          </cell>
          <cell r="D263">
            <v>5851</v>
          </cell>
          <cell r="F263">
            <v>5855</v>
          </cell>
        </row>
        <row r="264">
          <cell r="A264" t="str">
            <v>6415 БАЛЫКОВАЯ Коровино п/к в/у 0.84кг 6шт.  ОСТАНКИНО</v>
          </cell>
          <cell r="D264">
            <v>67</v>
          </cell>
          <cell r="F264">
            <v>67</v>
          </cell>
        </row>
        <row r="265">
          <cell r="A265" t="str">
            <v>6426 КЛАССИЧЕСКАЯ ПМ вар п/о 0.3кг 8шт.  ОСТАНКИНО</v>
          </cell>
          <cell r="D265">
            <v>1403</v>
          </cell>
          <cell r="F265">
            <v>1403</v>
          </cell>
        </row>
        <row r="266">
          <cell r="A266" t="str">
            <v>6448 СВИНИНА МАДЕРА с/к с/н в/у 1/100 10шт.   ОСТАНКИНО</v>
          </cell>
          <cell r="D266">
            <v>384</v>
          </cell>
          <cell r="F266">
            <v>384</v>
          </cell>
        </row>
        <row r="267">
          <cell r="A267" t="str">
            <v>6453 ЭКСТРА Папа может с/к с/н в/у 1/100 14шт.   ОСТАНКИНО</v>
          </cell>
          <cell r="D267">
            <v>1739</v>
          </cell>
          <cell r="F267">
            <v>1739</v>
          </cell>
        </row>
        <row r="268">
          <cell r="A268" t="str">
            <v>6454 АРОМАТНАЯ с/к с/н в/у 1/100 14шт.  ОСТАНКИНО</v>
          </cell>
          <cell r="D268">
            <v>1825</v>
          </cell>
          <cell r="F268">
            <v>1825</v>
          </cell>
        </row>
        <row r="269">
          <cell r="A269" t="str">
            <v>6459 СЕРВЕЛАТ ШВЕЙЦАРСК. в/к с/н в/у 1/100*10  ОСТАНКИНО</v>
          </cell>
          <cell r="D269">
            <v>214</v>
          </cell>
          <cell r="F269">
            <v>214</v>
          </cell>
        </row>
        <row r="270">
          <cell r="A270" t="str">
            <v>6470 ВЕТЧ.МРАМОРНАЯ в/у_45с  ОСТАНКИНО</v>
          </cell>
          <cell r="D270">
            <v>45.1</v>
          </cell>
          <cell r="F270">
            <v>45.1</v>
          </cell>
        </row>
        <row r="271">
          <cell r="A271" t="str">
            <v>6492 ШПИК С ЧЕСНОК.И ПЕРЦЕМ к/в в/у 0.3кг_45c  ОСТАНКИНО</v>
          </cell>
          <cell r="D271">
            <v>253</v>
          </cell>
          <cell r="F271">
            <v>253</v>
          </cell>
        </row>
        <row r="272">
          <cell r="A272" t="str">
            <v>6495 ВЕТЧ.МРАМОРНАЯ в/у срез 0.3кг 6шт_45с  ОСТАНКИНО</v>
          </cell>
          <cell r="D272">
            <v>681</v>
          </cell>
          <cell r="F272">
            <v>681</v>
          </cell>
        </row>
        <row r="273">
          <cell r="A273" t="str">
            <v>6527 ШПИКАЧКИ СОЧНЫЕ ПМ сар б/о мгс 1*3 45с ОСТАНКИНО</v>
          </cell>
          <cell r="D273">
            <v>467.1</v>
          </cell>
          <cell r="F273">
            <v>467.1</v>
          </cell>
        </row>
        <row r="274">
          <cell r="A274" t="str">
            <v>6586 МРАМОРНАЯ И БАЛЫКОВАЯ в/к с/н мгс 1/90 ОСТАНКИНО</v>
          </cell>
          <cell r="D274">
            <v>373</v>
          </cell>
          <cell r="F274">
            <v>373</v>
          </cell>
        </row>
        <row r="275">
          <cell r="A275" t="str">
            <v>6609 С ГОВЯДИНОЙ ПМ сар б/о мгс 0.4кг_45с ОСТАНКИНО</v>
          </cell>
          <cell r="D275">
            <v>96</v>
          </cell>
          <cell r="F275">
            <v>96</v>
          </cell>
        </row>
        <row r="276">
          <cell r="A276" t="str">
            <v>6653 ШПИКАЧКИ СОЧНЫЕ С БЕКОНОМ п/о мгс 0.3кг. ОСТАНКИНО</v>
          </cell>
          <cell r="D276">
            <v>167</v>
          </cell>
          <cell r="F276">
            <v>167</v>
          </cell>
        </row>
        <row r="277">
          <cell r="A277" t="str">
            <v>6666 БОЯНСКАЯ Папа может п/к в/у 0,28кг 8 шт. ОСТАНКИНО</v>
          </cell>
          <cell r="D277">
            <v>1400</v>
          </cell>
          <cell r="F277">
            <v>1400</v>
          </cell>
        </row>
        <row r="278">
          <cell r="A278" t="str">
            <v>6683 СЕРВЕЛАТ ЗЕРНИСТЫЙ ПМ в/к в/у 0,35кг  ОСТАНКИНО</v>
          </cell>
          <cell r="D278">
            <v>3389</v>
          </cell>
          <cell r="F278">
            <v>3389</v>
          </cell>
        </row>
        <row r="279">
          <cell r="A279" t="str">
            <v>6684 СЕРВЕЛАТ КАРЕЛЬСКИЙ ПМ в/к в/у 0.28кг  ОСТАНКИНО</v>
          </cell>
          <cell r="D279">
            <v>3072</v>
          </cell>
          <cell r="F279">
            <v>3072</v>
          </cell>
        </row>
        <row r="280">
          <cell r="A280" t="str">
            <v>6689 СЕРВЕЛАТ ОХОТНИЧИЙ ПМ в/к в/у 0,35кг 8шт  ОСТАНКИНО</v>
          </cell>
          <cell r="D280">
            <v>4079</v>
          </cell>
          <cell r="F280">
            <v>4087</v>
          </cell>
        </row>
        <row r="281">
          <cell r="A281" t="str">
            <v>6697 СЕРВЕЛАТ ФИНСКИЙ ПМ в/к в/у 0,35кг 8шт.  ОСТАНКИНО</v>
          </cell>
          <cell r="D281">
            <v>6137</v>
          </cell>
          <cell r="F281">
            <v>6137</v>
          </cell>
        </row>
        <row r="282">
          <cell r="A282" t="str">
            <v>6713 СОЧНЫЙ ГРИЛЬ ПМ сос п/о мгс 0.41кг 8шт.  ОСТАНКИНО</v>
          </cell>
          <cell r="D282">
            <v>1475</v>
          </cell>
          <cell r="F282">
            <v>1475</v>
          </cell>
        </row>
        <row r="283">
          <cell r="A283" t="str">
            <v>6722 СОЧНЫЕ ПМ сос п/о мгс 0,41кг 10шт.  ОСТАНКИНО</v>
          </cell>
          <cell r="D283">
            <v>8938</v>
          </cell>
          <cell r="F283">
            <v>8945</v>
          </cell>
        </row>
        <row r="284">
          <cell r="A284" t="str">
            <v>6726 СЛИВОЧНЫЕ ПМ сос п/о мгс 0.41кг 10шт.  ОСТАНКИНО</v>
          </cell>
          <cell r="D284">
            <v>3184</v>
          </cell>
          <cell r="F284">
            <v>3193</v>
          </cell>
        </row>
        <row r="285">
          <cell r="A285" t="str">
            <v>6747 РУССКАЯ ПРЕМИУМ ПМ вар ф/о в/у  ОСТАНКИНО</v>
          </cell>
          <cell r="D285">
            <v>52.5</v>
          </cell>
          <cell r="F285">
            <v>52.5</v>
          </cell>
        </row>
        <row r="286">
          <cell r="A286" t="str">
            <v>6762 СЛИВОЧНЫЕ сос ц/о мгс 0.41кг 8шт.  ОСТАНКИНО</v>
          </cell>
          <cell r="D286">
            <v>260</v>
          </cell>
          <cell r="F286">
            <v>260</v>
          </cell>
        </row>
        <row r="287">
          <cell r="A287" t="str">
            <v>6765 РУБЛЕНЫЕ сос ц/о мгс 0.36кг 6шт.  ОСТАНКИНО</v>
          </cell>
          <cell r="D287">
            <v>917</v>
          </cell>
          <cell r="F287">
            <v>917</v>
          </cell>
        </row>
        <row r="288">
          <cell r="A288" t="str">
            <v>6767 РУБЛЕНЫЕ сос ц/о мгс 1*4  ОСТАНКИНО</v>
          </cell>
          <cell r="D288">
            <v>46.6</v>
          </cell>
          <cell r="F288">
            <v>46.6</v>
          </cell>
        </row>
        <row r="289">
          <cell r="A289" t="str">
            <v>6768 С СЫРОМ сос ц/о мгс 0.41кг 6шт.  ОСТАНКИНО</v>
          </cell>
          <cell r="D289">
            <v>196</v>
          </cell>
          <cell r="F289">
            <v>196</v>
          </cell>
        </row>
        <row r="290">
          <cell r="A290" t="str">
            <v>6773 САЛЯМИ Папа может п/к в/у 0,28кг 8шт.  ОСТАНКИНО</v>
          </cell>
          <cell r="D290">
            <v>664</v>
          </cell>
          <cell r="F290">
            <v>664</v>
          </cell>
        </row>
        <row r="291">
          <cell r="A291" t="str">
            <v>6777 МЯСНЫЕ С ГОВЯДИНОЙ ПМ сос п/о мгс 0.4кг  ОСТАНКИНО</v>
          </cell>
          <cell r="D291">
            <v>1480</v>
          </cell>
          <cell r="F291">
            <v>1480</v>
          </cell>
        </row>
        <row r="292">
          <cell r="A292" t="str">
            <v>6785 ВЕНСКАЯ САЛЯМИ п/к в/у 0.33кг 8шт.  ОСТАНКИНО</v>
          </cell>
          <cell r="D292">
            <v>476</v>
          </cell>
          <cell r="F292">
            <v>476</v>
          </cell>
        </row>
        <row r="293">
          <cell r="A293" t="str">
            <v>6787 СЕРВЕЛАТ КРЕМЛЕВСКИЙ в/к в/у 0,33кг 8шт.  ОСТАНКИНО</v>
          </cell>
          <cell r="D293">
            <v>429</v>
          </cell>
          <cell r="F293">
            <v>429</v>
          </cell>
        </row>
        <row r="294">
          <cell r="A294" t="str">
            <v>6791 СЕРВЕЛАТ ПРЕМИУМ в/к в/у 0,33кг 8шт.  ОСТАНКИНО</v>
          </cell>
          <cell r="D294">
            <v>439</v>
          </cell>
          <cell r="F294">
            <v>439</v>
          </cell>
        </row>
        <row r="295">
          <cell r="A295" t="str">
            <v>6793 БАЛЫКОВАЯ в/к в/у 0,33кг 8шт.  ОСТАНКИНО</v>
          </cell>
          <cell r="D295">
            <v>839</v>
          </cell>
          <cell r="F295">
            <v>839</v>
          </cell>
        </row>
        <row r="296">
          <cell r="A296" t="str">
            <v>6794 БАЛЫКОВАЯ в/к в/у  ОСТАНКИНО</v>
          </cell>
          <cell r="D296">
            <v>32.700000000000003</v>
          </cell>
          <cell r="F296">
            <v>32.700000000000003</v>
          </cell>
        </row>
        <row r="297">
          <cell r="A297" t="str">
            <v>6795 ОСТАНКИНСКАЯ в/к в/у 0,33кг 8шт.  ОСТАНКИНО</v>
          </cell>
          <cell r="D297">
            <v>100</v>
          </cell>
          <cell r="F297">
            <v>100</v>
          </cell>
        </row>
        <row r="298">
          <cell r="A298" t="str">
            <v>6801 ОСТАНКИНСКАЯ вар п/о 0.4кг 8шт.  ОСТАНКИНО</v>
          </cell>
          <cell r="D298">
            <v>100</v>
          </cell>
          <cell r="F298">
            <v>100</v>
          </cell>
        </row>
        <row r="299">
          <cell r="A299" t="str">
            <v>6807 СЕРВЕЛАТ ЕВРОПЕЙСКИЙ в/к в/у 0,33кг 8шт.  ОСТАНКИНО</v>
          </cell>
          <cell r="D299">
            <v>142</v>
          </cell>
          <cell r="F299">
            <v>142</v>
          </cell>
        </row>
        <row r="300">
          <cell r="A300" t="str">
            <v>6829 МОЛОЧНЫЕ КЛАССИЧЕСКИЕ сос п/о мгс 2*4_С  ОСТАНКИНО</v>
          </cell>
          <cell r="D300">
            <v>458</v>
          </cell>
          <cell r="F300">
            <v>458</v>
          </cell>
        </row>
        <row r="301">
          <cell r="A301" t="str">
            <v>6837 ФИЛЕЙНЫЕ Папа Может сос ц/о мгс 0.4кг  ОСТАНКИНО</v>
          </cell>
          <cell r="D301">
            <v>1303</v>
          </cell>
          <cell r="F301">
            <v>1303</v>
          </cell>
        </row>
        <row r="302">
          <cell r="A302" t="str">
            <v>6842 ДЫМОВИЦА ИЗ ОКОРОКА к/в мл/к в/у 0,3кг  ОСТАНКИНО</v>
          </cell>
          <cell r="D302">
            <v>144</v>
          </cell>
          <cell r="F302">
            <v>144</v>
          </cell>
        </row>
        <row r="303">
          <cell r="A303" t="str">
            <v>6852 МОЛОЧНЫЕ ПРЕМИУМ ПМ сос п/о в/ у 1/350  ОСТАНКИНО</v>
          </cell>
          <cell r="D303">
            <v>2548</v>
          </cell>
          <cell r="F303">
            <v>2549</v>
          </cell>
        </row>
        <row r="304">
          <cell r="A304" t="str">
            <v>6854 МОЛОЧНЫЕ ПРЕМИУМ ПМ сос п/о мгс 0.6кг  ОСТАНКИНО</v>
          </cell>
          <cell r="D304">
            <v>305</v>
          </cell>
          <cell r="F304">
            <v>305</v>
          </cell>
        </row>
        <row r="305">
          <cell r="A305" t="str">
            <v>6861 ДОМАШНИЙ РЕЦЕПТ Коровино вар п/о  ОСТАНКИНО</v>
          </cell>
          <cell r="D305">
            <v>343.4</v>
          </cell>
          <cell r="F305">
            <v>343.4</v>
          </cell>
        </row>
        <row r="306">
          <cell r="A306" t="str">
            <v>6862 ДОМАШНИЙ РЕЦЕПТ СО ШПИК. Коровино вар п/о  ОСТАНКИНО</v>
          </cell>
          <cell r="D306">
            <v>59.5</v>
          </cell>
          <cell r="F306">
            <v>59.5</v>
          </cell>
        </row>
        <row r="307">
          <cell r="A307" t="str">
            <v>6866 ВЕТЧ.НЕЖНАЯ Коровино п/о_Маяк  ОСТАНКИНО</v>
          </cell>
          <cell r="D307">
            <v>249.1</v>
          </cell>
          <cell r="F307">
            <v>249.1</v>
          </cell>
        </row>
        <row r="308">
          <cell r="A308" t="str">
            <v>6869 С ГОВЯДИНОЙ СН сос п/о мгс 1кг 6шт.  ОСТАНКИНО</v>
          </cell>
          <cell r="D308">
            <v>146</v>
          </cell>
          <cell r="F308">
            <v>146</v>
          </cell>
        </row>
        <row r="309">
          <cell r="A309" t="str">
            <v>6909 ДЛЯ ДЕТЕЙ сос п/о мгс 0.33кг 8шт.  ОСТАНКИНО</v>
          </cell>
          <cell r="D309">
            <v>605</v>
          </cell>
          <cell r="F309">
            <v>605</v>
          </cell>
        </row>
        <row r="310">
          <cell r="A310" t="str">
            <v>6919 БЕКОН с/к с/н в/у 1/180 10шт.  ОСТАНКИНО</v>
          </cell>
          <cell r="D310">
            <v>394</v>
          </cell>
          <cell r="F310">
            <v>394</v>
          </cell>
        </row>
        <row r="311">
          <cell r="A311" t="str">
            <v>6921 БЕКОН Папа может с/к с/н в/у 1/140 10шт  ОСТАНКИНО</v>
          </cell>
          <cell r="D311">
            <v>972</v>
          </cell>
          <cell r="F311">
            <v>972</v>
          </cell>
        </row>
        <row r="312">
          <cell r="A312" t="str">
            <v>6948 МОЛОЧНЫЕ ПРЕМИУМ.ПМ сос п/о мгс 1,5*4 Останкино</v>
          </cell>
          <cell r="D312">
            <v>264.8</v>
          </cell>
          <cell r="F312">
            <v>264.8</v>
          </cell>
        </row>
        <row r="313">
          <cell r="A313" t="str">
            <v>6951 СЛИВОЧНЫЕ Папа может сос п/о мгс 1.5*4  ОСТАНКИНО</v>
          </cell>
          <cell r="D313">
            <v>105.5</v>
          </cell>
          <cell r="F313">
            <v>105.5</v>
          </cell>
        </row>
        <row r="314">
          <cell r="A314" t="str">
            <v>6955 СОЧНЫЕ Папа может сос п/о мгс1.5*4_А Останкино</v>
          </cell>
          <cell r="D314">
            <v>3193.7</v>
          </cell>
          <cell r="F314">
            <v>3193.7</v>
          </cell>
        </row>
        <row r="315">
          <cell r="A315" t="str">
            <v>7045 БЕКОН Папа может с/к с/н в/у 1/250 7 шт ОСТАНКИНО</v>
          </cell>
          <cell r="D315">
            <v>84</v>
          </cell>
          <cell r="F315">
            <v>84</v>
          </cell>
        </row>
        <row r="316">
          <cell r="A316" t="str">
            <v>Балык говяжий с/к "Эликатессе" 0,10 кг.шт. нарезка (лоток с ср.защ.атм.)  СПК</v>
          </cell>
          <cell r="D316">
            <v>191</v>
          </cell>
          <cell r="F316">
            <v>191</v>
          </cell>
        </row>
        <row r="317">
          <cell r="A317" t="str">
            <v>Балык свиной с/к "Эликатессе" 0,10 кг.шт. нарезка (лоток с ср.защ.атм.)  СПК</v>
          </cell>
          <cell r="D317">
            <v>307</v>
          </cell>
          <cell r="F317">
            <v>307</v>
          </cell>
        </row>
        <row r="318">
          <cell r="A318" t="str">
            <v>Балыковая с/к 200 гр. срез "Эликатессе" термоформ.пак.  СПК</v>
          </cell>
          <cell r="D318">
            <v>343</v>
          </cell>
          <cell r="F318">
            <v>343</v>
          </cell>
        </row>
        <row r="319">
          <cell r="A319" t="str">
            <v>БОНУС Z-ОСОБАЯ Коровино вар п/о 0.5кг_СНГ (6305)  ОСТАНКИНО</v>
          </cell>
          <cell r="D319">
            <v>20</v>
          </cell>
          <cell r="F319">
            <v>20</v>
          </cell>
        </row>
        <row r="320">
          <cell r="A320" t="str">
            <v>БОНУС ДОМАШНИЙ РЕЦЕПТ Коровино 0.5кг 8шт. (6305)</v>
          </cell>
          <cell r="D320">
            <v>38</v>
          </cell>
          <cell r="F320">
            <v>38</v>
          </cell>
        </row>
        <row r="321">
          <cell r="A321" t="str">
            <v>БОНУС ДОМАШНИЙ РЕЦЕПТ Коровино вар п/о (5324)</v>
          </cell>
          <cell r="D321">
            <v>28</v>
          </cell>
          <cell r="F321">
            <v>28</v>
          </cell>
        </row>
        <row r="322">
          <cell r="A322" t="str">
            <v>БОНУС СОЧНЫЕ Папа может сос п/о мгс 1.5*4 (6954)  ОСТАНКИНО</v>
          </cell>
          <cell r="D322">
            <v>241</v>
          </cell>
          <cell r="F322">
            <v>241</v>
          </cell>
        </row>
        <row r="323">
          <cell r="A323" t="str">
            <v>БОНУС СОЧНЫЕ сос п/о мгс 0.41кг_UZ (6087)  ОСТАНКИНО</v>
          </cell>
          <cell r="D323">
            <v>173</v>
          </cell>
          <cell r="F323">
            <v>173</v>
          </cell>
        </row>
        <row r="324">
          <cell r="A324" t="str">
            <v>БОНУС_ 457  Колбаса Молочная ТМ Особый рецепт ВЕС большой батон  ПОКОМ</v>
          </cell>
          <cell r="F324">
            <v>910.06799999999998</v>
          </cell>
        </row>
        <row r="325">
          <cell r="A325" t="str">
            <v>БОНУС_273  Сосиски Сочинки с сочной грудинкой, МГС 0.4кг,   ПОКОМ</v>
          </cell>
          <cell r="F325">
            <v>1366</v>
          </cell>
        </row>
        <row r="326">
          <cell r="A326" t="str">
            <v>БОНУС_305  Колбаса Сервелат Мясорубский с мелкорубленным окороком в/у  ТМ Стародворье ВЕС   ПОКОМ</v>
          </cell>
          <cell r="F326">
            <v>0.7</v>
          </cell>
        </row>
        <row r="327">
          <cell r="A327" t="str">
            <v>БОНУС_Колбаса вареная Филейская ТМ Вязанка. ВЕС  ПОКОМ</v>
          </cell>
          <cell r="F327">
            <v>344.28500000000003</v>
          </cell>
        </row>
        <row r="328">
          <cell r="A328" t="str">
            <v>БОНУС_Колбаса Сервелат Филедворский, фиброуз, в/у 0,35 кг срез,  ПОКОМ</v>
          </cell>
          <cell r="F328">
            <v>381</v>
          </cell>
        </row>
        <row r="329">
          <cell r="A329" t="str">
            <v>БОНУС_Пельмени Бульмени с говядиной и свининой Наваристые 2,7кг Горячая штучка ВЕС  ПОКОМ</v>
          </cell>
          <cell r="F329">
            <v>164.71</v>
          </cell>
        </row>
        <row r="330">
          <cell r="A330" t="str">
            <v>БОНУС_Пельмени Отборные из свинины и говядины 0,9 кг ТМ Стародворье ТС Медвежье ушко  ПОКОМ</v>
          </cell>
          <cell r="F330">
            <v>384</v>
          </cell>
        </row>
        <row r="331">
          <cell r="A331" t="str">
            <v>Бутербродная вареная 0,47 кг шт.  СПК</v>
          </cell>
          <cell r="D331">
            <v>98</v>
          </cell>
          <cell r="F331">
            <v>98</v>
          </cell>
        </row>
        <row r="332">
          <cell r="A332" t="str">
            <v>Вацлавская п/к (черева) 390 гр.шт. термоус.пак  СПК</v>
          </cell>
          <cell r="D332">
            <v>124</v>
          </cell>
          <cell r="F332">
            <v>124</v>
          </cell>
        </row>
        <row r="333">
          <cell r="A333" t="str">
            <v>Голландский Приемиум 45% тм Папа Может, брус (2шт)  ОСТАНКИНО</v>
          </cell>
          <cell r="D333">
            <v>24.5</v>
          </cell>
          <cell r="F333">
            <v>24.5</v>
          </cell>
        </row>
        <row r="334">
          <cell r="A334" t="str">
            <v>Готовые бельмеши сочные с мясом ТМ Горячая штучка 0,3кг зам  ПОКОМ</v>
          </cell>
          <cell r="D334">
            <v>6</v>
          </cell>
          <cell r="F334">
            <v>6</v>
          </cell>
        </row>
        <row r="335">
          <cell r="A335" t="str">
            <v>Готовые чебуманы с говядиной 0,28кг ТМ Горячая штучка  ПОКОМ</v>
          </cell>
          <cell r="D335">
            <v>6</v>
          </cell>
          <cell r="F335">
            <v>6</v>
          </cell>
        </row>
        <row r="336">
          <cell r="A336" t="str">
            <v>Готовые чебуманы с говядиной ТМ Горячая штучка флоупак 0,4 кг. ПОКОМ</v>
          </cell>
          <cell r="D336">
            <v>6</v>
          </cell>
          <cell r="F336">
            <v>6</v>
          </cell>
        </row>
        <row r="337">
          <cell r="A337" t="str">
            <v>Готовые чебупели острые с мясом Горячая штучка 0,3 кг зам  ПОКОМ</v>
          </cell>
          <cell r="D337">
            <v>12</v>
          </cell>
          <cell r="F337">
            <v>568</v>
          </cell>
        </row>
        <row r="338">
          <cell r="A338" t="str">
            <v>Готовые чебупели с ветчиной и сыром Горячая штучка 0,3кг зам  ПОКОМ</v>
          </cell>
          <cell r="D338">
            <v>590</v>
          </cell>
          <cell r="F338">
            <v>2778</v>
          </cell>
        </row>
        <row r="339">
          <cell r="A339" t="str">
            <v>Готовые чебупели сочные с мясом ТМ Горячая штучка  0,3кг зам  ПОКОМ</v>
          </cell>
          <cell r="D339">
            <v>1647</v>
          </cell>
          <cell r="F339">
            <v>3151</v>
          </cell>
        </row>
        <row r="340">
          <cell r="A340" t="str">
            <v>Готовые чебуреки с мясом ТМ Горячая штучка 0,09 кг флоу-пак ПОКОМ</v>
          </cell>
          <cell r="F340">
            <v>224</v>
          </cell>
        </row>
        <row r="341">
          <cell r="A341" t="str">
            <v>Гуцульская с/к "КолбасГрад" 160 гр.шт. термоус. пак  СПК</v>
          </cell>
          <cell r="D341">
            <v>390</v>
          </cell>
          <cell r="F341">
            <v>390</v>
          </cell>
        </row>
        <row r="342">
          <cell r="A342" t="str">
            <v>Дельгаро с/в "Эликатессе" 140 гр.шт.  СПК</v>
          </cell>
          <cell r="D342">
            <v>107</v>
          </cell>
          <cell r="F342">
            <v>107</v>
          </cell>
        </row>
        <row r="343">
          <cell r="A343" t="str">
            <v>Деревенская с чесночком и сальцем п/к (черева) 390 гр.шт. термоус. пак.  СПК</v>
          </cell>
          <cell r="D343">
            <v>328</v>
          </cell>
          <cell r="F343">
            <v>328</v>
          </cell>
        </row>
        <row r="344">
          <cell r="A344" t="str">
            <v>Докторская вареная в/с  СПК</v>
          </cell>
          <cell r="D344">
            <v>3</v>
          </cell>
          <cell r="F344">
            <v>3</v>
          </cell>
        </row>
        <row r="345">
          <cell r="A345" t="str">
            <v>Докторская вареная в/с 0,47 кг шт.  СПК</v>
          </cell>
          <cell r="D345">
            <v>80</v>
          </cell>
          <cell r="F345">
            <v>80</v>
          </cell>
        </row>
        <row r="346">
          <cell r="A346" t="str">
            <v>Докторская вареная термоус.пак. "Высокий вкус"  СПК</v>
          </cell>
          <cell r="D346">
            <v>135.03200000000001</v>
          </cell>
          <cell r="F346">
            <v>135.03200000000001</v>
          </cell>
        </row>
        <row r="347">
          <cell r="A347" t="str">
            <v>Европоддон (невозвратный)</v>
          </cell>
          <cell r="F347">
            <v>84</v>
          </cell>
        </row>
        <row r="348">
          <cell r="A348" t="str">
            <v>ЖАР-ладушки с клубникой и вишней ТМ Стародворье 0,2 кг ПОКОМ</v>
          </cell>
          <cell r="F348">
            <v>69</v>
          </cell>
        </row>
        <row r="349">
          <cell r="A349" t="str">
            <v>ЖАР-ладушки с мясом 0,2кг ТМ Стародворье  ПОКОМ</v>
          </cell>
          <cell r="D349">
            <v>14</v>
          </cell>
          <cell r="F349">
            <v>445</v>
          </cell>
        </row>
        <row r="350">
          <cell r="A350" t="str">
            <v>ЖАР-ладушки с яблоком и грушей ТМ Стародворье 0,2 кг. ПОКОМ</v>
          </cell>
          <cell r="D350">
            <v>6</v>
          </cell>
          <cell r="F350">
            <v>70</v>
          </cell>
        </row>
        <row r="351">
          <cell r="A351" t="str">
            <v>Карбонад Юбилейный термоус.пак.  СПК</v>
          </cell>
          <cell r="D351">
            <v>82.9</v>
          </cell>
          <cell r="F351">
            <v>82.9</v>
          </cell>
        </row>
        <row r="352">
          <cell r="A352" t="str">
            <v>Каша гречневая с говядиной "СПК" ж/б 0,340 кг.шт. термоус. пл. ЧМК  СПК</v>
          </cell>
          <cell r="D352">
            <v>2</v>
          </cell>
          <cell r="F352">
            <v>2</v>
          </cell>
        </row>
        <row r="353">
          <cell r="A353" t="str">
            <v>Классическая с/к 80 гр.шт.нар. (лоток с ср.защ.атм.)  СПК</v>
          </cell>
          <cell r="D353">
            <v>46</v>
          </cell>
          <cell r="F353">
            <v>46</v>
          </cell>
        </row>
        <row r="354">
          <cell r="A354" t="str">
            <v>Колбаски ПодПивасики оригинальные с/к 0,10 кг.шт. термофор.пак.  СПК</v>
          </cell>
          <cell r="D354">
            <v>910</v>
          </cell>
          <cell r="F354">
            <v>910</v>
          </cell>
        </row>
        <row r="355">
          <cell r="A355" t="str">
            <v>Колбаски ПодПивасики острые с/к 0,10 кг.шт. термофор.пак.  СПК</v>
          </cell>
          <cell r="D355">
            <v>855</v>
          </cell>
          <cell r="F355">
            <v>855</v>
          </cell>
        </row>
        <row r="356">
          <cell r="A356" t="str">
            <v>Колбаски ПодПивасики с сыром с/к 100 гр.шт. (в ср.защ.атм.)  СПК</v>
          </cell>
          <cell r="D356">
            <v>136</v>
          </cell>
          <cell r="F356">
            <v>136</v>
          </cell>
        </row>
        <row r="357">
          <cell r="A357" t="str">
            <v>Коньячная с/к 0,10 кг.шт. нарезка (лоток с ср.зад.атм.) "Высокий вкус"  СПК</v>
          </cell>
          <cell r="D357">
            <v>10</v>
          </cell>
          <cell r="F357">
            <v>10</v>
          </cell>
        </row>
        <row r="358">
          <cell r="A358" t="str">
            <v>Круггетсы с сырным соусом ТМ Горячая штучка 0,25 кг зам  ПОКОМ</v>
          </cell>
          <cell r="D358">
            <v>19</v>
          </cell>
          <cell r="F358">
            <v>661</v>
          </cell>
        </row>
        <row r="359">
          <cell r="A359" t="str">
            <v>Круггетсы с сырным соусом ТМ Горячая штучка ВЕС 3 кг. ПОКОМ</v>
          </cell>
          <cell r="D359">
            <v>6</v>
          </cell>
          <cell r="F359">
            <v>6</v>
          </cell>
        </row>
        <row r="360">
          <cell r="A360" t="str">
            <v>Круггетсы с чесночным соусом ТМ Горячая штучка 0,25 кг зам  ПОКОМ</v>
          </cell>
          <cell r="D360">
            <v>6</v>
          </cell>
          <cell r="F360">
            <v>6</v>
          </cell>
        </row>
        <row r="361">
          <cell r="A361" t="str">
            <v>Круггетсы сочные ТМ Горячая штучка ТС Круггетсы 0,25 кг зам  ПОКОМ</v>
          </cell>
          <cell r="D361">
            <v>1460</v>
          </cell>
          <cell r="F361">
            <v>2314</v>
          </cell>
        </row>
        <row r="362">
          <cell r="A362" t="str">
            <v>Ла Фаворте с/в "Эликатессе" 140 гр.шт.  СПК</v>
          </cell>
          <cell r="D362">
            <v>137</v>
          </cell>
          <cell r="F362">
            <v>137</v>
          </cell>
        </row>
        <row r="363">
          <cell r="A363" t="str">
            <v>Ливерная Печеночная "Просто выгодно" 0,3 кг.шт.  СПК</v>
          </cell>
          <cell r="D363">
            <v>173</v>
          </cell>
          <cell r="F363">
            <v>173</v>
          </cell>
        </row>
        <row r="364">
          <cell r="A364" t="str">
            <v>Любительская вареная термоус.пак. "Высокий вкус"  СПК</v>
          </cell>
          <cell r="D364">
            <v>59.4</v>
          </cell>
          <cell r="F364">
            <v>59.4</v>
          </cell>
        </row>
        <row r="365">
          <cell r="A365" t="str">
            <v>Мини-пицца с ветчиной и сыром 0,3кг ТМ Зареченские  ПОКОМ</v>
          </cell>
          <cell r="D365">
            <v>6</v>
          </cell>
          <cell r="F365">
            <v>23</v>
          </cell>
        </row>
        <row r="366">
          <cell r="A366" t="str">
            <v>Мини-сосиски в тесте "Фрайпики" 3,7кг ВЕС,  ПОКОМ</v>
          </cell>
          <cell r="F366">
            <v>12.4</v>
          </cell>
        </row>
        <row r="367">
          <cell r="A367" t="str">
            <v>Мини-сосиски в тесте "Фрайпики" 3,7кг ВЕС, ТМ Зареченские  ПОКОМ</v>
          </cell>
          <cell r="D367">
            <v>3.7</v>
          </cell>
          <cell r="F367">
            <v>3.7</v>
          </cell>
        </row>
        <row r="368">
          <cell r="A368" t="str">
            <v>Мини-сосиски в тесте 0,3кг ТМ Зареченские  ПОКОМ</v>
          </cell>
          <cell r="D368">
            <v>6</v>
          </cell>
          <cell r="F368">
            <v>6</v>
          </cell>
        </row>
        <row r="369">
          <cell r="A369" t="str">
            <v>Мини-сосиски в тесте 3,7кг ВЕС заморож. ТМ Зареченские  ПОКОМ</v>
          </cell>
          <cell r="F369">
            <v>243.20099999999999</v>
          </cell>
        </row>
        <row r="370">
          <cell r="A370" t="str">
            <v>Мини-чебуречки с мясом ВЕС 5,5кг ТМ Зареченские  ПОКОМ</v>
          </cell>
          <cell r="F370">
            <v>158.5</v>
          </cell>
        </row>
        <row r="371">
          <cell r="A371" t="str">
            <v>Мини-шарики с курочкой и сыром ТМ Зареченские ВЕС  ПОКОМ</v>
          </cell>
          <cell r="F371">
            <v>167.1</v>
          </cell>
        </row>
        <row r="372">
          <cell r="A372" t="str">
            <v>Мусульманская вареная "Просто выгодно"  СПК</v>
          </cell>
          <cell r="D372">
            <v>28.856000000000002</v>
          </cell>
          <cell r="F372">
            <v>28.856000000000002</v>
          </cell>
        </row>
        <row r="373">
          <cell r="A373" t="str">
            <v>Мусульманская п/к "Просто выгодно" термофор.пак.  СПК</v>
          </cell>
          <cell r="D373">
            <v>8.5</v>
          </cell>
          <cell r="F373">
            <v>8.5</v>
          </cell>
        </row>
        <row r="374">
          <cell r="A374" t="str">
            <v>Наггетсы  в овощной панировке 0,25кг ТМ Вязанка ТС Наггетсы замор.  ПОКОМ</v>
          </cell>
          <cell r="D374">
            <v>6</v>
          </cell>
          <cell r="F374">
            <v>6</v>
          </cell>
        </row>
        <row r="375">
          <cell r="A375" t="str">
            <v>Наггетсы Foodgital 0,25кг ТМ Горячая штучка  ПОКОМ</v>
          </cell>
          <cell r="D375">
            <v>6</v>
          </cell>
          <cell r="F375">
            <v>6</v>
          </cell>
        </row>
        <row r="376">
          <cell r="A376" t="str">
            <v>Наггетсы из печи 0,25кг ТМ Вязанка ТС Няняггетсы Сливушки замор.  ПОКОМ</v>
          </cell>
          <cell r="D376">
            <v>28</v>
          </cell>
          <cell r="F376">
            <v>2809</v>
          </cell>
        </row>
        <row r="377">
          <cell r="A377" t="str">
            <v>Наггетсы Курушки 0,25кг ТМ Стародворье  ПОКОМ</v>
          </cell>
          <cell r="D377">
            <v>6</v>
          </cell>
          <cell r="F377">
            <v>6</v>
          </cell>
        </row>
        <row r="378">
          <cell r="A378" t="str">
            <v>Наггетсы Нагетосы Сочная курочка в хрустящей панировке 0,25кг ТМ Горячая штучка   ПОКОМ</v>
          </cell>
          <cell r="D378">
            <v>6</v>
          </cell>
          <cell r="F378">
            <v>13</v>
          </cell>
        </row>
        <row r="379">
          <cell r="A379" t="str">
            <v>Наггетсы Нагетосы Сочная курочка со сладкой паприкой  0,25 кг ПОКОМ</v>
          </cell>
          <cell r="D379">
            <v>6</v>
          </cell>
          <cell r="F379">
            <v>6</v>
          </cell>
        </row>
        <row r="380">
          <cell r="A380" t="str">
            <v>Наггетсы Нагетосы Сочная курочка со сметаной и зеленью ТМ Горячая штучка 0,25 ПОКОМ</v>
          </cell>
          <cell r="D380">
            <v>6</v>
          </cell>
          <cell r="F380">
            <v>6</v>
          </cell>
        </row>
        <row r="381">
          <cell r="A381" t="str">
            <v>Наггетсы Нагетосы Сочная курочка ТМ Горячая штучка 0,25 кг зам  ПОКОМ</v>
          </cell>
          <cell r="D381">
            <v>27</v>
          </cell>
          <cell r="F381">
            <v>1764</v>
          </cell>
        </row>
        <row r="382">
          <cell r="A382" t="str">
            <v>Наггетсы с индейкой 0,25кг ТМ Вязанка ТС Няняггетсы Сливушки НД2 замор.  ПОКОМ</v>
          </cell>
          <cell r="D382">
            <v>24</v>
          </cell>
          <cell r="F382">
            <v>2468</v>
          </cell>
        </row>
        <row r="383">
          <cell r="A383" t="str">
            <v>Наггетсы с куриным филе и сыром ТМ Вязанка 0,25 кг ПОКОМ</v>
          </cell>
          <cell r="D383">
            <v>20</v>
          </cell>
          <cell r="F383">
            <v>678</v>
          </cell>
        </row>
        <row r="384">
          <cell r="A384" t="str">
            <v>Наггетсы Хрустящие 0,3кг ТМ Зареченские  ПОКОМ</v>
          </cell>
          <cell r="F384">
            <v>30</v>
          </cell>
        </row>
        <row r="385">
          <cell r="A385" t="str">
            <v>Наггетсы Хрустящие ТМ Зареченские. ВЕС ПОКОМ</v>
          </cell>
          <cell r="D385">
            <v>12</v>
          </cell>
          <cell r="F385">
            <v>763</v>
          </cell>
        </row>
        <row r="386">
          <cell r="A386" t="str">
            <v>Новосибирская с/к 0,10 кг.шт. нарезка (лоток с ср.защ.атм.) "Высокий вкус"  СПК</v>
          </cell>
          <cell r="D386">
            <v>2</v>
          </cell>
          <cell r="F386">
            <v>2</v>
          </cell>
        </row>
        <row r="387">
          <cell r="A387" t="str">
            <v>Оригинальная с перцем с/к  СПК</v>
          </cell>
          <cell r="D387">
            <v>217.774</v>
          </cell>
          <cell r="F387">
            <v>217.774</v>
          </cell>
        </row>
        <row r="388">
          <cell r="A388" t="str">
            <v>Паштет печеночный 140 гр.шт.  СПК</v>
          </cell>
          <cell r="D388">
            <v>52</v>
          </cell>
          <cell r="F388">
            <v>52</v>
          </cell>
        </row>
        <row r="389">
          <cell r="A389" t="str">
            <v>Пекерсы с индейкой в сливочном соусе ТМ Горячая штучка 0,25 кг зам  ПОКОМ</v>
          </cell>
          <cell r="D389">
            <v>6</v>
          </cell>
          <cell r="F389">
            <v>6</v>
          </cell>
        </row>
        <row r="390">
          <cell r="A390" t="str">
            <v>Пельмени Grandmeni с говядиной в сливочном соусе 0,75кг Горячая штучка  ПОКОМ</v>
          </cell>
          <cell r="D390">
            <v>6</v>
          </cell>
          <cell r="F390">
            <v>6</v>
          </cell>
        </row>
        <row r="391">
          <cell r="A391" t="str">
            <v>Пельмени Grandmeni с говядиной и свининой Горячая штучка 0,75 кг Бульмени  ПОКОМ</v>
          </cell>
          <cell r="D391">
            <v>6</v>
          </cell>
          <cell r="F391">
            <v>6</v>
          </cell>
        </row>
        <row r="392">
          <cell r="A392" t="str">
            <v>Пельмени Grandmeni с говядиной ТМ Горячая штучка 0,75 кг. ПОКОМ</v>
          </cell>
          <cell r="D392">
            <v>6</v>
          </cell>
          <cell r="F392">
            <v>6</v>
          </cell>
        </row>
        <row r="393">
          <cell r="A393" t="str">
            <v>Пельмени Grandmeni со сливочным маслом Горячая штучка 0,75 кг ПОКОМ</v>
          </cell>
          <cell r="D393">
            <v>6</v>
          </cell>
          <cell r="F393">
            <v>543</v>
          </cell>
        </row>
        <row r="394">
          <cell r="A394" t="str">
            <v>Пельмени Бигбули #МЕГАВКУСИЩЕ с сочной грудинкой 0,43 кг  ПОКОМ</v>
          </cell>
          <cell r="D394">
            <v>9</v>
          </cell>
          <cell r="F394">
            <v>56</v>
          </cell>
        </row>
        <row r="395">
          <cell r="A395" t="str">
            <v>Пельмени Бигбули #МЕГАВКУСИЩЕ с сочной грудинкой 0,9 кг  ПОКОМ</v>
          </cell>
          <cell r="D395">
            <v>10</v>
          </cell>
          <cell r="F395">
            <v>205</v>
          </cell>
        </row>
        <row r="396">
          <cell r="A396" t="str">
            <v>Пельмени Бигбули #МЕГАВКУСИЩЕ с сочной грудинкой ТМ Горячая штучка 0,4 кг. ПОКОМ</v>
          </cell>
          <cell r="D396">
            <v>11</v>
          </cell>
          <cell r="F396">
            <v>62</v>
          </cell>
        </row>
        <row r="397">
          <cell r="A397" t="str">
            <v>Пельмени Бигбули #МЕГАВКУСИЩЕ с сочной грудинкой ТМ Горячая штучка 0,7 кг. ПОКОМ</v>
          </cell>
          <cell r="D397">
            <v>7</v>
          </cell>
          <cell r="F397">
            <v>833</v>
          </cell>
        </row>
        <row r="398">
          <cell r="A398" t="str">
            <v>Пельмени Бигбули с мясом ТМ Горячая штучка. флоу-пак сфера 0,4 кг. ПОКОМ</v>
          </cell>
          <cell r="D398">
            <v>12</v>
          </cell>
          <cell r="F398">
            <v>137</v>
          </cell>
        </row>
        <row r="399">
          <cell r="A399" t="str">
            <v>Пельмени Бигбули с мясом ТМ Горячая штучка. флоу-пак сфера 0,7 кг ПОКОМ</v>
          </cell>
          <cell r="D399">
            <v>9</v>
          </cell>
          <cell r="F399">
            <v>749</v>
          </cell>
        </row>
        <row r="400">
          <cell r="A400" t="str">
            <v>Пельмени Бигбули с мясом, Горячая штучка 0,43кг  ПОКОМ</v>
          </cell>
          <cell r="D400">
            <v>8</v>
          </cell>
          <cell r="F400">
            <v>20</v>
          </cell>
        </row>
        <row r="401">
          <cell r="A401" t="str">
            <v>Пельмени Бигбули с мясом, Горячая штучка 0,9кг  ПОКОМ</v>
          </cell>
          <cell r="D401">
            <v>14</v>
          </cell>
          <cell r="F401">
            <v>199</v>
          </cell>
        </row>
        <row r="402">
          <cell r="A402" t="str">
            <v>Пельмени Бигбули со сливоч.маслом (Мегамаслище) ТМ БУЛЬМЕНИ сфера 0,43. замор. ПОКОМ</v>
          </cell>
          <cell r="D402">
            <v>6</v>
          </cell>
          <cell r="F402">
            <v>200</v>
          </cell>
        </row>
        <row r="403">
          <cell r="A403" t="str">
            <v>Пельмени Бигбули со сливочным маслом #МЕГАМАСЛИЩЕ Горячая штучка 0,9 кг  ПОКОМ</v>
          </cell>
          <cell r="D403">
            <v>5</v>
          </cell>
          <cell r="F403">
            <v>57</v>
          </cell>
        </row>
        <row r="404">
          <cell r="A404" t="str">
            <v>Пельмени Бигбули со сливочным маслом ТМ Горячая штучка, флоу-пак сфера 0,4. ПОКОМ</v>
          </cell>
          <cell r="D404">
            <v>2</v>
          </cell>
          <cell r="F404">
            <v>78</v>
          </cell>
        </row>
        <row r="405">
          <cell r="A405" t="str">
            <v>Пельмени Бигбули со сливочным маслом ТМ Горячая штучка, флоу-пак сфера 0,7. ПОКОМ</v>
          </cell>
          <cell r="D405">
            <v>4</v>
          </cell>
          <cell r="F405">
            <v>749</v>
          </cell>
        </row>
        <row r="406">
          <cell r="A406" t="str">
            <v>Пельмени Бульмени Жюльен Горячая штучка 0,43  ПОКОМ</v>
          </cell>
          <cell r="D406">
            <v>6</v>
          </cell>
          <cell r="F406">
            <v>6</v>
          </cell>
        </row>
        <row r="407">
          <cell r="A407" t="str">
            <v>Пельмени Бульмени по-сибирски с говядиной и свининой ТМ Горячая штучка 0,8 кг ПОКОМ</v>
          </cell>
          <cell r="D407">
            <v>7</v>
          </cell>
          <cell r="F407">
            <v>483</v>
          </cell>
        </row>
        <row r="408">
          <cell r="A408" t="str">
            <v>Пельмени Бульмени с говядиной и свининой Горячая шт. 0,9 кг  ПОКОМ</v>
          </cell>
          <cell r="D408">
            <v>19</v>
          </cell>
          <cell r="F408">
            <v>928</v>
          </cell>
        </row>
        <row r="409">
          <cell r="A409" t="str">
            <v>Пельмени Бульмени с говядиной и свининой Горячая штучка 0,43  ПОКОМ</v>
          </cell>
          <cell r="D409">
            <v>8</v>
          </cell>
          <cell r="F409">
            <v>28</v>
          </cell>
        </row>
        <row r="410">
          <cell r="A410" t="str">
            <v>Пельмени Бульмени с говядиной и свининой Наваристые 2,7кг Горячая штучка ВЕС  ПОКОМ</v>
          </cell>
          <cell r="F410">
            <v>104.1</v>
          </cell>
        </row>
        <row r="411">
          <cell r="A411" t="str">
            <v>Пельмени Бульмени с говядиной и свининой Наваристые 5кг Горячая штучка ВЕС  ПОКОМ</v>
          </cell>
          <cell r="D411">
            <v>20</v>
          </cell>
          <cell r="F411">
            <v>1113.8130000000001</v>
          </cell>
        </row>
        <row r="412">
          <cell r="A412" t="str">
            <v>Пельмени Бульмени с говядиной и свининой ТМ Горячая штучка. флоу-пак сфера 0,4 кг ПОКОМ</v>
          </cell>
          <cell r="D412">
            <v>20</v>
          </cell>
          <cell r="F412">
            <v>821</v>
          </cell>
        </row>
        <row r="413">
          <cell r="A413" t="str">
            <v>Пельмени Бульмени с говядиной и свининой ТМ Горячая штучка. флоу-пак сфера 0,7 кг ПОКОМ</v>
          </cell>
          <cell r="D413">
            <v>8</v>
          </cell>
          <cell r="F413">
            <v>1478</v>
          </cell>
        </row>
        <row r="414">
          <cell r="A414" t="str">
            <v>Пельмени Бульмени со сливочным маслом Горячая штучка 0,9 кг  ПОКОМ</v>
          </cell>
          <cell r="D414">
            <v>1</v>
          </cell>
          <cell r="F414">
            <v>10</v>
          </cell>
        </row>
        <row r="415">
          <cell r="A415" t="str">
            <v>Пельмени Бульмени со сливочным маслом ТМ Горячая шт. 0,43 кг  ПОКОМ</v>
          </cell>
          <cell r="D415">
            <v>14</v>
          </cell>
          <cell r="F415">
            <v>377</v>
          </cell>
        </row>
        <row r="416">
          <cell r="A416" t="str">
            <v>Пельмени Бульмени со сливочным маслом ТМ Горячая штучка. флоу-пак сфера 0,4 кг. ПОКОМ</v>
          </cell>
          <cell r="D416">
            <v>13</v>
          </cell>
          <cell r="F416">
            <v>849</v>
          </cell>
        </row>
        <row r="417">
          <cell r="A417" t="str">
            <v>Пельмени Бульмени со сливочным маслом ТМ Горячая штучка.флоу-пак сфера 0,7 кг. ПОКОМ</v>
          </cell>
          <cell r="D417">
            <v>20</v>
          </cell>
          <cell r="F417">
            <v>2584</v>
          </cell>
        </row>
        <row r="418">
          <cell r="A418" t="str">
            <v>Пельмени Домашние с говядиной и свининой 0,7кг, сфера ТМ Зареченские  ПОКОМ</v>
          </cell>
          <cell r="D418">
            <v>8</v>
          </cell>
          <cell r="F418">
            <v>10</v>
          </cell>
        </row>
        <row r="419">
          <cell r="A419" t="str">
            <v>Пельмени Домашние со сливочным маслом 0,7кг, сфера ТМ Зареченские  ПОКОМ</v>
          </cell>
          <cell r="F419">
            <v>14</v>
          </cell>
        </row>
        <row r="420">
          <cell r="A420" t="str">
            <v>Пельмени Жемчужные сфера 1,0кг ТМ Зареченские  ПОКОМ</v>
          </cell>
          <cell r="D420">
            <v>8</v>
          </cell>
          <cell r="F420">
            <v>12</v>
          </cell>
        </row>
        <row r="421">
          <cell r="A421" t="str">
            <v>Пельмени Медвежьи ушки с фермерскими сливками 0,7кг  ПОКОМ</v>
          </cell>
          <cell r="D421">
            <v>1</v>
          </cell>
          <cell r="F421">
            <v>130</v>
          </cell>
        </row>
        <row r="422">
          <cell r="A422" t="str">
            <v>Пельмени Медвежьи ушки с фермерской свининой и говядиной Малые 0,7кг  ПОКОМ</v>
          </cell>
          <cell r="D422">
            <v>3</v>
          </cell>
          <cell r="F422">
            <v>155</v>
          </cell>
        </row>
        <row r="423">
          <cell r="A423" t="str">
            <v>Пельмени Мясорубские с рубленой грудинкой ТМ Стародворье флоупак  0,7 кг. ПОКОМ</v>
          </cell>
          <cell r="D423">
            <v>11</v>
          </cell>
          <cell r="F423">
            <v>119</v>
          </cell>
        </row>
        <row r="424">
          <cell r="A424" t="str">
            <v>Пельмени Мясорубские ТМ Стародворье фоупак равиоли 0,7 кг  ПОКОМ</v>
          </cell>
          <cell r="D424">
            <v>5</v>
          </cell>
          <cell r="F424">
            <v>1496</v>
          </cell>
        </row>
        <row r="425">
          <cell r="A425" t="str">
            <v>Пельмени Отборные из свинины и говядины 0,9 кг ТМ Стародворье ТС Медвежье ушко  ПОКОМ</v>
          </cell>
          <cell r="D425">
            <v>1</v>
          </cell>
          <cell r="F425">
            <v>225</v>
          </cell>
        </row>
        <row r="426">
          <cell r="A426" t="str">
            <v>Пельмени Отборные с говядиной и свининой 0,43 кг ТМ Стародворье ТС Медвежье ушко</v>
          </cell>
          <cell r="D426">
            <v>6</v>
          </cell>
          <cell r="F426">
            <v>6</v>
          </cell>
        </row>
        <row r="427">
          <cell r="A427" t="str">
            <v>Пельмени Печь-мени с мясом ТМ Вязанка. 0,2 кг НД. ПОКОМ</v>
          </cell>
          <cell r="D427">
            <v>6</v>
          </cell>
          <cell r="F427">
            <v>6</v>
          </cell>
        </row>
        <row r="428">
          <cell r="A428" t="str">
            <v>Пельмени С говядиной и свининой, ВЕС, сфера пуговки Мясная Галерея  ПОКОМ</v>
          </cell>
          <cell r="F428">
            <v>445.01</v>
          </cell>
        </row>
        <row r="429">
          <cell r="A429" t="str">
            <v>Пельмени Со свининой и говядиной ТМ Особый рецепт Любимая ложка 1,0 кг  ПОКОМ</v>
          </cell>
          <cell r="D429">
            <v>6</v>
          </cell>
          <cell r="F429">
            <v>592</v>
          </cell>
        </row>
        <row r="430">
          <cell r="A430" t="str">
            <v>Пельмени Сочные сфера 0,8 кг ТМ Стародворье  ПОКОМ</v>
          </cell>
          <cell r="F430">
            <v>60</v>
          </cell>
        </row>
        <row r="431">
          <cell r="A431" t="str">
            <v>Пельмени Татарские 0,4кг ТМ Особый рецепт  ПОКОМ</v>
          </cell>
          <cell r="F431">
            <v>56</v>
          </cell>
        </row>
        <row r="432">
          <cell r="A432" t="str">
            <v>Пипперони с/к "Эликатессе" 0,10 кг.шт.  СПК</v>
          </cell>
          <cell r="D432">
            <v>4</v>
          </cell>
          <cell r="F432">
            <v>4</v>
          </cell>
        </row>
        <row r="433">
          <cell r="A433" t="str">
            <v>Пирожки с мясом 0,3кг ТМ Зареченские  ПОКОМ</v>
          </cell>
          <cell r="D433">
            <v>10</v>
          </cell>
          <cell r="F433">
            <v>10</v>
          </cell>
        </row>
        <row r="434">
          <cell r="A434" t="str">
            <v>Пирожки с мясом 3,7кг ВЕС ТМ Зареченские  ПОКОМ</v>
          </cell>
          <cell r="F434">
            <v>209.90199999999999</v>
          </cell>
        </row>
        <row r="435">
          <cell r="A435" t="str">
            <v>Пирожки с мясом, картофелем и грибами 0,3кг ТМ Зареченские  ПОКОМ</v>
          </cell>
          <cell r="D435">
            <v>10</v>
          </cell>
          <cell r="F435">
            <v>10</v>
          </cell>
        </row>
        <row r="436">
          <cell r="A436" t="str">
            <v>Пирожки с яблоком и грушей 0,3кг ТМ Зареченские  ПОКОМ</v>
          </cell>
          <cell r="D436">
            <v>10</v>
          </cell>
          <cell r="F436">
            <v>10</v>
          </cell>
        </row>
        <row r="437">
          <cell r="A437" t="str">
            <v>Пирожки с яблоком и грушей ВЕС ТМ Зареченские  ПОКОМ</v>
          </cell>
          <cell r="F437">
            <v>11.101000000000001</v>
          </cell>
        </row>
        <row r="438">
          <cell r="A438" t="str">
            <v>Плавленый сыр "Шоколадный" 30% 180 гр ТМ "ПАПА МОЖЕТ"  ОСТАНКИНО</v>
          </cell>
          <cell r="D438">
            <v>28</v>
          </cell>
          <cell r="F438">
            <v>28</v>
          </cell>
        </row>
        <row r="439">
          <cell r="A439" t="str">
            <v>Плавленый Сыр 45% "С ветчиной" СТМ "ПапаМожет" 180гр  ОСТАНКИНО</v>
          </cell>
          <cell r="D439">
            <v>43</v>
          </cell>
          <cell r="F439">
            <v>43</v>
          </cell>
        </row>
        <row r="440">
          <cell r="A440" t="str">
            <v>Плавленый Сыр 45% "С грибами" СТМ "ПапаМожет 180гр  ОСТАНКИНО</v>
          </cell>
          <cell r="D440">
            <v>32</v>
          </cell>
          <cell r="F440">
            <v>32</v>
          </cell>
        </row>
        <row r="441">
          <cell r="A441" t="str">
            <v>Покровская вареная 0,47 кг шт.  СПК</v>
          </cell>
          <cell r="D441">
            <v>22</v>
          </cell>
          <cell r="F441">
            <v>22</v>
          </cell>
        </row>
        <row r="442">
          <cell r="A442" t="str">
            <v>ПолуКоп п/к 250 гр.шт. термоформ.пак.  СПК</v>
          </cell>
          <cell r="D442">
            <v>39</v>
          </cell>
          <cell r="F442">
            <v>39</v>
          </cell>
        </row>
        <row r="443">
          <cell r="A443" t="str">
            <v>Продукт колбасный с сыром копченый Коровино 400 гр  ОСТАНКИНО</v>
          </cell>
          <cell r="D443">
            <v>7</v>
          </cell>
          <cell r="F443">
            <v>7</v>
          </cell>
        </row>
        <row r="444">
          <cell r="A444" t="str">
            <v>Ричеза с/к 230 гр.шт.  СПК</v>
          </cell>
          <cell r="D444">
            <v>199</v>
          </cell>
          <cell r="F444">
            <v>199</v>
          </cell>
        </row>
        <row r="445">
          <cell r="A445" t="str">
            <v>Российский сливочный 45% ТМ Папа Может, брус (2шт)  ОСТАНКИНО</v>
          </cell>
          <cell r="D445">
            <v>40.6</v>
          </cell>
          <cell r="F445">
            <v>40.6</v>
          </cell>
        </row>
        <row r="446">
          <cell r="A446" t="str">
            <v>Сальчетти с/к 230 гр.шт.  СПК</v>
          </cell>
          <cell r="D446">
            <v>295</v>
          </cell>
          <cell r="F446">
            <v>295</v>
          </cell>
        </row>
        <row r="447">
          <cell r="A447" t="str">
            <v>Сальчичон с/к 200 гр. срез "Эликатессе" термоформ.пак.  СПК</v>
          </cell>
          <cell r="D447">
            <v>75</v>
          </cell>
          <cell r="F447">
            <v>75</v>
          </cell>
        </row>
        <row r="448">
          <cell r="A448" t="str">
            <v>Салями с перчиком с/к "КолбасГрад" 160 гр.шт. термоус. пак.  СПК</v>
          </cell>
          <cell r="D448">
            <v>452</v>
          </cell>
          <cell r="F448">
            <v>452</v>
          </cell>
        </row>
        <row r="449">
          <cell r="A449" t="str">
            <v>Салями с/к 100 гр.шт.нар. (лоток с ср.защ.атм.)  СПК</v>
          </cell>
          <cell r="D449">
            <v>36</v>
          </cell>
          <cell r="F449">
            <v>36</v>
          </cell>
        </row>
        <row r="450">
          <cell r="A450" t="str">
            <v>Салями Трюфель с/в "Эликатессе" 0,16 кг.шт.  СПК</v>
          </cell>
          <cell r="D450">
            <v>218</v>
          </cell>
          <cell r="F450">
            <v>218</v>
          </cell>
        </row>
        <row r="451">
          <cell r="A451" t="str">
            <v>Сардельки "Докторские" (черева) ( в ср.защ.атм.) 1.0 кг. "Высокий вкус"  СПК</v>
          </cell>
          <cell r="D451">
            <v>145</v>
          </cell>
          <cell r="F451">
            <v>145</v>
          </cell>
        </row>
        <row r="452">
          <cell r="A452" t="str">
            <v>Сардельки "Необыкновенные" (в ср.защ.атм.)  СПК</v>
          </cell>
          <cell r="D452">
            <v>16</v>
          </cell>
          <cell r="F452">
            <v>16</v>
          </cell>
        </row>
        <row r="453">
          <cell r="A453" t="str">
            <v>Сардельки Докторские (черева) 400 гр.шт. (лоток с ср.защ.атм.) "Высокий вкус"  СПК</v>
          </cell>
          <cell r="D453">
            <v>29</v>
          </cell>
          <cell r="F453">
            <v>29</v>
          </cell>
        </row>
        <row r="454">
          <cell r="A454" t="str">
            <v>Сардельки из говядины (черева) (в ср.защ.атм.) "Высокий вкус"  СПК</v>
          </cell>
          <cell r="D454">
            <v>38</v>
          </cell>
          <cell r="F454">
            <v>38</v>
          </cell>
        </row>
        <row r="455">
          <cell r="A455" t="str">
            <v>Семейная с чесночком Экстра вареная  СПК</v>
          </cell>
          <cell r="D455">
            <v>6</v>
          </cell>
          <cell r="F455">
            <v>6</v>
          </cell>
        </row>
        <row r="456">
          <cell r="A456" t="str">
            <v>Семейная с чесночком Экстра вареная 0,5 кг.шт.  СПК</v>
          </cell>
          <cell r="D456">
            <v>9</v>
          </cell>
          <cell r="F456">
            <v>9</v>
          </cell>
        </row>
        <row r="457">
          <cell r="A457" t="str">
            <v>Сервелат Европейский в/к, в/с 0,38 кг.шт.термофор.пак  СПК</v>
          </cell>
          <cell r="D457">
            <v>137</v>
          </cell>
          <cell r="F457">
            <v>137</v>
          </cell>
        </row>
        <row r="458">
          <cell r="A458" t="str">
            <v>Сервелат Коньячный в/к 0,38 кг.шт термофор.пак  СПК</v>
          </cell>
          <cell r="D458">
            <v>219</v>
          </cell>
          <cell r="F458">
            <v>219</v>
          </cell>
        </row>
        <row r="459">
          <cell r="A459" t="str">
            <v>Сервелат мелкозернистый в/к 0,5 кг.шт. термоус.пак. "Высокий вкус"  СПК</v>
          </cell>
          <cell r="D459">
            <v>139</v>
          </cell>
          <cell r="F459">
            <v>139</v>
          </cell>
        </row>
        <row r="460">
          <cell r="A460" t="str">
            <v>Сервелат Финский в/к 0,38 кг.шт. термофор.пак.  СПК</v>
          </cell>
          <cell r="D460">
            <v>135</v>
          </cell>
          <cell r="F460">
            <v>135</v>
          </cell>
        </row>
        <row r="461">
          <cell r="A461" t="str">
            <v>Сервелат Фирменный в/к 0,10 кг.шт. нарезка (лоток с ср.защ.атм.)  СПК</v>
          </cell>
          <cell r="D461">
            <v>43</v>
          </cell>
          <cell r="F461">
            <v>43</v>
          </cell>
        </row>
        <row r="462">
          <cell r="A462" t="str">
            <v>Сервелат Фирменный в/к 0,38 кг.шт. термофор.пак.  СПК</v>
          </cell>
          <cell r="D462">
            <v>7</v>
          </cell>
          <cell r="F462">
            <v>7</v>
          </cell>
        </row>
        <row r="463">
          <cell r="A463" t="str">
            <v>Сибирская особая с/к 0,10 кг.шт. нарезка (лоток с ср.защ.атм.)  СПК</v>
          </cell>
          <cell r="D463">
            <v>241</v>
          </cell>
          <cell r="F463">
            <v>241</v>
          </cell>
        </row>
        <row r="464">
          <cell r="A464" t="str">
            <v>Сибирская особая с/к 0,235 кг шт.  СПК</v>
          </cell>
          <cell r="D464">
            <v>299</v>
          </cell>
          <cell r="F464">
            <v>299</v>
          </cell>
        </row>
        <row r="465">
          <cell r="A465" t="str">
            <v>Сливочный со вкусом топл. молока 45% тм Папа Может. брус (2шт)  ОСТАНКИНО</v>
          </cell>
          <cell r="D465">
            <v>88.1</v>
          </cell>
          <cell r="F465">
            <v>88.1</v>
          </cell>
        </row>
        <row r="466">
          <cell r="A466" t="str">
            <v>Смаколадьи с яблоком и грушей ТМ Зареченские,0,9 кг ПОКОМ</v>
          </cell>
          <cell r="D466">
            <v>6</v>
          </cell>
          <cell r="F466">
            <v>6</v>
          </cell>
        </row>
        <row r="467">
          <cell r="A467" t="str">
            <v>Сосиски "Баварские" 0,36 кг.шт. вак.упак.  СПК</v>
          </cell>
          <cell r="D467">
            <v>19</v>
          </cell>
          <cell r="F467">
            <v>19</v>
          </cell>
        </row>
        <row r="468">
          <cell r="A468" t="str">
            <v>Сосиски "Молочные" 0,36 кг.шт. вак.упак.  СПК</v>
          </cell>
          <cell r="D468">
            <v>34</v>
          </cell>
          <cell r="F468">
            <v>34</v>
          </cell>
        </row>
        <row r="469">
          <cell r="A469" t="str">
            <v>Сосиски Мини (коллаген) (лоток с ср.защ.атм.) (для ХОРЕКА)  СПК</v>
          </cell>
          <cell r="D469">
            <v>23</v>
          </cell>
          <cell r="F469">
            <v>23</v>
          </cell>
        </row>
        <row r="470">
          <cell r="A470" t="str">
            <v>Сосиски Мусульманские "Просто выгодно" (в ср.защ.атм.)  СПК</v>
          </cell>
          <cell r="D470">
            <v>26</v>
          </cell>
          <cell r="F470">
            <v>26</v>
          </cell>
        </row>
        <row r="471">
          <cell r="A471" t="str">
            <v>Сосиски Хот-дог подкопченные (лоток с ср.защ.атм.)  СПК</v>
          </cell>
          <cell r="D471">
            <v>55</v>
          </cell>
          <cell r="F471">
            <v>55</v>
          </cell>
        </row>
        <row r="472">
          <cell r="A472" t="str">
            <v>Сосисоны в темпуре ВЕС  ПОКОМ</v>
          </cell>
          <cell r="F472">
            <v>3.6</v>
          </cell>
        </row>
        <row r="473">
          <cell r="A473" t="str">
            <v>Сочный мегачебурек ТМ Зареченские ВЕС ПОКОМ</v>
          </cell>
          <cell r="F473">
            <v>132.19999999999999</v>
          </cell>
        </row>
        <row r="474">
          <cell r="A474" t="str">
            <v>Сыр "Пармезан" 40% кусок 180 гр  ОСТАНКИНО</v>
          </cell>
          <cell r="D474">
            <v>61</v>
          </cell>
          <cell r="F474">
            <v>61</v>
          </cell>
        </row>
        <row r="475">
          <cell r="A475" t="str">
            <v>Сыр Боккончини копченый 40% 100 гр.  ОСТАНКИНО</v>
          </cell>
          <cell r="D475">
            <v>145</v>
          </cell>
          <cell r="F475">
            <v>145</v>
          </cell>
        </row>
        <row r="476">
          <cell r="A476" t="str">
            <v>Сыр колбасный копченый Папа Может 400 гр  ОСТАНКИНО</v>
          </cell>
          <cell r="D476">
            <v>13</v>
          </cell>
          <cell r="F476">
            <v>13</v>
          </cell>
        </row>
        <row r="477">
          <cell r="A477" t="str">
            <v>Сыр Останкино "Алтайский Gold" 50% вес  ОСТАНКИНО</v>
          </cell>
          <cell r="D477">
            <v>4.9000000000000004</v>
          </cell>
          <cell r="F477">
            <v>6.13</v>
          </cell>
        </row>
        <row r="478">
          <cell r="A478" t="str">
            <v>Сыр ПАПА МОЖЕТ "Гауда Голд" 45% 180 г  ОСТАНКИНО</v>
          </cell>
          <cell r="D478">
            <v>564</v>
          </cell>
          <cell r="F478">
            <v>564</v>
          </cell>
        </row>
        <row r="479">
          <cell r="A479" t="str">
            <v>Сыр Папа Может "Гауда Голд", 45% брусок ВЕС ОСТАНКИНО</v>
          </cell>
          <cell r="D479">
            <v>27.5</v>
          </cell>
          <cell r="F479">
            <v>27.5</v>
          </cell>
        </row>
        <row r="480">
          <cell r="A480" t="str">
            <v>Сыр ПАПА МОЖЕТ "Голландский традиционный" 45% 180 г  ОСТАНКИНО</v>
          </cell>
          <cell r="D480">
            <v>1123</v>
          </cell>
          <cell r="F480">
            <v>1123</v>
          </cell>
        </row>
        <row r="481">
          <cell r="A481" t="str">
            <v>Сыр Папа Может "Голландский традиционный", 45% брусок ВЕС ОСТАНКИНО</v>
          </cell>
          <cell r="D481">
            <v>14</v>
          </cell>
          <cell r="F481">
            <v>14</v>
          </cell>
        </row>
        <row r="482">
          <cell r="A482" t="str">
            <v>Сыр ПАПА МОЖЕТ "Министерский" 180гр, 45 %  ОСТАНКИНО</v>
          </cell>
          <cell r="D482">
            <v>105</v>
          </cell>
          <cell r="F482">
            <v>105</v>
          </cell>
        </row>
        <row r="483">
          <cell r="A483" t="str">
            <v>Сыр ПАПА МОЖЕТ "Папин завтрак" 180гр, 45 %  ОСТАНКИНО</v>
          </cell>
          <cell r="D483">
            <v>72</v>
          </cell>
          <cell r="F483">
            <v>72</v>
          </cell>
        </row>
        <row r="484">
          <cell r="A484" t="str">
            <v>Сыр ПАПА МОЖЕТ "Российский традиционный" 45% 180 г  ОСТАНКИНО</v>
          </cell>
          <cell r="D484">
            <v>1511</v>
          </cell>
          <cell r="F484">
            <v>1511</v>
          </cell>
        </row>
        <row r="485">
          <cell r="A485" t="str">
            <v>Сыр ПАПА МОЖЕТ "Тильзитер" 45% 180 г  ОСТАНКИНО</v>
          </cell>
          <cell r="D485">
            <v>310</v>
          </cell>
          <cell r="F485">
            <v>310</v>
          </cell>
        </row>
        <row r="486">
          <cell r="A486" t="str">
            <v>Сыр плавленый Сливочный ж 45 % 180г ТМ Папа Может (16шт) ОСТАНКИНО</v>
          </cell>
          <cell r="D486">
            <v>79</v>
          </cell>
          <cell r="F486">
            <v>79</v>
          </cell>
        </row>
        <row r="487">
          <cell r="A487" t="str">
            <v>Сыр полутвердый "Гауда", 45%, ВЕС брус из блока 1/5  ОСТАНКИНО</v>
          </cell>
          <cell r="D487">
            <v>6</v>
          </cell>
          <cell r="F487">
            <v>6</v>
          </cell>
        </row>
        <row r="488">
          <cell r="A488" t="str">
            <v>Сыр Скаморца свежий 40% 100 гр.  ОСТАНКИНО</v>
          </cell>
          <cell r="D488">
            <v>151</v>
          </cell>
          <cell r="F488">
            <v>151</v>
          </cell>
        </row>
        <row r="489">
          <cell r="A489" t="str">
            <v>Сыр творожный с зеленью 60% Папа может 140 гр.  ОСТАНКИНО</v>
          </cell>
          <cell r="D489">
            <v>24</v>
          </cell>
          <cell r="F489">
            <v>24</v>
          </cell>
        </row>
        <row r="490">
          <cell r="A490" t="str">
            <v>Сыр Чечил копченый 43% 100г/6шт ТМ Папа Может  ОСТАНКИНО</v>
          </cell>
          <cell r="D490">
            <v>190</v>
          </cell>
          <cell r="F490">
            <v>190</v>
          </cell>
        </row>
        <row r="491">
          <cell r="A491" t="str">
            <v>Сыр Чечил свежий 45% 100г/6шт ТМ Папа Может  ОСТАНКИНО</v>
          </cell>
          <cell r="D491">
            <v>150</v>
          </cell>
          <cell r="F491">
            <v>150</v>
          </cell>
        </row>
        <row r="492">
          <cell r="A492" t="str">
            <v>Сыч/Прод Коровино Российский 50% 200г СЗМЖ  ОСТАНКИНО</v>
          </cell>
          <cell r="D492">
            <v>162</v>
          </cell>
          <cell r="F492">
            <v>162</v>
          </cell>
        </row>
        <row r="493">
          <cell r="A493" t="str">
            <v>Сыч/Прод Коровино Российский Оригин 50% ВЕС (5 кг)  ОСТАНКИНО</v>
          </cell>
          <cell r="D493">
            <v>261.5</v>
          </cell>
          <cell r="F493">
            <v>261.5</v>
          </cell>
        </row>
        <row r="494">
          <cell r="A494" t="str">
            <v>Сыч/Прод Коровино Тильзитер 50% 200г СЗМЖ  ОСТАНКИНО</v>
          </cell>
          <cell r="D494">
            <v>132</v>
          </cell>
          <cell r="F494">
            <v>132</v>
          </cell>
        </row>
        <row r="495">
          <cell r="A495" t="str">
            <v>Сыч/Прод Коровино Тильзитер Оригин 50% ВЕС (5 кг брус) СЗМЖ  ОСТАНКИНО</v>
          </cell>
          <cell r="D495">
            <v>158.80000000000001</v>
          </cell>
          <cell r="F495">
            <v>158.80000000000001</v>
          </cell>
        </row>
        <row r="496">
          <cell r="A496" t="str">
            <v>Творожный Сыр 60% С маринованными огурчиками и укропом 140 гр  ОСТАНКИНО</v>
          </cell>
          <cell r="D496">
            <v>25</v>
          </cell>
          <cell r="F496">
            <v>25</v>
          </cell>
        </row>
        <row r="497">
          <cell r="A497" t="str">
            <v>Творожный Сыр 60% Сливочный  СТМ "ПапаМожет" - 140гр  ОСТАНКИНО</v>
          </cell>
          <cell r="D497">
            <v>248</v>
          </cell>
          <cell r="F497">
            <v>248</v>
          </cell>
        </row>
        <row r="498">
          <cell r="A498" t="str">
            <v>Торо Неро с/в "Эликатессе" 140 гр.шт.  СПК</v>
          </cell>
          <cell r="D498">
            <v>80</v>
          </cell>
          <cell r="F498">
            <v>80</v>
          </cell>
        </row>
        <row r="499">
          <cell r="A499" t="str">
            <v>Уши свиные копченые к пиву 0,15кг нар. д/ф шт.  СПК</v>
          </cell>
          <cell r="D499">
            <v>40</v>
          </cell>
          <cell r="F499">
            <v>40</v>
          </cell>
        </row>
        <row r="500">
          <cell r="A500" t="str">
            <v>Фестивальная пора с/к 100 гр.шт.нар. (лоток с ср.защ.атм.)  СПК</v>
          </cell>
          <cell r="D500">
            <v>220</v>
          </cell>
          <cell r="F500">
            <v>220</v>
          </cell>
        </row>
        <row r="501">
          <cell r="A501" t="str">
            <v>Фестивальная пора с/к 235 гр.шт.  СПК</v>
          </cell>
          <cell r="D501">
            <v>665</v>
          </cell>
          <cell r="F501">
            <v>665</v>
          </cell>
        </row>
        <row r="502">
          <cell r="A502" t="str">
            <v>Фестивальная пора с/к термоус.пак  СПК</v>
          </cell>
          <cell r="D502">
            <v>92.495000000000005</v>
          </cell>
          <cell r="F502">
            <v>92.495000000000005</v>
          </cell>
        </row>
        <row r="503">
          <cell r="A503" t="str">
            <v>Фирменная с/к 200 гр. срез "Эликатессе" термоформ.пак.  СПК</v>
          </cell>
          <cell r="D503">
            <v>405</v>
          </cell>
          <cell r="F503">
            <v>405</v>
          </cell>
        </row>
        <row r="504">
          <cell r="A504" t="str">
            <v>Фуэт с/в "Эликатессе" 160 гр.шт.  СПК</v>
          </cell>
          <cell r="D504">
            <v>276</v>
          </cell>
          <cell r="F504">
            <v>276</v>
          </cell>
        </row>
        <row r="505">
          <cell r="A505" t="str">
            <v>Хинкали Классические ТМ Зареченские ВЕС ПОКОМ</v>
          </cell>
          <cell r="F505">
            <v>50</v>
          </cell>
        </row>
        <row r="506">
          <cell r="A506" t="str">
            <v>Хот-догстер ТМ Горячая штучка ТС Хот-Догстер флоу-пак 0,09 кг. ПОКОМ</v>
          </cell>
          <cell r="D506">
            <v>10</v>
          </cell>
          <cell r="F506">
            <v>347</v>
          </cell>
        </row>
        <row r="507">
          <cell r="A507" t="str">
            <v>Хотстеры с сыром 0,25кг ТМ Горячая штучка  ПОКОМ</v>
          </cell>
          <cell r="D507">
            <v>21</v>
          </cell>
          <cell r="F507">
            <v>559</v>
          </cell>
        </row>
        <row r="508">
          <cell r="A508" t="str">
            <v>Хотстеры ТМ Горячая штучка ТС Хотстеры 0,25 кг зам  ПОКОМ</v>
          </cell>
          <cell r="D508">
            <v>358</v>
          </cell>
          <cell r="F508">
            <v>2265</v>
          </cell>
        </row>
        <row r="509">
          <cell r="A509" t="str">
            <v>Хрустящие крылышки острые к пиву ТМ Горячая штучка 0,3кг зам  ПОКОМ</v>
          </cell>
          <cell r="D509">
            <v>19</v>
          </cell>
          <cell r="F509">
            <v>522</v>
          </cell>
        </row>
        <row r="510">
          <cell r="A510" t="str">
            <v>Хрустящие крылышки ТМ Горячая штучка 0,3 кг зам  ПОКОМ</v>
          </cell>
          <cell r="D510">
            <v>13</v>
          </cell>
          <cell r="F510">
            <v>629</v>
          </cell>
        </row>
        <row r="511">
          <cell r="A511" t="str">
            <v>Чебупай сочное яблоко ТМ Горячая штучка 0,2 кг зам.  ПОКОМ</v>
          </cell>
          <cell r="F511">
            <v>12</v>
          </cell>
        </row>
        <row r="512">
          <cell r="A512" t="str">
            <v>Чебупай спелая вишня ТМ Горячая штучка 0,2 кг зам.  ПОКОМ</v>
          </cell>
          <cell r="F512">
            <v>20</v>
          </cell>
        </row>
        <row r="513">
          <cell r="A513" t="str">
            <v>Чебупели Foodgital 0,25кг ТМ Горячая штучка  ПОКОМ</v>
          </cell>
          <cell r="D513">
            <v>1</v>
          </cell>
          <cell r="F513">
            <v>22</v>
          </cell>
        </row>
        <row r="514">
          <cell r="A514" t="str">
            <v>Чебупели Курочка гриль ТМ Горячая штучка, 0,3 кг зам  ПОКОМ</v>
          </cell>
          <cell r="D514">
            <v>2</v>
          </cell>
          <cell r="F514">
            <v>328</v>
          </cell>
        </row>
        <row r="515">
          <cell r="A515" t="str">
            <v>Чебупели с мясом ТМ Горячая штучка 0,48 кг XXL зам. ПОКОМ</v>
          </cell>
          <cell r="D515">
            <v>6</v>
          </cell>
          <cell r="F515">
            <v>6</v>
          </cell>
        </row>
        <row r="516">
          <cell r="A516" t="str">
            <v>Чебупицца курочка по-итальянски Горячая штучка 0,25 кг зам  ПОКОМ</v>
          </cell>
          <cell r="D516">
            <v>2064</v>
          </cell>
          <cell r="F516">
            <v>3845</v>
          </cell>
        </row>
        <row r="517">
          <cell r="A517" t="str">
            <v>Чебупицца Пепперони ТМ Горячая штучка ТС Чебупицца 0.25кг зам  ПОКОМ</v>
          </cell>
          <cell r="D517">
            <v>1034</v>
          </cell>
          <cell r="F517">
            <v>4631</v>
          </cell>
        </row>
        <row r="518">
          <cell r="A518" t="str">
            <v>Чебуреки Мясные вес 2,7 кг ТМ Зареченские ВЕС ПОКОМ</v>
          </cell>
          <cell r="D518">
            <v>2.7</v>
          </cell>
          <cell r="F518">
            <v>18.911000000000001</v>
          </cell>
        </row>
        <row r="519">
          <cell r="A519" t="str">
            <v>Чебуреки сочные ВЕС ТМ Зареченские  ПОКОМ</v>
          </cell>
          <cell r="D519">
            <v>5</v>
          </cell>
          <cell r="F519">
            <v>510.01</v>
          </cell>
        </row>
        <row r="520">
          <cell r="A520" t="str">
            <v>Шпикачки Русские (черева) (в ср.защ.атм.) "Высокий вкус"  СПК</v>
          </cell>
          <cell r="D520">
            <v>137.5</v>
          </cell>
          <cell r="F520">
            <v>137.5</v>
          </cell>
        </row>
        <row r="521">
          <cell r="A521" t="str">
            <v>Эликапреза с/в "Эликатессе" 85 гр.шт. нарезка (лоток с ср.защ.атм.)  СПК</v>
          </cell>
          <cell r="D521">
            <v>83</v>
          </cell>
          <cell r="F521">
            <v>83</v>
          </cell>
        </row>
        <row r="522">
          <cell r="A522" t="str">
            <v>Юбилейная с/к 0,10 кг.шт. нарезка (лоток с ср.защ.атм.)  СПК</v>
          </cell>
          <cell r="D522">
            <v>23</v>
          </cell>
          <cell r="F522">
            <v>23</v>
          </cell>
        </row>
        <row r="523">
          <cell r="A523" t="str">
            <v>Юбилейная с/к 0,235 кг.шт.  СПК</v>
          </cell>
          <cell r="D523">
            <v>576</v>
          </cell>
          <cell r="F523">
            <v>576</v>
          </cell>
        </row>
        <row r="524">
          <cell r="A524" t="str">
            <v>Итого</v>
          </cell>
          <cell r="D524">
            <v>128198.81200000001</v>
          </cell>
          <cell r="F524">
            <v>273000.41399999999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18.12.2024 - 18.12.2024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118.506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93.897999999999996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348.11099999999999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746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102.72799999999999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1116.432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92.372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367.88600000000002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128.11099999999999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65.548000000000002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65.47</v>
          </cell>
        </row>
        <row r="28">
          <cell r="A28" t="str">
            <v xml:space="preserve"> 240  Колбаса Салями охотничья, ВЕС. ПОКОМ</v>
          </cell>
          <cell r="D28">
            <v>1.0529999999999999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93.641999999999996</v>
          </cell>
        </row>
        <row r="30">
          <cell r="A30" t="str">
            <v xml:space="preserve"> 247  Сардельки Нежные, ВЕС.  ПОКОМ</v>
          </cell>
          <cell r="D30">
            <v>31.792999999999999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30.382000000000001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259.315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1.383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26.213000000000001</v>
          </cell>
        </row>
        <row r="35">
          <cell r="A35" t="str">
            <v xml:space="preserve"> 263  Шпикачки Стародворские, ВЕС.  ПОКОМ</v>
          </cell>
          <cell r="D35">
            <v>32.112000000000002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9.2949999999999999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19.384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15.081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396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471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849</v>
          </cell>
        </row>
        <row r="42">
          <cell r="A42" t="str">
            <v xml:space="preserve"> 283  Сосиски Сочинки, ВЕС, ТМ Стародворье ПОКОМ</v>
          </cell>
          <cell r="D42">
            <v>181.065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407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645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57.81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385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201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87.070999999999998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188.48699999999999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318  Сосиски Датские ТМ Зареченские, ВЕС  ПОКОМ</v>
          </cell>
          <cell r="D56">
            <v>669.601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627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880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284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228.405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51</v>
          </cell>
        </row>
        <row r="64">
          <cell r="A64" t="str">
            <v xml:space="preserve"> 335  Колбаса Сливушка ТМ Вязанка. ВЕС.  ПОКОМ </v>
          </cell>
          <cell r="D64">
            <v>61.124000000000002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614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564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88.775999999999996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63.698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138.744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87.707999999999998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97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137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21.513999999999999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124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194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76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65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714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1552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2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5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8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128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59.45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2.9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14.5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1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4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42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95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66.227000000000004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789.29600000000005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1531.5160000000001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635.65599999999995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6.7389999999999999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46.468000000000004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40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7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5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0.73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153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126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149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91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11.04</v>
          </cell>
        </row>
        <row r="115">
          <cell r="A115" t="str">
            <v xml:space="preserve"> 500  Сосиски Сливушки по-венски ВЕС ТМ Вязанка  ПОКОМ</v>
          </cell>
          <cell r="D115">
            <v>2.64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159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D117">
            <v>5</v>
          </cell>
        </row>
        <row r="118">
          <cell r="A118" t="str">
            <v>1146 Ароматная с/к в/у ОСТАНКИНО</v>
          </cell>
          <cell r="D118">
            <v>4.5229999999999997</v>
          </cell>
        </row>
        <row r="119">
          <cell r="A119" t="str">
            <v>3215 ВЕТЧ.МЯСНАЯ Папа может п/о 0.4кг 8шт.    ОСТАНКИНО</v>
          </cell>
          <cell r="D119">
            <v>90</v>
          </cell>
        </row>
        <row r="120">
          <cell r="A120" t="str">
            <v>3680 ПРЕСИЖН с/к дек. спец мгс ОСТАНКИНО</v>
          </cell>
          <cell r="D120">
            <v>6.5149999999999997</v>
          </cell>
        </row>
        <row r="121">
          <cell r="A121" t="str">
            <v>3684 ПРЕСИЖН с/к в/у 1/250 8шт.   ОСТАНКИНО</v>
          </cell>
          <cell r="D121">
            <v>43</v>
          </cell>
        </row>
        <row r="122">
          <cell r="A122" t="str">
            <v>4063 МЯСНАЯ Папа может вар п/о_Л   ОСТАНКИНО</v>
          </cell>
          <cell r="D122">
            <v>371.209</v>
          </cell>
        </row>
        <row r="123">
          <cell r="A123" t="str">
            <v>4117 ЭКСТРА Папа может с/к в/у_Л   ОСТАНКИНО</v>
          </cell>
          <cell r="D123">
            <v>13.622999999999999</v>
          </cell>
        </row>
        <row r="124">
          <cell r="A124" t="str">
            <v>4555 Докторская ГОСТ вар п/о ОСТАНКИНО</v>
          </cell>
          <cell r="D124">
            <v>9.4120000000000008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27.029</v>
          </cell>
        </row>
        <row r="126">
          <cell r="A126" t="str">
            <v>4691 ШЕЙКА КОПЧЕНАЯ к/в мл/к в/у 300*6  ОСТАНКИНО</v>
          </cell>
          <cell r="D126">
            <v>30</v>
          </cell>
        </row>
        <row r="127">
          <cell r="A127" t="str">
            <v>4786 КОЛБ.СНЭКИ Папа может в/к мгс 1/70_5  ОСТАНКИНО</v>
          </cell>
          <cell r="D127">
            <v>41</v>
          </cell>
        </row>
        <row r="128">
          <cell r="A128" t="str">
            <v>4813 ФИЛЕЙНАЯ Папа может вар п/о_Л   ОСТАНКИНО</v>
          </cell>
          <cell r="D128">
            <v>121.867</v>
          </cell>
        </row>
        <row r="129">
          <cell r="A129" t="str">
            <v>4993 САЛЯМИ ИТАЛЬЯНСКАЯ с/к в/у 1/250*8_120c ОСТАНКИНО</v>
          </cell>
          <cell r="D129">
            <v>127</v>
          </cell>
        </row>
        <row r="130">
          <cell r="A130" t="str">
            <v>5246 ДОКТОРСКАЯ ПРЕМИУМ вар б/о мгс_30с ОСТАНКИНО</v>
          </cell>
          <cell r="D130">
            <v>6.0579999999999998</v>
          </cell>
        </row>
        <row r="131">
          <cell r="A131" t="str">
            <v>5341 СЕРВЕЛАТ ОХОТНИЧИЙ в/к в/у  ОСТАНКИНО</v>
          </cell>
          <cell r="D131">
            <v>87.582999999999998</v>
          </cell>
        </row>
        <row r="132">
          <cell r="A132" t="str">
            <v>5483 ЭКСТРА Папа может с/к в/у 1/250 8шт.   ОСТАНКИНО</v>
          </cell>
          <cell r="D132">
            <v>187</v>
          </cell>
        </row>
        <row r="133">
          <cell r="A133" t="str">
            <v>5544 Сервелат Финский в/к в/у_45с НОВАЯ ОСТАНКИНО</v>
          </cell>
          <cell r="D133">
            <v>434.69499999999999</v>
          </cell>
        </row>
        <row r="134">
          <cell r="A134" t="str">
            <v>5679 САЛЯМИ ИТАЛЬЯНСКАЯ с/к в/у 1/150_60с ОСТАНКИНО</v>
          </cell>
          <cell r="D134">
            <v>91</v>
          </cell>
        </row>
        <row r="135">
          <cell r="A135" t="str">
            <v>5682 САЛЯМИ МЕЛКОЗЕРНЕНАЯ с/к в/у 1/120_60с   ОСТАНКИНО</v>
          </cell>
          <cell r="D135">
            <v>523</v>
          </cell>
        </row>
        <row r="136">
          <cell r="A136" t="str">
            <v>5698 СЫТНЫЕ Папа может сар б/о мгс 1*3_Маяк  ОСТАНКИНО</v>
          </cell>
          <cell r="D136">
            <v>52.015000000000001</v>
          </cell>
        </row>
        <row r="137">
          <cell r="A137" t="str">
            <v>5706 АРОМАТНАЯ Папа может с/к в/у 1/250 8шт.  ОСТАНКИНО</v>
          </cell>
          <cell r="D137">
            <v>207</v>
          </cell>
        </row>
        <row r="138">
          <cell r="A138" t="str">
            <v>5708 ПОСОЛЬСКАЯ Папа может с/к в/у ОСТАНКИНО</v>
          </cell>
          <cell r="D138">
            <v>17.071999999999999</v>
          </cell>
        </row>
        <row r="139">
          <cell r="A139" t="str">
            <v>5851 ЭКСТРА Папа может вар п/о   ОСТАНКИНО</v>
          </cell>
          <cell r="D139">
            <v>79.840999999999994</v>
          </cell>
        </row>
        <row r="140">
          <cell r="A140" t="str">
            <v>5931 ОХОТНИЧЬЯ Папа может с/к в/у 1/220 8шт.   ОСТАНКИНО</v>
          </cell>
          <cell r="D140">
            <v>249</v>
          </cell>
        </row>
        <row r="141">
          <cell r="A141" t="str">
            <v>6004 РАГУ СВИНОЕ 1кг 8шт.зам_120с ОСТАНКИНО</v>
          </cell>
          <cell r="D141">
            <v>48</v>
          </cell>
        </row>
        <row r="142">
          <cell r="A142" t="str">
            <v>6158 ВРЕМЯ ОЛИВЬЕ Папа может вар п/о 0.4кг   ОСТАНКИНО</v>
          </cell>
          <cell r="D142">
            <v>458</v>
          </cell>
        </row>
        <row r="143">
          <cell r="A143" t="str">
            <v>6159 ВРЕМЯ ОЛИВЬЕ.Папа может вар п/о ОСТАНКИНО</v>
          </cell>
          <cell r="D143">
            <v>1.3160000000000001</v>
          </cell>
        </row>
        <row r="144">
          <cell r="A144" t="str">
            <v>6200 ГРУДИНКА ПРЕМИУМ к/в мл/к в/у 0.3кг  ОСТАНКИНО</v>
          </cell>
          <cell r="D144">
            <v>110</v>
          </cell>
        </row>
        <row r="145">
          <cell r="A145" t="str">
            <v>6201 ГРУДИНКА ПРЕМИУМ к/в с/н в/у 1/150 8 шт ОСТАНКИНО</v>
          </cell>
          <cell r="D145">
            <v>66</v>
          </cell>
        </row>
        <row r="146">
          <cell r="A146" t="str">
            <v>6206 СВИНИНА ПО-ДОМАШНЕМУ к/в мл/к в/у 0.3кг  ОСТАНКИНО</v>
          </cell>
          <cell r="D146">
            <v>154</v>
          </cell>
        </row>
        <row r="147">
          <cell r="A147" t="str">
            <v>6221 НЕАПОЛИТАНСКИЙ ДУЭТ с/к с/н мгс 1/90  ОСТАНКИНО</v>
          </cell>
          <cell r="D147">
            <v>142</v>
          </cell>
        </row>
        <row r="148">
          <cell r="A148" t="str">
            <v>6222 ИТАЛЬЯНСКОЕ АССОРТИ с/в с/н мгс 1/90 ОСТАНКИНО</v>
          </cell>
          <cell r="D148">
            <v>88</v>
          </cell>
        </row>
        <row r="149">
          <cell r="A149" t="str">
            <v>6228 МЯСНОЕ АССОРТИ к/з с/н мгс 1/90 10шт.  ОСТАНКИНО</v>
          </cell>
          <cell r="D149">
            <v>146</v>
          </cell>
        </row>
        <row r="150">
          <cell r="A150" t="str">
            <v>6247 ДОМАШНЯЯ Папа может вар п/о 0,4кг 8шт.  ОСТАНКИНО</v>
          </cell>
          <cell r="D150">
            <v>35</v>
          </cell>
        </row>
        <row r="151">
          <cell r="A151" t="str">
            <v>6268 ГОВЯЖЬЯ Папа может вар п/о 0,4кг 8 шт.  ОСТАНКИНО</v>
          </cell>
          <cell r="D151">
            <v>92</v>
          </cell>
        </row>
        <row r="152">
          <cell r="A152" t="str">
            <v>6279 КОРЕЙКА ПО-ОСТ.к/в в/с с/н в/у 1/150_45с  ОСТАНКИНО</v>
          </cell>
          <cell r="D152">
            <v>51</v>
          </cell>
        </row>
        <row r="153">
          <cell r="A153" t="str">
            <v>6303 МЯСНЫЕ Папа может сос п/о мгс 1.5*3  ОСТАНКИНО</v>
          </cell>
          <cell r="D153">
            <v>100.496</v>
          </cell>
        </row>
        <row r="154">
          <cell r="A154" t="str">
            <v>6324 ДОКТОРСКАЯ ГОСТ вар п/о 0.4кг 8шт.  ОСТАНКИНО</v>
          </cell>
          <cell r="D154">
            <v>128</v>
          </cell>
        </row>
        <row r="155">
          <cell r="A155" t="str">
            <v>6325 ДОКТОРСКАЯ ПРЕМИУМ вар п/о 0.4кг 8шт.  ОСТАНКИНО</v>
          </cell>
          <cell r="D155">
            <v>214</v>
          </cell>
        </row>
        <row r="156">
          <cell r="A156" t="str">
            <v>6333 МЯСНАЯ Папа может вар п/о 0.4кг 8шт.  ОСТАНКИНО</v>
          </cell>
          <cell r="D156">
            <v>1470</v>
          </cell>
        </row>
        <row r="157">
          <cell r="A157" t="str">
            <v>6340 ДОМАШНИЙ РЕЦЕПТ Коровино 0.5кг 8шт.  ОСТАНКИНО</v>
          </cell>
          <cell r="D157">
            <v>303</v>
          </cell>
        </row>
        <row r="158">
          <cell r="A158" t="str">
            <v>6341 ДОМАШНИЙ РЕЦЕПТ СО ШПИКОМ Коровино 0.5кг  ОСТАНКИНО</v>
          </cell>
          <cell r="D158">
            <v>17</v>
          </cell>
        </row>
        <row r="159">
          <cell r="A159" t="str">
            <v>6353 ЭКСТРА Папа может вар п/о 0.4кг 8шт.  ОСТАНКИНО</v>
          </cell>
          <cell r="D159">
            <v>444</v>
          </cell>
        </row>
        <row r="160">
          <cell r="A160" t="str">
            <v>6392 ФИЛЕЙНАЯ Папа может вар п/о 0.4кг. ОСТАНКИНО</v>
          </cell>
          <cell r="D160">
            <v>1246</v>
          </cell>
        </row>
        <row r="161">
          <cell r="A161" t="str">
            <v>6415 БАЛЫКОВАЯ Коровино п/к в/у 0.84кг 6шт.  ОСТАНКИНО</v>
          </cell>
          <cell r="D161">
            <v>5</v>
          </cell>
        </row>
        <row r="162">
          <cell r="A162" t="str">
            <v>6426 КЛАССИЧЕСКАЯ ПМ вар п/о 0.3кг 8шт.  ОСТАНКИНО</v>
          </cell>
          <cell r="D162">
            <v>463</v>
          </cell>
        </row>
        <row r="163">
          <cell r="A163" t="str">
            <v>6448 СВИНИНА МАДЕРА с/к с/н в/у 1/100 10шт.   ОСТАНКИНО</v>
          </cell>
          <cell r="D163">
            <v>96</v>
          </cell>
        </row>
        <row r="164">
          <cell r="A164" t="str">
            <v>6453 ЭКСТРА Папа может с/к с/н в/у 1/100 14шт.   ОСТАНКИНО</v>
          </cell>
          <cell r="D164">
            <v>360</v>
          </cell>
        </row>
        <row r="165">
          <cell r="A165" t="str">
            <v>6454 АРОМАТНАЯ с/к с/н в/у 1/100 14шт.  ОСТАНКИНО</v>
          </cell>
          <cell r="D165">
            <v>442</v>
          </cell>
        </row>
        <row r="166">
          <cell r="A166" t="str">
            <v>6459 СЕРВЕЛАТ ШВЕЙЦАРСК. в/к с/н в/у 1/100*10  ОСТАНКИНО</v>
          </cell>
          <cell r="D166">
            <v>42</v>
          </cell>
        </row>
        <row r="167">
          <cell r="A167" t="str">
            <v>6470 ВЕТЧ.МРАМОРНАЯ в/у_45с  ОСТАНКИНО</v>
          </cell>
          <cell r="D167">
            <v>8.4220000000000006</v>
          </cell>
        </row>
        <row r="168">
          <cell r="A168" t="str">
            <v>6492 ШПИК С ЧЕСНОК.И ПЕРЦЕМ к/в в/у 0.3кг_45c  ОСТАНКИНО</v>
          </cell>
          <cell r="D168">
            <v>57</v>
          </cell>
        </row>
        <row r="169">
          <cell r="A169" t="str">
            <v>6495 ВЕТЧ.МРАМОРНАЯ в/у срез 0.3кг 6шт_45с  ОСТАНКИНО</v>
          </cell>
          <cell r="D169">
            <v>151</v>
          </cell>
        </row>
        <row r="170">
          <cell r="A170" t="str">
            <v>6527 ШПИКАЧКИ СОЧНЫЕ ПМ сар б/о мгс 1*3 45с ОСТАНКИНО</v>
          </cell>
          <cell r="D170">
            <v>102.857</v>
          </cell>
        </row>
        <row r="171">
          <cell r="A171" t="str">
            <v>6586 МРАМОРНАЯ И БАЛЫКОВАЯ в/к с/н мгс 1/90 ОСТАНКИНО</v>
          </cell>
          <cell r="D171">
            <v>91</v>
          </cell>
        </row>
        <row r="172">
          <cell r="A172" t="str">
            <v>6609 С ГОВЯДИНОЙ ПМ сар б/о мгс 0.4кг_45с ОСТАНКИНО</v>
          </cell>
          <cell r="D172">
            <v>22</v>
          </cell>
        </row>
        <row r="173">
          <cell r="A173" t="str">
            <v>6653 ШПИКАЧКИ СОЧНЫЕ С БЕКОНОМ п/о мгс 0.3кг. ОСТАНКИНО</v>
          </cell>
          <cell r="D173">
            <v>53</v>
          </cell>
        </row>
        <row r="174">
          <cell r="A174" t="str">
            <v>6666 БОЯНСКАЯ Папа может п/к в/у 0,28кг 8 шт. ОСТАНКИНО</v>
          </cell>
          <cell r="D174">
            <v>376</v>
          </cell>
        </row>
        <row r="175">
          <cell r="A175" t="str">
            <v>6683 СЕРВЕЛАТ ЗЕРНИСТЫЙ ПМ в/к в/у 0,35кг  ОСТАНКИНО</v>
          </cell>
          <cell r="D175">
            <v>845</v>
          </cell>
        </row>
        <row r="176">
          <cell r="A176" t="str">
            <v>6684 СЕРВЕЛАТ КАРЕЛЬСКИЙ ПМ в/к в/у 0.28кг  ОСТАНКИНО</v>
          </cell>
          <cell r="D176">
            <v>677</v>
          </cell>
        </row>
        <row r="177">
          <cell r="A177" t="str">
            <v>6689 СЕРВЕЛАТ ОХОТНИЧИЙ ПМ в/к в/у 0,35кг 8шт  ОСТАНКИНО</v>
          </cell>
          <cell r="D177">
            <v>891</v>
          </cell>
        </row>
        <row r="178">
          <cell r="A178" t="str">
            <v>6697 СЕРВЕЛАТ ФИНСКИЙ ПМ в/к в/у 0,35кг 8шт.  ОСТАНКИНО</v>
          </cell>
          <cell r="D178">
            <v>1382</v>
          </cell>
        </row>
        <row r="179">
          <cell r="A179" t="str">
            <v>6713 СОЧНЫЙ ГРИЛЬ ПМ сос п/о мгс 0.41кг 8шт.  ОСТАНКИНО</v>
          </cell>
          <cell r="D179">
            <v>334</v>
          </cell>
        </row>
        <row r="180">
          <cell r="A180" t="str">
            <v>6722 СОЧНЫЕ ПМ сос п/о мгс 0,41кг 10шт.  ОСТАНКИНО</v>
          </cell>
          <cell r="D180">
            <v>2041</v>
          </cell>
        </row>
        <row r="181">
          <cell r="A181" t="str">
            <v>6726 СЛИВОЧНЫЕ ПМ сос п/о мгс 0.41кг 10шт.  ОСТАНКИНО</v>
          </cell>
          <cell r="D181">
            <v>666</v>
          </cell>
        </row>
        <row r="182">
          <cell r="A182" t="str">
            <v>6747 РУССКАЯ ПРЕМИУМ ПМ вар ф/о в/у  ОСТАНКИНО</v>
          </cell>
          <cell r="D182">
            <v>6.0549999999999997</v>
          </cell>
        </row>
        <row r="183">
          <cell r="A183" t="str">
            <v>6762 СЛИВОЧНЫЕ сос ц/о мгс 0.41кг 8шт.  ОСТАНКИНО</v>
          </cell>
          <cell r="D183">
            <v>71</v>
          </cell>
        </row>
        <row r="184">
          <cell r="A184" t="str">
            <v>6765 РУБЛЕНЫЕ сос ц/о мгс 0.36кг 6шт.  ОСТАНКИНО</v>
          </cell>
          <cell r="D184">
            <v>180</v>
          </cell>
        </row>
        <row r="185">
          <cell r="A185" t="str">
            <v>6767 РУБЛЕНЫЕ сос ц/о мгс 1*4  ОСТАНКИНО</v>
          </cell>
          <cell r="D185">
            <v>4.2359999999999998</v>
          </cell>
        </row>
        <row r="186">
          <cell r="A186" t="str">
            <v>6768 С СЫРОМ сос ц/о мгс 0.41кг 6шт.  ОСТАНКИНО</v>
          </cell>
          <cell r="D186">
            <v>46</v>
          </cell>
        </row>
        <row r="187">
          <cell r="A187" t="str">
            <v>6773 САЛЯМИ Папа может п/к в/у 0,28кг 8шт.  ОСТАНКИНО</v>
          </cell>
          <cell r="D187">
            <v>181</v>
          </cell>
        </row>
        <row r="188">
          <cell r="A188" t="str">
            <v>6777 МЯСНЫЕ С ГОВЯДИНОЙ ПМ сос п/о мгс 0.4кг  ОСТАНКИНО</v>
          </cell>
          <cell r="D188">
            <v>377</v>
          </cell>
        </row>
        <row r="189">
          <cell r="A189" t="str">
            <v>6785 ВЕНСКАЯ САЛЯМИ п/к в/у 0.33кг 8шт.  ОСТАНКИНО</v>
          </cell>
          <cell r="D189">
            <v>107</v>
          </cell>
        </row>
        <row r="190">
          <cell r="A190" t="str">
            <v>6787 СЕРВЕЛАТ КРЕМЛЕВСКИЙ в/к в/у 0,33кг 8шт.  ОСТАНКИНО</v>
          </cell>
          <cell r="D190">
            <v>82</v>
          </cell>
        </row>
        <row r="191">
          <cell r="A191" t="str">
            <v>6791 СЕРВЕЛАТ ПРЕМИУМ в/к в/у 0,33кг 8шт.  ОСТАНКИНО</v>
          </cell>
          <cell r="D191">
            <v>92</v>
          </cell>
        </row>
        <row r="192">
          <cell r="A192" t="str">
            <v>6793 БАЛЫКОВАЯ в/к в/у 0,33кг 8шт.  ОСТАНКИНО</v>
          </cell>
          <cell r="D192">
            <v>175</v>
          </cell>
        </row>
        <row r="193">
          <cell r="A193" t="str">
            <v>6794 БАЛЫКОВАЯ в/к в/у  ОСТАНКИНО</v>
          </cell>
          <cell r="D193">
            <v>3.2669999999999999</v>
          </cell>
        </row>
        <row r="194">
          <cell r="A194" t="str">
            <v>6795 ОСТАНКИНСКАЯ в/к в/у 0,33кг 8шт.  ОСТАНКИНО</v>
          </cell>
          <cell r="D194">
            <v>38</v>
          </cell>
        </row>
        <row r="195">
          <cell r="A195" t="str">
            <v>6801 ОСТАНКИНСКАЯ вар п/о 0.4кг 8шт.  ОСТАНКИНО</v>
          </cell>
          <cell r="D195">
            <v>31</v>
          </cell>
        </row>
        <row r="196">
          <cell r="A196" t="str">
            <v>6807 СЕРВЕЛАТ ЕВРОПЕЙСКИЙ в/к в/у 0,33кг 8шт.  ОСТАНКИНО</v>
          </cell>
          <cell r="D196">
            <v>40</v>
          </cell>
        </row>
        <row r="197">
          <cell r="A197" t="str">
            <v>6829 МОЛОЧНЫЕ КЛАССИЧЕСКИЕ сос п/о мгс 2*4_С  ОСТАНКИНО</v>
          </cell>
          <cell r="D197">
            <v>75.870999999999995</v>
          </cell>
        </row>
        <row r="198">
          <cell r="A198" t="str">
            <v>6837 ФИЛЕЙНЫЕ Папа Может сос ц/о мгс 0.4кг  ОСТАНКИНО</v>
          </cell>
          <cell r="D198">
            <v>313</v>
          </cell>
        </row>
        <row r="199">
          <cell r="A199" t="str">
            <v>6842 ДЫМОВИЦА ИЗ ОКОРОКА к/в мл/к в/у 0,3кг  ОСТАНКИНО</v>
          </cell>
          <cell r="D199">
            <v>47</v>
          </cell>
        </row>
        <row r="200">
          <cell r="A200" t="str">
            <v>6852 МОЛОЧНЫЕ ПРЕМИУМ ПМ сос п/о в/ у 1/350  ОСТАНКИНО</v>
          </cell>
          <cell r="D200">
            <v>627</v>
          </cell>
        </row>
        <row r="201">
          <cell r="A201" t="str">
            <v>6854 МОЛОЧНЫЕ ПРЕМИУМ ПМ сос п/о мгс 0.6кг  ОСТАНКИНО</v>
          </cell>
          <cell r="D201">
            <v>75</v>
          </cell>
        </row>
        <row r="202">
          <cell r="A202" t="str">
            <v>6861 ДОМАШНИЙ РЕЦЕПТ Коровино вар п/о  ОСТАНКИНО</v>
          </cell>
          <cell r="D202">
            <v>69.331999999999994</v>
          </cell>
        </row>
        <row r="203">
          <cell r="A203" t="str">
            <v>6862 ДОМАШНИЙ РЕЦЕПТ СО ШПИК. Коровино вар п/о  ОСТАНКИНО</v>
          </cell>
          <cell r="D203">
            <v>15.728999999999999</v>
          </cell>
        </row>
        <row r="204">
          <cell r="A204" t="str">
            <v>6866 ВЕТЧ.НЕЖНАЯ Коровино п/о_Маяк  ОСТАНКИНО</v>
          </cell>
          <cell r="D204">
            <v>45.024999999999999</v>
          </cell>
        </row>
        <row r="205">
          <cell r="A205" t="str">
            <v>6869 С ГОВЯДИНОЙ СН сос п/о мгс 1кг 6шт.  ОСТАНКИНО</v>
          </cell>
          <cell r="D205">
            <v>59</v>
          </cell>
        </row>
        <row r="206">
          <cell r="A206" t="str">
            <v>6909 ДЛЯ ДЕТЕЙ сос п/о мгс 0.33кг 8шт.  ОСТАНКИНО</v>
          </cell>
          <cell r="D206">
            <v>150</v>
          </cell>
        </row>
        <row r="207">
          <cell r="A207" t="str">
            <v>6919 БЕКОН с/к с/н в/у 1/180 10шт.  ОСТАНКИНО</v>
          </cell>
          <cell r="D207">
            <v>88</v>
          </cell>
        </row>
        <row r="208">
          <cell r="A208" t="str">
            <v>6921 БЕКОН Папа может с/к с/н в/у 1/140 10шт  ОСТАНКИНО</v>
          </cell>
          <cell r="D208">
            <v>282</v>
          </cell>
        </row>
        <row r="209">
          <cell r="A209" t="str">
            <v>6948 МОЛОЧНЫЕ ПРЕМИУМ.ПМ сос п/о мгс 1,5*4 Останкино</v>
          </cell>
          <cell r="D209">
            <v>44.988</v>
          </cell>
        </row>
        <row r="210">
          <cell r="A210" t="str">
            <v>6951 СЛИВОЧНЫЕ Папа может сос п/о мгс 1.5*4  ОСТАНКИНО</v>
          </cell>
          <cell r="D210">
            <v>28.149000000000001</v>
          </cell>
        </row>
        <row r="211">
          <cell r="A211" t="str">
            <v>6955 СОЧНЫЕ Папа может сос п/о мгс1.5*4_А Останкино</v>
          </cell>
          <cell r="D211">
            <v>718.96</v>
          </cell>
        </row>
        <row r="212">
          <cell r="A212" t="str">
            <v>7045 БЕКОН Папа может с/к с/н в/у 1/250 7 шт ОСТАНКИНО</v>
          </cell>
          <cell r="D212">
            <v>28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40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106</v>
          </cell>
        </row>
        <row r="215">
          <cell r="A215" t="str">
            <v>БОНУС ДОМАШНИЙ РЕЦЕПТ Коровино 0.5кг 8шт. (6305)</v>
          </cell>
          <cell r="D215">
            <v>8</v>
          </cell>
        </row>
        <row r="216">
          <cell r="A216" t="str">
            <v>БОНУС ДОМАШНИЙ РЕЦЕПТ Коровино вар п/о (5324)</v>
          </cell>
          <cell r="D216">
            <v>7.97</v>
          </cell>
        </row>
        <row r="217">
          <cell r="A217" t="str">
            <v>БОНУС СОЧНЫЕ Папа может сос п/о мгс 1.5*4 (6954)  ОСТАНКИНО</v>
          </cell>
          <cell r="D217">
            <v>35.741</v>
          </cell>
        </row>
        <row r="218">
          <cell r="A218" t="str">
            <v>БОНУС СОЧНЫЕ сос п/о мгс 0.41кг_UZ (6087)  ОСТАНКИНО</v>
          </cell>
          <cell r="D218">
            <v>25</v>
          </cell>
        </row>
        <row r="219">
          <cell r="A219" t="str">
            <v>БОНУС_ 457  Колбаса Молочная ТМ Особый рецепт ВЕС большой батон  ПОКОМ</v>
          </cell>
          <cell r="D219">
            <v>230.011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303</v>
          </cell>
        </row>
        <row r="221">
          <cell r="A221" t="str">
            <v>БОНУС_Колбаса вареная Филейская ТМ Вязанка. ВЕС  ПОКОМ</v>
          </cell>
          <cell r="D221">
            <v>99.14</v>
          </cell>
        </row>
        <row r="222">
          <cell r="A222" t="str">
            <v>БОНУС_Колбаса Сервелат Филедворский, фиброуз, в/у 0,35 кг срез,  ПОКОМ</v>
          </cell>
          <cell r="D222">
            <v>78</v>
          </cell>
        </row>
        <row r="223">
          <cell r="A223" t="str">
            <v>БОНУС_Пельмени Бульмени с говядиной и свининой Наваристые 2,7кг Горячая штучка ВЕС  ПОКОМ</v>
          </cell>
          <cell r="D223">
            <v>48.6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102</v>
          </cell>
        </row>
        <row r="225">
          <cell r="A225" t="str">
            <v>Бутербродная вареная 0,47 кг шт.  СПК</v>
          </cell>
          <cell r="D225">
            <v>30</v>
          </cell>
        </row>
        <row r="226">
          <cell r="A226" t="str">
            <v>Вацлавская п/к (черева) 390 гр.шт. термоус.пак  СПК</v>
          </cell>
          <cell r="D226">
            <v>44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108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508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319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17</v>
          </cell>
        </row>
        <row r="231">
          <cell r="A231" t="str">
            <v>Гуцульская с/к "КолбасГрад" 160 гр.шт. термоус. пак  СПК</v>
          </cell>
          <cell r="D231">
            <v>52</v>
          </cell>
        </row>
        <row r="232">
          <cell r="A232" t="str">
            <v>Дельгаро с/в "Эликатессе" 140 гр.шт.  СПК</v>
          </cell>
          <cell r="D232">
            <v>26</v>
          </cell>
        </row>
        <row r="233">
          <cell r="A233" t="str">
            <v>Деревенская с чесночком и сальцем п/к (черева) 390 гр.шт. термоус. пак.  СПК</v>
          </cell>
          <cell r="D233">
            <v>56</v>
          </cell>
        </row>
        <row r="234">
          <cell r="A234" t="str">
            <v>Докторская вареная в/с 0,47 кг шт.  СПК</v>
          </cell>
          <cell r="D234">
            <v>32</v>
          </cell>
        </row>
        <row r="235">
          <cell r="A235" t="str">
            <v>Докторская вареная термоус.пак. "Высокий вкус"  СПК</v>
          </cell>
          <cell r="D235">
            <v>74.885000000000005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17</v>
          </cell>
        </row>
        <row r="237">
          <cell r="A237" t="str">
            <v>ЖАР-ладушки с мясом 0,2кг ТМ Стародворье  ПОКОМ</v>
          </cell>
          <cell r="D237">
            <v>98</v>
          </cell>
        </row>
        <row r="238">
          <cell r="A238" t="str">
            <v>ЖАР-ладушки с яблоком и грушей ТМ Стародворье 0,2 кг. ПОКОМ</v>
          </cell>
          <cell r="D238">
            <v>14</v>
          </cell>
        </row>
        <row r="239">
          <cell r="A239" t="str">
            <v>Классическая с/к 80 гр.шт.нар. (лоток с ср.защ.атм.)  СПК</v>
          </cell>
          <cell r="D239">
            <v>6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184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165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16</v>
          </cell>
        </row>
        <row r="243">
          <cell r="A243" t="str">
            <v>Круггетсы с сырным соусом ТМ Горячая штучка 0,25 кг зам  ПОКОМ</v>
          </cell>
          <cell r="D243">
            <v>137</v>
          </cell>
        </row>
        <row r="244">
          <cell r="A244" t="str">
            <v>Круггетсы сочные ТМ Горячая штучка ТС Круггетсы 0,25 кг зам  ПОКОМ</v>
          </cell>
          <cell r="D244">
            <v>185</v>
          </cell>
        </row>
        <row r="245">
          <cell r="A245" t="str">
            <v>Ла Фаворте с/в "Эликатессе" 140 гр.шт.  СПК</v>
          </cell>
          <cell r="D245">
            <v>20</v>
          </cell>
        </row>
        <row r="246">
          <cell r="A246" t="str">
            <v>Ливерная Печеночная "Просто выгодно" 0,3 кг.шт.  СПК</v>
          </cell>
          <cell r="D246">
            <v>46</v>
          </cell>
        </row>
        <row r="247">
          <cell r="A247" t="str">
            <v>Любительская вареная термоус.пак. "Высокий вкус"  СПК</v>
          </cell>
          <cell r="D247">
            <v>48.290999999999997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54.5</v>
          </cell>
        </row>
        <row r="249">
          <cell r="A249" t="str">
            <v>Мини-чебуречки с мясом ВЕС 5,5кг ТМ Зареченские  ПОКОМ</v>
          </cell>
          <cell r="D249">
            <v>49.5</v>
          </cell>
        </row>
        <row r="250">
          <cell r="A250" t="str">
            <v>Мини-шарики с курочкой и сыром ТМ Зареченские ВЕС  ПОКОМ</v>
          </cell>
          <cell r="D250">
            <v>30</v>
          </cell>
        </row>
        <row r="251">
          <cell r="A251" t="str">
            <v>Мусульманская п/к "Просто выгодно" термофор.пак.  СПК</v>
          </cell>
          <cell r="D251">
            <v>6.9660000000000002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742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371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608</v>
          </cell>
        </row>
        <row r="255">
          <cell r="A255" t="str">
            <v>Наггетсы с куриным филе и сыром ТМ Вязанка 0,25 кг ПОКОМ</v>
          </cell>
          <cell r="D255">
            <v>172</v>
          </cell>
        </row>
        <row r="256">
          <cell r="A256" t="str">
            <v>Наггетсы Хрустящие 0,3кг ТМ Зареченские  ПОКОМ</v>
          </cell>
          <cell r="D256">
            <v>1</v>
          </cell>
        </row>
        <row r="257">
          <cell r="A257" t="str">
            <v>Наггетсы Хрустящие ТМ Зареченские. ВЕС ПОКОМ</v>
          </cell>
          <cell r="D257">
            <v>144</v>
          </cell>
        </row>
        <row r="258">
          <cell r="A258" t="str">
            <v>Оригинальная с перцем с/к  СПК</v>
          </cell>
          <cell r="D258">
            <v>41.268000000000001</v>
          </cell>
        </row>
        <row r="259">
          <cell r="A259" t="str">
            <v>Паштет печеночный 140 гр.шт.  СПК</v>
          </cell>
          <cell r="D259">
            <v>4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127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11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42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10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136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32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131</v>
          </cell>
        </row>
        <row r="267">
          <cell r="A267" t="str">
            <v>Пельмени Бигбули с мясом, Горячая штучка 0,9кг  ПОКОМ</v>
          </cell>
          <cell r="D267">
            <v>2</v>
          </cell>
        </row>
        <row r="268">
          <cell r="A268" t="str">
            <v>Пельмени Бигбули со сливоч.маслом (Мегамаслище) ТМ БУЛЬМЕНИ сфера 0,43. замор. ПОКОМ</v>
          </cell>
          <cell r="D268">
            <v>32</v>
          </cell>
        </row>
        <row r="269">
          <cell r="A269" t="str">
            <v>Пельмени Бигбули со сливочным маслом ТМ Горячая штучка, флоу-пак сфера 0,4. ПОКОМ</v>
          </cell>
          <cell r="D269">
            <v>31</v>
          </cell>
        </row>
        <row r="270">
          <cell r="A270" t="str">
            <v>Пельмени Бигбули со сливочным маслом ТМ Горячая штучка, флоу-пак сфера 0,7. ПОКОМ</v>
          </cell>
          <cell r="D270">
            <v>164</v>
          </cell>
        </row>
        <row r="271">
          <cell r="A271" t="str">
            <v>Пельмени Бульмени по-сибирски с говядиной и свининой ТМ Горячая штучка 0,8 кг ПОКОМ</v>
          </cell>
          <cell r="D271">
            <v>116</v>
          </cell>
        </row>
        <row r="272">
          <cell r="A272" t="str">
            <v>Пельмени Бульмени с говядиной и свининой Горячая шт. 0,9 кг  ПОКОМ</v>
          </cell>
          <cell r="D272">
            <v>157</v>
          </cell>
        </row>
        <row r="273">
          <cell r="A273" t="str">
            <v>Пельмени Бульмени с говядиной и свининой Наваристые 2,7кг Горячая штучка ВЕС  ПОКОМ</v>
          </cell>
          <cell r="D273">
            <v>18.899999999999999</v>
          </cell>
        </row>
        <row r="274">
          <cell r="A274" t="str">
            <v>Пельмени Бульмени с говядиной и свининой Наваристые 5кг Горячая штучка ВЕС  ПОКОМ</v>
          </cell>
          <cell r="D274">
            <v>300</v>
          </cell>
        </row>
        <row r="275">
          <cell r="A275" t="str">
            <v>Пельмени Бульмени с говядиной и свининой ТМ Горячая штучка. флоу-пак сфера 0,4 кг ПОКОМ</v>
          </cell>
          <cell r="D275">
            <v>213</v>
          </cell>
        </row>
        <row r="276">
          <cell r="A276" t="str">
            <v>Пельмени Бульмени с говядиной и свининой ТМ Горячая штучка. флоу-пак сфера 0,7 кг ПОКОМ</v>
          </cell>
          <cell r="D276">
            <v>512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5</v>
          </cell>
        </row>
        <row r="278">
          <cell r="A278" t="str">
            <v>Пельмени Бульмени со сливочным маслом ТМ Горячая штучка. флоу-пак сфера 0,4 кг. ПОКОМ</v>
          </cell>
          <cell r="D278">
            <v>245</v>
          </cell>
        </row>
        <row r="279">
          <cell r="A279" t="str">
            <v>Пельмени Бульмени со сливочным маслом ТМ Горячая штучка.флоу-пак сфера 0,7 кг. ПОКОМ</v>
          </cell>
          <cell r="D279">
            <v>619</v>
          </cell>
        </row>
        <row r="280">
          <cell r="A280" t="str">
            <v>Пельмени Домашние с говядиной и свининой 0,7кг, сфера ТМ Зареченские  ПОКОМ</v>
          </cell>
          <cell r="D280">
            <v>1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D281">
            <v>3</v>
          </cell>
        </row>
        <row r="282">
          <cell r="A282" t="str">
            <v>Пельмени Жемчужные сфера 1,0кг ТМ Зареченские  ПОКОМ</v>
          </cell>
          <cell r="D282">
            <v>2</v>
          </cell>
        </row>
        <row r="283">
          <cell r="A283" t="str">
            <v>Пельмени Медвежьи ушки с фермерскими сливками 0,7кг  ПОКОМ</v>
          </cell>
          <cell r="D283">
            <v>25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33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18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433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59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75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100</v>
          </cell>
        </row>
        <row r="290">
          <cell r="A290" t="str">
            <v>Пельмени Сочные сфера 0,8 кг ТМ Стародворье  ПОКОМ</v>
          </cell>
          <cell r="D290">
            <v>9</v>
          </cell>
        </row>
        <row r="291">
          <cell r="A291" t="str">
            <v>Пельмени Татарские 0,4кг ТМ Особый рецепт  ПОКОМ</v>
          </cell>
          <cell r="D291">
            <v>6</v>
          </cell>
        </row>
        <row r="292">
          <cell r="A292" t="str">
            <v>Пипперони с/к "Эликатессе" 0,10 кг.шт.  СПК</v>
          </cell>
          <cell r="D292">
            <v>1</v>
          </cell>
        </row>
        <row r="293">
          <cell r="A293" t="str">
            <v>Пирожки с мясом 3,7кг ВЕС ТМ Зареченские  ПОКОМ</v>
          </cell>
          <cell r="D293">
            <v>40.700000000000003</v>
          </cell>
        </row>
        <row r="294">
          <cell r="A294" t="str">
            <v>Пирожки с яблоком и грушей ВЕС ТМ Зареченские  ПОКОМ</v>
          </cell>
          <cell r="D294">
            <v>3.7</v>
          </cell>
        </row>
        <row r="295">
          <cell r="A295" t="str">
            <v>ПолуКоп п/к 250 гр.шт. термоформ.пак.  СПК</v>
          </cell>
          <cell r="D295">
            <v>14</v>
          </cell>
        </row>
        <row r="296">
          <cell r="A296" t="str">
            <v>Ричеза с/к 230 гр.шт.  СПК</v>
          </cell>
          <cell r="D296">
            <v>55</v>
          </cell>
        </row>
        <row r="297">
          <cell r="A297" t="str">
            <v>Сальчетти с/к 230 гр.шт.  СПК</v>
          </cell>
          <cell r="D297">
            <v>97</v>
          </cell>
        </row>
        <row r="298">
          <cell r="A298" t="str">
            <v>Сальчичон с/к 200 гр. срез "Эликатессе" термоформ.пак.  СПК</v>
          </cell>
          <cell r="D298">
            <v>9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133</v>
          </cell>
        </row>
        <row r="300">
          <cell r="A300" t="str">
            <v>Салями с/к 100 гр.шт.нар. (лоток с ср.защ.атм.)  СПК</v>
          </cell>
          <cell r="D300">
            <v>5</v>
          </cell>
        </row>
        <row r="301">
          <cell r="A301" t="str">
            <v>Салями Трюфель с/в "Эликатессе" 0,16 кг.шт.  СПК</v>
          </cell>
          <cell r="D301">
            <v>20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58.957000000000001</v>
          </cell>
        </row>
        <row r="303">
          <cell r="A303" t="str">
            <v>Сардельки Докторские (черева) 400 гр.шт. (лоток с ср.защ.атм.) "Высокий вкус"  СПК</v>
          </cell>
          <cell r="D303">
            <v>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11.827</v>
          </cell>
        </row>
        <row r="305">
          <cell r="A305" t="str">
            <v>Семейная с чесночком Экстра вареная  СПК</v>
          </cell>
          <cell r="D305">
            <v>2.3980000000000001</v>
          </cell>
        </row>
        <row r="306">
          <cell r="A306" t="str">
            <v>Сервелат Европейский в/к, в/с 0,38 кг.шт.термофор.пак  СПК</v>
          </cell>
          <cell r="D306">
            <v>53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29</v>
          </cell>
        </row>
        <row r="308">
          <cell r="A308" t="str">
            <v>Сервелат Финский в/к 0,38 кг.шт. термофор.пак.  СПК</v>
          </cell>
          <cell r="D308">
            <v>50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5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82</v>
          </cell>
        </row>
        <row r="311">
          <cell r="A311" t="str">
            <v>Сибирская особая с/к 0,235 кг шт.  СПК</v>
          </cell>
          <cell r="D311">
            <v>82</v>
          </cell>
        </row>
        <row r="312">
          <cell r="A312" t="str">
            <v>Сосиски "Баварские" 0,36 кг.шт. вак.упак.  СПК</v>
          </cell>
          <cell r="D312">
            <v>2</v>
          </cell>
        </row>
        <row r="313">
          <cell r="A313" t="str">
            <v>Сосиски "Молочные" 0,36 кг.шт. вак.упак.  СПК</v>
          </cell>
          <cell r="D313">
            <v>2</v>
          </cell>
        </row>
        <row r="314">
          <cell r="A314" t="str">
            <v>Сосиски Мини (коллаген) (лоток с ср.защ.атм.) (для ХОРЕКА)  СПК</v>
          </cell>
          <cell r="D314">
            <v>6.7409999999999997</v>
          </cell>
        </row>
        <row r="315">
          <cell r="A315" t="str">
            <v>Сосиски Мусульманские "Просто выгодно" (в ср.защ.атм.)  СПК</v>
          </cell>
          <cell r="D315">
            <v>7.3620000000000001</v>
          </cell>
        </row>
        <row r="316">
          <cell r="A316" t="str">
            <v>Сосиски Хот-дог подкопченные (лоток с ср.защ.атм.)  СПК</v>
          </cell>
          <cell r="D316">
            <v>9.1839999999999993</v>
          </cell>
        </row>
        <row r="317">
          <cell r="A317" t="str">
            <v>Сочный мегачебурек ТМ Зареченские ВЕС ПОКОМ</v>
          </cell>
          <cell r="D317">
            <v>31.36</v>
          </cell>
        </row>
        <row r="318">
          <cell r="A318" t="str">
            <v>Торо Неро с/в "Эликатессе" 140 гр.шт.  СПК</v>
          </cell>
          <cell r="D318">
            <v>20</v>
          </cell>
        </row>
        <row r="319">
          <cell r="A319" t="str">
            <v>Уши свиные копченые к пиву 0,15кг нар. д/ф шт.  СПК</v>
          </cell>
          <cell r="D319">
            <v>5</v>
          </cell>
        </row>
        <row r="320">
          <cell r="A320" t="str">
            <v>Фестивальная пора с/к 100 гр.шт.нар. (лоток с ср.защ.атм.)  СПК</v>
          </cell>
          <cell r="D320">
            <v>38</v>
          </cell>
        </row>
        <row r="321">
          <cell r="A321" t="str">
            <v>Фестивальная пора с/к 235 гр.шт.  СПК</v>
          </cell>
          <cell r="D321">
            <v>160</v>
          </cell>
        </row>
        <row r="322">
          <cell r="A322" t="str">
            <v>Фестивальная пора с/к термоус.пак  СПК</v>
          </cell>
          <cell r="D322">
            <v>16.334</v>
          </cell>
        </row>
        <row r="323">
          <cell r="A323" t="str">
            <v>Фуэт с/в "Эликатессе" 160 гр.шт.  СПК</v>
          </cell>
          <cell r="D323">
            <v>46</v>
          </cell>
        </row>
        <row r="324">
          <cell r="A324" t="str">
            <v>Хинкали Классические ТМ Зареченские ВЕС ПОКОМ</v>
          </cell>
          <cell r="D324">
            <v>15</v>
          </cell>
        </row>
        <row r="325">
          <cell r="A325" t="str">
            <v>Хотстеры с сыром 0,25кг ТМ Горячая штучка  ПОКОМ</v>
          </cell>
          <cell r="D325">
            <v>144</v>
          </cell>
        </row>
        <row r="326">
          <cell r="A326" t="str">
            <v>Хотстеры ТМ Горячая штучка ТС Хотстеры 0,25 кг зам  ПОКОМ</v>
          </cell>
          <cell r="D326">
            <v>464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72</v>
          </cell>
        </row>
        <row r="328">
          <cell r="A328" t="str">
            <v>Хрустящие крылышки ТМ Горячая штучка 0,3 кг зам  ПОКОМ</v>
          </cell>
          <cell r="D328">
            <v>153</v>
          </cell>
        </row>
        <row r="329">
          <cell r="A329" t="str">
            <v>Чебупели Курочка гриль ТМ Горячая штучка, 0,3 кг зам  ПОКОМ</v>
          </cell>
          <cell r="D329">
            <v>78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407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794</v>
          </cell>
        </row>
        <row r="332">
          <cell r="A332" t="str">
            <v>Чебуреки сочные ВЕС ТМ Зареченские  ПОКОМ</v>
          </cell>
          <cell r="D332">
            <v>120</v>
          </cell>
        </row>
        <row r="333">
          <cell r="A333" t="str">
            <v>Шпикачки Русские (черева) (в ср.защ.атм.) "Высокий вкус"  СПК</v>
          </cell>
          <cell r="D333">
            <v>36.267000000000003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11</v>
          </cell>
        </row>
        <row r="335">
          <cell r="A335" t="str">
            <v>Юбилейная с/к 0,235 кг.шт.  СПК</v>
          </cell>
          <cell r="D335">
            <v>166</v>
          </cell>
        </row>
        <row r="336">
          <cell r="A336" t="str">
            <v>Итого</v>
          </cell>
          <cell r="D336">
            <v>56433.879000000001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12.12.2024 - 18.12.2024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1152</v>
          </cell>
        </row>
        <row r="9">
          <cell r="A9" t="str">
            <v xml:space="preserve"> 116  Колбаса Балыкбургская с копченым балыком, в/у 0,35 кг срез, БАВАРУШКА ПОКОМ</v>
          </cell>
          <cell r="D9">
            <v>42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18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786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2500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1010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876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30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564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1620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1428</v>
          </cell>
        </row>
        <row r="20">
          <cell r="A20" t="str">
            <v>Хотстеры ТМ Горячая штучка ТС Хотстеры 0,25 кг зам  ПОКОМ</v>
          </cell>
          <cell r="D20">
            <v>336</v>
          </cell>
        </row>
        <row r="21">
          <cell r="A21" t="str">
            <v>Чебупицца курочка по-итальянски Горячая штучка 0,25 кг зам  ПОКОМ</v>
          </cell>
          <cell r="D21">
            <v>2040</v>
          </cell>
        </row>
        <row r="22">
          <cell r="A22" t="str">
            <v>Чебупицца Пепперони ТМ Горячая штучка ТС Чебупицца 0.25кг зам  ПОКОМ</v>
          </cell>
          <cell r="D22">
            <v>1008</v>
          </cell>
        </row>
        <row r="23">
          <cell r="A23" t="str">
            <v>Итого</v>
          </cell>
          <cell r="D23">
            <v>16900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9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sqref="A1:Z1048576"/>
    </sheetView>
  </sheetViews>
  <sheetFormatPr defaultColWidth="10.5" defaultRowHeight="11.45" customHeight="1" outlineLevelRow="1" x14ac:dyDescent="0.2"/>
  <cols>
    <col min="1" max="1" width="64.83203125" style="1" customWidth="1"/>
    <col min="2" max="2" width="4.1640625" style="1" customWidth="1"/>
    <col min="3" max="6" width="7.66406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3" width="0.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.6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6.6640625" style="4" customWidth="1"/>
    <col min="27" max="27" width="7.6640625" style="4" bestFit="1" customWidth="1"/>
    <col min="28" max="28" width="11.33203125" style="4" bestFit="1" customWidth="1"/>
    <col min="29" max="29" width="6" style="4" bestFit="1" customWidth="1"/>
    <col min="30" max="30" width="5.1640625" style="4" bestFit="1" customWidth="1"/>
    <col min="31" max="31" width="9" style="4" bestFit="1" customWidth="1"/>
    <col min="32" max="33" width="0.6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83</v>
      </c>
      <c r="H4" s="9" t="s">
        <v>84</v>
      </c>
      <c r="I4" s="9" t="s">
        <v>85</v>
      </c>
      <c r="J4" s="9" t="s">
        <v>86</v>
      </c>
      <c r="K4" s="9" t="s">
        <v>87</v>
      </c>
      <c r="L4" s="9" t="s">
        <v>87</v>
      </c>
      <c r="M4" s="9" t="s">
        <v>87</v>
      </c>
      <c r="N4" s="1" t="s">
        <v>88</v>
      </c>
      <c r="O4" s="1" t="s">
        <v>89</v>
      </c>
      <c r="P4" s="10" t="s">
        <v>87</v>
      </c>
      <c r="Q4" s="1" t="s">
        <v>90</v>
      </c>
      <c r="R4" s="1" t="s">
        <v>91</v>
      </c>
      <c r="S4" s="1" t="s">
        <v>89</v>
      </c>
      <c r="T4" s="1" t="s">
        <v>89</v>
      </c>
      <c r="U4" s="1" t="s">
        <v>92</v>
      </c>
      <c r="V4" s="1" t="s">
        <v>93</v>
      </c>
      <c r="W4" s="11" t="s">
        <v>94</v>
      </c>
      <c r="X4" s="12" t="s">
        <v>95</v>
      </c>
      <c r="Y4" s="13" t="s">
        <v>96</v>
      </c>
      <c r="Z4" s="14" t="s">
        <v>97</v>
      </c>
      <c r="AA4" s="10" t="s">
        <v>98</v>
      </c>
      <c r="AB4" s="1" t="s">
        <v>99</v>
      </c>
      <c r="AC4" s="10" t="s">
        <v>100</v>
      </c>
      <c r="AD4" s="1" t="s">
        <v>101</v>
      </c>
      <c r="AE4" s="1" t="s">
        <v>102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8" t="s">
        <v>104</v>
      </c>
      <c r="N5" s="18" t="s">
        <v>105</v>
      </c>
      <c r="P5" s="18" t="s">
        <v>105</v>
      </c>
      <c r="S5" s="18" t="s">
        <v>106</v>
      </c>
      <c r="T5" s="18" t="s">
        <v>107</v>
      </c>
      <c r="U5" s="18" t="s">
        <v>104</v>
      </c>
    </row>
    <row r="6" spans="1:33" ht="11.1" customHeight="1" x14ac:dyDescent="0.2">
      <c r="A6" s="6"/>
      <c r="B6" s="6"/>
      <c r="C6" s="3"/>
      <c r="D6" s="3"/>
      <c r="E6" s="16">
        <f>SUM(E7:E105)</f>
        <v>48303.42</v>
      </c>
      <c r="F6" s="16">
        <f>SUM(F7:F105)</f>
        <v>47011.387999999999</v>
      </c>
      <c r="I6" s="16">
        <f>SUM(I7:I105)</f>
        <v>49972.158000000003</v>
      </c>
      <c r="J6" s="16">
        <f t="shared" ref="J6:P6" si="0">SUM(J7:J105)</f>
        <v>-1668.7380000000003</v>
      </c>
      <c r="K6" s="16">
        <f t="shared" si="0"/>
        <v>20760</v>
      </c>
      <c r="L6" s="16">
        <f t="shared" si="0"/>
        <v>0</v>
      </c>
      <c r="M6" s="16">
        <f t="shared" si="0"/>
        <v>0</v>
      </c>
      <c r="N6" s="16">
        <f t="shared" si="0"/>
        <v>5820</v>
      </c>
      <c r="O6" s="16">
        <f t="shared" si="0"/>
        <v>8261.4839999999967</v>
      </c>
      <c r="P6" s="16">
        <f t="shared" si="0"/>
        <v>22730</v>
      </c>
      <c r="S6" s="16">
        <f t="shared" ref="S6" si="1">SUM(S7:S105)</f>
        <v>7132.8280000000004</v>
      </c>
      <c r="T6" s="16">
        <f t="shared" ref="T6" si="2">SUM(T7:T105)</f>
        <v>6842.1441999999988</v>
      </c>
      <c r="U6" s="16">
        <f t="shared" ref="U6" si="3">SUM(U7:U105)</f>
        <v>9716.2599999999984</v>
      </c>
      <c r="V6" s="16">
        <f t="shared" ref="V6" si="4">SUM(V7:V105)</f>
        <v>6996</v>
      </c>
      <c r="Z6" s="16">
        <f t="shared" ref="Z6:AA6" si="5">SUM(Z7:Z105)</f>
        <v>2832</v>
      </c>
      <c r="AA6" s="16">
        <f t="shared" si="5"/>
        <v>28550</v>
      </c>
      <c r="AE6" s="16">
        <f t="shared" ref="AE6" si="6">SUM(AE7:AE105)</f>
        <v>12272.599999999999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-137.69999999999999</v>
      </c>
      <c r="D7" s="8">
        <v>210.6</v>
      </c>
      <c r="E7" s="23">
        <v>162</v>
      </c>
      <c r="F7" s="24">
        <v>-89.1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164.71</v>
      </c>
      <c r="J7" s="17">
        <f>E7-I7</f>
        <v>-2.710000000000008</v>
      </c>
      <c r="K7" s="17">
        <f>VLOOKUP(A:A,[1]TDSheet!$A:$P,16,0)</f>
        <v>0</v>
      </c>
      <c r="L7" s="17"/>
      <c r="M7" s="17"/>
      <c r="N7" s="17"/>
      <c r="O7" s="17">
        <f>(E7-V7)/5</f>
        <v>32.4</v>
      </c>
      <c r="P7" s="19"/>
      <c r="Q7" s="20">
        <f>(F7+K7+P7)/O7</f>
        <v>-2.75</v>
      </c>
      <c r="R7" s="17">
        <f>F7/O7</f>
        <v>-2.75</v>
      </c>
      <c r="S7" s="17">
        <f>VLOOKUP(A:A,[1]TDSheet!$A:$T,20,0)</f>
        <v>15.12</v>
      </c>
      <c r="T7" s="17">
        <f>VLOOKUP(A:A,[1]TDSheet!$A:$O,15,0)</f>
        <v>24.84</v>
      </c>
      <c r="U7" s="17">
        <f>VLOOKUP(A:A,[3]TDSheet!$A:$D,4,0)</f>
        <v>48.6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f>MROUND(AC7,X7)</f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f>Z7*Y7*AD7</f>
        <v>0</v>
      </c>
      <c r="AF7" s="17"/>
      <c r="AG7" s="17"/>
    </row>
    <row r="8" spans="1:33" s="1" customFormat="1" ht="21.95" customHeight="1" outlineLevel="1" x14ac:dyDescent="0.2">
      <c r="A8" s="7" t="s">
        <v>46</v>
      </c>
      <c r="B8" s="7" t="s">
        <v>9</v>
      </c>
      <c r="C8" s="8">
        <v>-495</v>
      </c>
      <c r="D8" s="8">
        <v>631</v>
      </c>
      <c r="E8" s="23">
        <v>353</v>
      </c>
      <c r="F8" s="24">
        <v>-227</v>
      </c>
      <c r="G8" s="1">
        <f>VLOOKUP(A:A,[1]TDSheet!$A:$G,7,0)</f>
        <v>0</v>
      </c>
      <c r="H8" s="1">
        <f>VLOOKUP(A:A,[1]TDSheet!$A:$H,8,0)</f>
        <v>0</v>
      </c>
      <c r="I8" s="17">
        <f>VLOOKUP(A:A,[2]TDSheet!$A:$F,6,0)</f>
        <v>384</v>
      </c>
      <c r="J8" s="17">
        <f t="shared" ref="J8:J71" si="7">E8-I8</f>
        <v>-31</v>
      </c>
      <c r="K8" s="17">
        <f>VLOOKUP(A:A,[1]TDSheet!$A:$P,16,0)</f>
        <v>0</v>
      </c>
      <c r="L8" s="17"/>
      <c r="M8" s="17"/>
      <c r="N8" s="17"/>
      <c r="O8" s="17">
        <f t="shared" ref="O8:O71" si="8">(E8-V8)/5</f>
        <v>70.599999999999994</v>
      </c>
      <c r="P8" s="19"/>
      <c r="Q8" s="20">
        <f t="shared" ref="Q8:Q71" si="9">(F8+K8+P8)/O8</f>
        <v>-3.2152974504249294</v>
      </c>
      <c r="R8" s="17">
        <f t="shared" ref="R8:R71" si="10">F8/O8</f>
        <v>-3.2152974504249294</v>
      </c>
      <c r="S8" s="17">
        <f>VLOOKUP(A:A,[1]TDSheet!$A:$T,20,0)</f>
        <v>55.8</v>
      </c>
      <c r="T8" s="17">
        <f>VLOOKUP(A:A,[1]TDSheet!$A:$O,15,0)</f>
        <v>70.400000000000006</v>
      </c>
      <c r="U8" s="17">
        <f>VLOOKUP(A:A,[3]TDSheet!$A:$D,4,0)</f>
        <v>102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17">
        <f t="shared" ref="Z8:Z71" si="11">MROUND(AC8,X8)</f>
        <v>0</v>
      </c>
      <c r="AA8" s="17">
        <f t="shared" ref="AA8:AA71" si="12">P8+N8</f>
        <v>0</v>
      </c>
      <c r="AB8" s="17">
        <f>VLOOKUP(A:A,[1]TDSheet!$A:$AB,28,0)</f>
        <v>0</v>
      </c>
      <c r="AC8" s="17">
        <v>0</v>
      </c>
      <c r="AD8" s="22">
        <f>VLOOKUP(A:A,[1]TDSheet!$A:$AD,30,0)</f>
        <v>0</v>
      </c>
      <c r="AE8" s="17">
        <f t="shared" ref="AE8:AE71" si="13">Z8*Y8*AD8</f>
        <v>0</v>
      </c>
      <c r="AF8" s="17"/>
      <c r="AG8" s="17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456</v>
      </c>
      <c r="D9" s="8">
        <v>862</v>
      </c>
      <c r="E9" s="8">
        <v>520</v>
      </c>
      <c r="F9" s="8">
        <v>779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568</v>
      </c>
      <c r="J9" s="17">
        <f t="shared" si="7"/>
        <v>-48</v>
      </c>
      <c r="K9" s="17">
        <f>VLOOKUP(A:A,[1]TDSheet!$A:$P,16,0)</f>
        <v>360</v>
      </c>
      <c r="L9" s="17"/>
      <c r="M9" s="17"/>
      <c r="N9" s="17"/>
      <c r="O9" s="17">
        <f t="shared" si="8"/>
        <v>104</v>
      </c>
      <c r="P9" s="19"/>
      <c r="Q9" s="20">
        <f t="shared" si="9"/>
        <v>10.951923076923077</v>
      </c>
      <c r="R9" s="17">
        <f t="shared" si="10"/>
        <v>7.490384615384615</v>
      </c>
      <c r="S9" s="17">
        <f>VLOOKUP(A:A,[1]TDSheet!$A:$T,20,0)</f>
        <v>93.8</v>
      </c>
      <c r="T9" s="17">
        <f>VLOOKUP(A:A,[1]TDSheet!$A:$O,15,0)</f>
        <v>103.2</v>
      </c>
      <c r="U9" s="17">
        <f>VLOOKUP(A:A,[3]TDSheet!$A:$D,4,0)</f>
        <v>108</v>
      </c>
      <c r="V9" s="17">
        <v>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17">
        <f t="shared" si="11"/>
        <v>0</v>
      </c>
      <c r="AA9" s="17">
        <f t="shared" si="12"/>
        <v>0</v>
      </c>
      <c r="AB9" s="17">
        <f>VLOOKUP(A:A,[1]TDSheet!$A:$AB,28,0)</f>
        <v>0</v>
      </c>
      <c r="AC9" s="17">
        <f>AA9/12</f>
        <v>0</v>
      </c>
      <c r="AD9" s="22">
        <f>VLOOKUP(A:A,[1]TDSheet!$A:$AD,30,0)</f>
        <v>0.3</v>
      </c>
      <c r="AE9" s="17">
        <f t="shared" si="13"/>
        <v>0</v>
      </c>
      <c r="AF9" s="17"/>
      <c r="AG9" s="17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2548</v>
      </c>
      <c r="D10" s="8">
        <v>1956</v>
      </c>
      <c r="E10" s="8">
        <v>2595</v>
      </c>
      <c r="F10" s="8">
        <v>1716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2778</v>
      </c>
      <c r="J10" s="17">
        <f t="shared" si="7"/>
        <v>-183</v>
      </c>
      <c r="K10" s="17">
        <f>VLOOKUP(A:A,[1]TDSheet!$A:$P,16,0)</f>
        <v>1200</v>
      </c>
      <c r="L10" s="17"/>
      <c r="M10" s="17"/>
      <c r="N10" s="17">
        <v>840</v>
      </c>
      <c r="O10" s="17">
        <f t="shared" si="8"/>
        <v>406.2</v>
      </c>
      <c r="P10" s="19">
        <v>1400</v>
      </c>
      <c r="Q10" s="20">
        <f t="shared" si="9"/>
        <v>10.625307730182177</v>
      </c>
      <c r="R10" s="17">
        <f t="shared" si="10"/>
        <v>4.2245199409158047</v>
      </c>
      <c r="S10" s="17">
        <f>VLOOKUP(A:A,[1]TDSheet!$A:$T,20,0)</f>
        <v>377.2</v>
      </c>
      <c r="T10" s="17">
        <f>VLOOKUP(A:A,[1]TDSheet!$A:$O,15,0)</f>
        <v>326</v>
      </c>
      <c r="U10" s="17">
        <f>VLOOKUP(A:A,[3]TDSheet!$A:$D,4,0)</f>
        <v>508</v>
      </c>
      <c r="V10" s="17">
        <f>VLOOKUP(A:A,[4]TDSheet!$A:$D,4,0)</f>
        <v>564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si="11"/>
        <v>182</v>
      </c>
      <c r="AA10" s="17">
        <f t="shared" si="12"/>
        <v>2240</v>
      </c>
      <c r="AB10" s="17" t="str">
        <f>VLOOKUP(A:A,[1]TDSheet!$A:$AB,28,0)</f>
        <v>апр яб</v>
      </c>
      <c r="AC10" s="17">
        <f>AA10/12</f>
        <v>186.66666666666666</v>
      </c>
      <c r="AD10" s="22">
        <f>VLOOKUP(A:A,[1]TDSheet!$A:$AD,30,0)</f>
        <v>0.3</v>
      </c>
      <c r="AE10" s="17">
        <f>Z10*Y10*AD10</f>
        <v>655.19999999999993</v>
      </c>
      <c r="AF10" s="17"/>
      <c r="AG10" s="17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1826</v>
      </c>
      <c r="D11" s="8">
        <v>2917</v>
      </c>
      <c r="E11" s="8">
        <v>3082</v>
      </c>
      <c r="F11" s="8">
        <v>1626</v>
      </c>
      <c r="G11" s="1" t="str">
        <f>VLOOKUP(A:A,[1]TDSheet!$A:$G,7,0)</f>
        <v>пуд</v>
      </c>
      <c r="H11" s="1">
        <f>VLOOKUP(A:A,[1]TDSheet!$A:$H,8,0)</f>
        <v>180</v>
      </c>
      <c r="I11" s="17">
        <f>VLOOKUP(A:A,[2]TDSheet!$A:$F,6,0)</f>
        <v>3151</v>
      </c>
      <c r="J11" s="17">
        <f t="shared" si="7"/>
        <v>-69</v>
      </c>
      <c r="K11" s="17">
        <f>VLOOKUP(A:A,[1]TDSheet!$A:$P,16,0)</f>
        <v>1200</v>
      </c>
      <c r="L11" s="17"/>
      <c r="M11" s="17"/>
      <c r="N11" s="17">
        <v>900</v>
      </c>
      <c r="O11" s="17">
        <f t="shared" si="8"/>
        <v>292.39999999999998</v>
      </c>
      <c r="P11" s="19">
        <v>400</v>
      </c>
      <c r="Q11" s="20">
        <f t="shared" si="9"/>
        <v>11.032831737346102</v>
      </c>
      <c r="R11" s="17">
        <f t="shared" si="10"/>
        <v>5.5608755129958967</v>
      </c>
      <c r="S11" s="17">
        <f>VLOOKUP(A:A,[1]TDSheet!$A:$T,20,0)</f>
        <v>287.8</v>
      </c>
      <c r="T11" s="17">
        <f>VLOOKUP(A:A,[1]TDSheet!$A:$O,15,0)</f>
        <v>264</v>
      </c>
      <c r="U11" s="17">
        <f>VLOOKUP(A:A,[3]TDSheet!$A:$D,4,0)</f>
        <v>319</v>
      </c>
      <c r="V11" s="17">
        <f>VLOOKUP(A:A,[4]TDSheet!$A:$D,4,0)</f>
        <v>1620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1"/>
        <v>112</v>
      </c>
      <c r="AA11" s="17">
        <f t="shared" si="12"/>
        <v>1300</v>
      </c>
      <c r="AB11" s="17">
        <f>VLOOKUP(A:A,[1]TDSheet!$A:$AB,28,0)</f>
        <v>0</v>
      </c>
      <c r="AC11" s="17">
        <f>AA11/12</f>
        <v>108.33333333333333</v>
      </c>
      <c r="AD11" s="22">
        <f>VLOOKUP(A:A,[1]TDSheet!$A:$AD,30,0)</f>
        <v>0.3</v>
      </c>
      <c r="AE11" s="17">
        <f t="shared" si="13"/>
        <v>403.2</v>
      </c>
      <c r="AF11" s="17"/>
      <c r="AG11" s="17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444</v>
      </c>
      <c r="D12" s="8">
        <v>374</v>
      </c>
      <c r="E12" s="8">
        <v>202</v>
      </c>
      <c r="F12" s="8">
        <v>592</v>
      </c>
      <c r="G12" s="1">
        <f>VLOOKUP(A:A,[1]TDSheet!$A:$G,7,0)</f>
        <v>1</v>
      </c>
      <c r="H12" s="1">
        <f>VLOOKUP(A:A,[1]TDSheet!$A:$H,8,0)</f>
        <v>180</v>
      </c>
      <c r="I12" s="17">
        <f>VLOOKUP(A:A,[2]TDSheet!$A:$F,6,0)</f>
        <v>224</v>
      </c>
      <c r="J12" s="17">
        <f t="shared" si="7"/>
        <v>-22</v>
      </c>
      <c r="K12" s="17">
        <f>VLOOKUP(A:A,[1]TDSheet!$A:$P,16,0)</f>
        <v>0</v>
      </c>
      <c r="L12" s="17"/>
      <c r="M12" s="17"/>
      <c r="N12" s="17"/>
      <c r="O12" s="17">
        <f t="shared" si="8"/>
        <v>40.4</v>
      </c>
      <c r="P12" s="19"/>
      <c r="Q12" s="20">
        <f t="shared" si="9"/>
        <v>14.653465346534654</v>
      </c>
      <c r="R12" s="17">
        <f t="shared" si="10"/>
        <v>14.653465346534654</v>
      </c>
      <c r="S12" s="17">
        <f>VLOOKUP(A:A,[1]TDSheet!$A:$T,20,0)</f>
        <v>64.8</v>
      </c>
      <c r="T12" s="17">
        <f>VLOOKUP(A:A,[1]TDSheet!$A:$O,15,0)</f>
        <v>45</v>
      </c>
      <c r="U12" s="17">
        <f>VLOOKUP(A:A,[3]TDSheet!$A:$D,4,0)</f>
        <v>17</v>
      </c>
      <c r="V12" s="17">
        <v>0</v>
      </c>
      <c r="W12" s="17">
        <f>VLOOKUP(A:A,[1]TDSheet!$A:$W,23,0)</f>
        <v>126</v>
      </c>
      <c r="X12" s="17">
        <f>VLOOKUP(A:A,[1]TDSheet!$A:$X,24,0)</f>
        <v>14</v>
      </c>
      <c r="Y12" s="17">
        <f>VLOOKUP(A:A,[1]TDSheet!$A:$Y,25,0)</f>
        <v>24</v>
      </c>
      <c r="Z12" s="17">
        <f t="shared" si="11"/>
        <v>0</v>
      </c>
      <c r="AA12" s="17">
        <f t="shared" si="12"/>
        <v>0</v>
      </c>
      <c r="AB12" s="17" t="str">
        <f>VLOOKUP(A:A,[1]TDSheet!$A:$AB,28,0)</f>
        <v>не дают</v>
      </c>
      <c r="AC12" s="17">
        <f>AA12/24</f>
        <v>0</v>
      </c>
      <c r="AD12" s="22">
        <f>VLOOKUP(A:A,[1]TDSheet!$A:$AD,30,0)</f>
        <v>0.09</v>
      </c>
      <c r="AE12" s="17">
        <f t="shared" si="13"/>
        <v>0</v>
      </c>
      <c r="AF12" s="17"/>
      <c r="AG12" s="17"/>
    </row>
    <row r="13" spans="1:33" s="1" customFormat="1" ht="11.1" customHeight="1" outlineLevel="1" x14ac:dyDescent="0.2">
      <c r="A13" s="7" t="s">
        <v>47</v>
      </c>
      <c r="B13" s="7" t="s">
        <v>9</v>
      </c>
      <c r="C13" s="8">
        <v>126</v>
      </c>
      <c r="D13" s="8">
        <v>177</v>
      </c>
      <c r="E13" s="8">
        <v>61</v>
      </c>
      <c r="F13" s="8">
        <v>233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69</v>
      </c>
      <c r="J13" s="17">
        <f t="shared" si="7"/>
        <v>-8</v>
      </c>
      <c r="K13" s="17">
        <f>VLOOKUP(A:A,[1]TDSheet!$A:$P,16,0)</f>
        <v>0</v>
      </c>
      <c r="L13" s="17"/>
      <c r="M13" s="17"/>
      <c r="N13" s="17"/>
      <c r="O13" s="17">
        <f t="shared" si="8"/>
        <v>12.2</v>
      </c>
      <c r="P13" s="19"/>
      <c r="Q13" s="20">
        <f t="shared" si="9"/>
        <v>19.098360655737707</v>
      </c>
      <c r="R13" s="17">
        <f t="shared" si="10"/>
        <v>19.098360655737707</v>
      </c>
      <c r="S13" s="17">
        <f>VLOOKUP(A:A,[1]TDSheet!$A:$T,20,0)</f>
        <v>18.399999999999999</v>
      </c>
      <c r="T13" s="17">
        <f>VLOOKUP(A:A,[1]TDSheet!$A:$O,15,0)</f>
        <v>15.8</v>
      </c>
      <c r="U13" s="17">
        <f>VLOOKUP(A:A,[3]TDSheet!$A:$D,4,0)</f>
        <v>17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17">
        <f t="shared" si="11"/>
        <v>0</v>
      </c>
      <c r="AA13" s="17">
        <f t="shared" si="12"/>
        <v>0</v>
      </c>
      <c r="AB13" s="17" t="str">
        <f>VLOOKUP(A:A,[1]TDSheet!$A:$AB,28,0)</f>
        <v>увел</v>
      </c>
      <c r="AC13" s="17">
        <f>AA13/12</f>
        <v>0</v>
      </c>
      <c r="AD13" s="22">
        <f>VLOOKUP(A:A,[1]TDSheet!$A:$AD,30,0)</f>
        <v>0.2</v>
      </c>
      <c r="AE13" s="17">
        <f t="shared" si="13"/>
        <v>0</v>
      </c>
      <c r="AF13" s="17"/>
      <c r="AG13" s="17"/>
    </row>
    <row r="14" spans="1:33" s="1" customFormat="1" ht="11.1" customHeight="1" outlineLevel="1" x14ac:dyDescent="0.2">
      <c r="A14" s="7" t="s">
        <v>48</v>
      </c>
      <c r="B14" s="7" t="s">
        <v>9</v>
      </c>
      <c r="C14" s="8">
        <v>461</v>
      </c>
      <c r="D14" s="8">
        <v>543</v>
      </c>
      <c r="E14" s="8">
        <v>414</v>
      </c>
      <c r="F14" s="8">
        <v>558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445</v>
      </c>
      <c r="J14" s="17">
        <f t="shared" si="7"/>
        <v>-31</v>
      </c>
      <c r="K14" s="17">
        <f>VLOOKUP(A:A,[1]TDSheet!$A:$P,16,0)</f>
        <v>240</v>
      </c>
      <c r="L14" s="17"/>
      <c r="M14" s="17"/>
      <c r="N14" s="17"/>
      <c r="O14" s="17">
        <f t="shared" si="8"/>
        <v>82.8</v>
      </c>
      <c r="P14" s="19">
        <v>120</v>
      </c>
      <c r="Q14" s="20">
        <f t="shared" si="9"/>
        <v>11.086956521739131</v>
      </c>
      <c r="R14" s="17">
        <f t="shared" si="10"/>
        <v>6.7391304347826093</v>
      </c>
      <c r="S14" s="17">
        <f>VLOOKUP(A:A,[1]TDSheet!$A:$T,20,0)</f>
        <v>68</v>
      </c>
      <c r="T14" s="17">
        <f>VLOOKUP(A:A,[1]TDSheet!$A:$O,15,0)</f>
        <v>67.2</v>
      </c>
      <c r="U14" s="17">
        <f>VLOOKUP(A:A,[3]TDSheet!$A:$D,4,0)</f>
        <v>98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17">
        <f t="shared" si="11"/>
        <v>14</v>
      </c>
      <c r="AA14" s="17">
        <f t="shared" si="12"/>
        <v>120</v>
      </c>
      <c r="AB14" s="17" t="e">
        <f>VLOOKUP(A:A,[1]TDSheet!$A:$AB,28,0)</f>
        <v>#N/A</v>
      </c>
      <c r="AC14" s="17">
        <f>AA14/12</f>
        <v>10</v>
      </c>
      <c r="AD14" s="22">
        <f>VLOOKUP(A:A,[1]TDSheet!$A:$AD,30,0)</f>
        <v>0.2</v>
      </c>
      <c r="AE14" s="17">
        <f t="shared" si="13"/>
        <v>33.6</v>
      </c>
      <c r="AF14" s="17"/>
      <c r="AG14" s="17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179</v>
      </c>
      <c r="D15" s="8">
        <v>5</v>
      </c>
      <c r="E15" s="8">
        <v>64</v>
      </c>
      <c r="F15" s="8">
        <v>114</v>
      </c>
      <c r="G15" s="1" t="str">
        <f>VLOOKUP(A:A,[1]TDSheet!$A:$G,7,0)</f>
        <v>ноа</v>
      </c>
      <c r="H15" s="1" t="e">
        <f>VLOOKUP(A:A,[1]TDSheet!$A:$H,8,0)</f>
        <v>#N/A</v>
      </c>
      <c r="I15" s="17">
        <f>VLOOKUP(A:A,[2]TDSheet!$A:$F,6,0)</f>
        <v>70</v>
      </c>
      <c r="J15" s="17">
        <f t="shared" si="7"/>
        <v>-6</v>
      </c>
      <c r="K15" s="17">
        <f>VLOOKUP(A:A,[1]TDSheet!$A:$P,16,0)</f>
        <v>0</v>
      </c>
      <c r="L15" s="17"/>
      <c r="M15" s="17"/>
      <c r="N15" s="17"/>
      <c r="O15" s="17">
        <f t="shared" si="8"/>
        <v>12.8</v>
      </c>
      <c r="P15" s="19">
        <v>120</v>
      </c>
      <c r="Q15" s="20">
        <f t="shared" si="9"/>
        <v>18.28125</v>
      </c>
      <c r="R15" s="17">
        <f t="shared" si="10"/>
        <v>8.90625</v>
      </c>
      <c r="S15" s="17">
        <f>VLOOKUP(A:A,[1]TDSheet!$A:$T,20,0)</f>
        <v>14</v>
      </c>
      <c r="T15" s="17">
        <f>VLOOKUP(A:A,[1]TDSheet!$A:$O,15,0)</f>
        <v>11.8</v>
      </c>
      <c r="U15" s="17">
        <f>VLOOKUP(A:A,[3]TDSheet!$A:$D,4,0)</f>
        <v>14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1"/>
        <v>14</v>
      </c>
      <c r="AA15" s="17">
        <f t="shared" si="12"/>
        <v>120</v>
      </c>
      <c r="AB15" s="17" t="str">
        <f>VLOOKUP(A:A,[1]TDSheet!$A:$AB,28,0)</f>
        <v>увел</v>
      </c>
      <c r="AC15" s="17">
        <f>AA15/12</f>
        <v>10</v>
      </c>
      <c r="AD15" s="22">
        <f>VLOOKUP(A:A,[1]TDSheet!$A:$AD,30,0)</f>
        <v>0.2</v>
      </c>
      <c r="AE15" s="17">
        <f t="shared" si="13"/>
        <v>33.6</v>
      </c>
      <c r="AF15" s="17"/>
      <c r="AG15" s="17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634</v>
      </c>
      <c r="D16" s="8">
        <v>695</v>
      </c>
      <c r="E16" s="8">
        <v>637</v>
      </c>
      <c r="F16" s="8">
        <v>658</v>
      </c>
      <c r="G16" s="1">
        <f>VLOOKUP(A:A,[1]TDSheet!$A:$G,7,0)</f>
        <v>1</v>
      </c>
      <c r="H16" s="1">
        <f>VLOOKUP(A:A,[1]TDSheet!$A:$H,8,0)</f>
        <v>180</v>
      </c>
      <c r="I16" s="17">
        <f>VLOOKUP(A:A,[2]TDSheet!$A:$F,6,0)</f>
        <v>661</v>
      </c>
      <c r="J16" s="17">
        <f t="shared" si="7"/>
        <v>-24</v>
      </c>
      <c r="K16" s="17">
        <f>VLOOKUP(A:A,[1]TDSheet!$A:$P,16,0)</f>
        <v>480</v>
      </c>
      <c r="L16" s="17"/>
      <c r="M16" s="17"/>
      <c r="N16" s="17"/>
      <c r="O16" s="17">
        <f t="shared" si="8"/>
        <v>127.4</v>
      </c>
      <c r="P16" s="19">
        <v>280</v>
      </c>
      <c r="Q16" s="20">
        <f t="shared" si="9"/>
        <v>11.130298273155416</v>
      </c>
      <c r="R16" s="17">
        <f t="shared" si="10"/>
        <v>5.1648351648351642</v>
      </c>
      <c r="S16" s="17">
        <f>VLOOKUP(A:A,[1]TDSheet!$A:$T,20,0)</f>
        <v>102.6</v>
      </c>
      <c r="T16" s="17">
        <f>VLOOKUP(A:A,[1]TDSheet!$A:$O,15,0)</f>
        <v>111.8</v>
      </c>
      <c r="U16" s="17">
        <f>VLOOKUP(A:A,[3]TDSheet!$A:$D,4,0)</f>
        <v>137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1"/>
        <v>28</v>
      </c>
      <c r="AA16" s="17">
        <f t="shared" si="12"/>
        <v>280</v>
      </c>
      <c r="AB16" s="17" t="str">
        <f>VLOOKUP(A:A,[1]TDSheet!$A:$AB,28,0)</f>
        <v>склад</v>
      </c>
      <c r="AC16" s="17">
        <f>AA16/12</f>
        <v>23.333333333333332</v>
      </c>
      <c r="AD16" s="22">
        <f>VLOOKUP(A:A,[1]TDSheet!$A:$AD,30,0)</f>
        <v>0.25</v>
      </c>
      <c r="AE16" s="17">
        <f t="shared" si="13"/>
        <v>84</v>
      </c>
      <c r="AF16" s="17"/>
      <c r="AG16" s="17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1839</v>
      </c>
      <c r="D17" s="8">
        <v>1893</v>
      </c>
      <c r="E17" s="8">
        <v>2263</v>
      </c>
      <c r="F17" s="8">
        <v>1392</v>
      </c>
      <c r="G17" s="1" t="str">
        <f>VLOOKUP(A:A,[1]TDSheet!$A:$G,7,0)</f>
        <v>пуд</v>
      </c>
      <c r="H17" s="1">
        <f>VLOOKUP(A:A,[1]TDSheet!$A:$H,8,0)</f>
        <v>180</v>
      </c>
      <c r="I17" s="17">
        <f>VLOOKUP(A:A,[2]TDSheet!$A:$F,6,0)</f>
        <v>2314</v>
      </c>
      <c r="J17" s="17">
        <f t="shared" si="7"/>
        <v>-51</v>
      </c>
      <c r="K17" s="17">
        <f>VLOOKUP(A:A,[1]TDSheet!$A:$P,16,0)</f>
        <v>0</v>
      </c>
      <c r="L17" s="17"/>
      <c r="M17" s="17"/>
      <c r="N17" s="17">
        <v>600</v>
      </c>
      <c r="O17" s="17">
        <f t="shared" si="8"/>
        <v>167</v>
      </c>
      <c r="P17" s="19">
        <v>480</v>
      </c>
      <c r="Q17" s="20">
        <f t="shared" si="9"/>
        <v>11.209580838323353</v>
      </c>
      <c r="R17" s="17">
        <f t="shared" si="10"/>
        <v>8.3353293413173652</v>
      </c>
      <c r="S17" s="17">
        <f>VLOOKUP(A:A,[1]TDSheet!$A:$T,20,0)</f>
        <v>225.8</v>
      </c>
      <c r="T17" s="17">
        <f>VLOOKUP(A:A,[1]TDSheet!$A:$O,15,0)</f>
        <v>142.6</v>
      </c>
      <c r="U17" s="17">
        <f>VLOOKUP(A:A,[3]TDSheet!$A:$D,4,0)</f>
        <v>185</v>
      </c>
      <c r="V17" s="17">
        <f>VLOOKUP(A:A,[4]TDSheet!$A:$D,4,0)</f>
        <v>1428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1"/>
        <v>84</v>
      </c>
      <c r="AA17" s="17">
        <f t="shared" si="12"/>
        <v>1080</v>
      </c>
      <c r="AB17" s="17" t="str">
        <f>VLOOKUP(A:A,[1]TDSheet!$A:$AB,28,0)</f>
        <v>апр яб</v>
      </c>
      <c r="AC17" s="17">
        <f>AA17/12</f>
        <v>90</v>
      </c>
      <c r="AD17" s="22">
        <f>VLOOKUP(A:A,[1]TDSheet!$A:$AD,30,0)</f>
        <v>0.25</v>
      </c>
      <c r="AE17" s="17">
        <f t="shared" si="13"/>
        <v>252</v>
      </c>
      <c r="AF17" s="17"/>
      <c r="AG17" s="17"/>
    </row>
    <row r="18" spans="1:33" s="1" customFormat="1" ht="11.1" customHeight="1" outlineLevel="1" x14ac:dyDescent="0.2">
      <c r="A18" s="7" t="s">
        <v>50</v>
      </c>
      <c r="B18" s="7" t="s">
        <v>9</v>
      </c>
      <c r="C18" s="8">
        <v>55</v>
      </c>
      <c r="D18" s="8"/>
      <c r="E18" s="8">
        <v>20</v>
      </c>
      <c r="F18" s="8">
        <v>35</v>
      </c>
      <c r="G18" s="1" t="str">
        <f>VLOOKUP(A:A,[1]TDSheet!$A:$G,7,0)</f>
        <v>выв</v>
      </c>
      <c r="H18" s="1" t="e">
        <f>VLOOKUP(A:A,[1]TDSheet!$A:$H,8,0)</f>
        <v>#N/A</v>
      </c>
      <c r="I18" s="17">
        <f>VLOOKUP(A:A,[2]TDSheet!$A:$F,6,0)</f>
        <v>23</v>
      </c>
      <c r="J18" s="17">
        <f t="shared" si="7"/>
        <v>-3</v>
      </c>
      <c r="K18" s="17">
        <f>VLOOKUP(A:A,[1]TDSheet!$A:$P,16,0)</f>
        <v>0</v>
      </c>
      <c r="L18" s="17"/>
      <c r="M18" s="17"/>
      <c r="N18" s="17"/>
      <c r="O18" s="17">
        <f t="shared" si="8"/>
        <v>4</v>
      </c>
      <c r="P18" s="19"/>
      <c r="Q18" s="20">
        <f t="shared" si="9"/>
        <v>8.75</v>
      </c>
      <c r="R18" s="17">
        <f t="shared" si="10"/>
        <v>8.75</v>
      </c>
      <c r="S18" s="17">
        <f>VLOOKUP(A:A,[1]TDSheet!$A:$T,20,0)</f>
        <v>3</v>
      </c>
      <c r="T18" s="17">
        <f>VLOOKUP(A:A,[1]TDSheet!$A:$O,15,0)</f>
        <v>3</v>
      </c>
      <c r="U18" s="17">
        <v>0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9</v>
      </c>
      <c r="Z18" s="17">
        <f t="shared" si="11"/>
        <v>0</v>
      </c>
      <c r="AA18" s="17">
        <f t="shared" si="12"/>
        <v>0</v>
      </c>
      <c r="AB18" s="17" t="str">
        <f>VLOOKUP(A:A,[1]TDSheet!$A:$AB,28,0)</f>
        <v>выв12,12</v>
      </c>
      <c r="AC18" s="17">
        <v>0</v>
      </c>
      <c r="AD18" s="22">
        <f>VLOOKUP(A:A,[1]TDSheet!$A:$AD,30,0)</f>
        <v>0</v>
      </c>
      <c r="AE18" s="17">
        <f t="shared" si="13"/>
        <v>0</v>
      </c>
      <c r="AF18" s="17"/>
      <c r="AG18" s="17"/>
    </row>
    <row r="19" spans="1:33" s="1" customFormat="1" ht="11.1" customHeight="1" outlineLevel="1" x14ac:dyDescent="0.2">
      <c r="A19" s="7" t="s">
        <v>51</v>
      </c>
      <c r="B19" s="7" t="s">
        <v>8</v>
      </c>
      <c r="C19" s="8">
        <v>174.399</v>
      </c>
      <c r="D19" s="8">
        <v>584.101</v>
      </c>
      <c r="E19" s="8">
        <v>187.7</v>
      </c>
      <c r="F19" s="8">
        <v>334</v>
      </c>
      <c r="G19" s="1" t="str">
        <f>VLOOKUP(A:A,[1]TDSheet!$A:$G,7,0)</f>
        <v>рот2</v>
      </c>
      <c r="H19" s="1" t="e">
        <f>VLOOKUP(A:A,[1]TDSheet!$A:$H,8,0)</f>
        <v>#N/A</v>
      </c>
      <c r="I19" s="17">
        <f>VLOOKUP(A:A,[2]TDSheet!$A:$F,6,0)</f>
        <v>243.20099999999999</v>
      </c>
      <c r="J19" s="17">
        <f t="shared" si="7"/>
        <v>-55.501000000000005</v>
      </c>
      <c r="K19" s="17">
        <f>VLOOKUP(A:A,[1]TDSheet!$A:$P,16,0)</f>
        <v>200</v>
      </c>
      <c r="L19" s="17"/>
      <c r="M19" s="17"/>
      <c r="N19" s="17"/>
      <c r="O19" s="17">
        <f t="shared" si="8"/>
        <v>37.54</v>
      </c>
      <c r="P19" s="19"/>
      <c r="Q19" s="20">
        <f t="shared" si="9"/>
        <v>14.224826851358552</v>
      </c>
      <c r="R19" s="17">
        <f t="shared" si="10"/>
        <v>8.8971763452317525</v>
      </c>
      <c r="S19" s="17">
        <f>VLOOKUP(A:A,[1]TDSheet!$A:$T,20,0)</f>
        <v>31.82</v>
      </c>
      <c r="T19" s="17">
        <f>VLOOKUP(A:A,[1]TDSheet!$A:$O,15,0)</f>
        <v>49.58</v>
      </c>
      <c r="U19" s="17">
        <f>VLOOKUP(A:A,[3]TDSheet!$A:$D,4,0)</f>
        <v>54.5</v>
      </c>
      <c r="V19" s="17">
        <v>0</v>
      </c>
      <c r="W19" s="17">
        <f>VLOOKUP(A:A,[1]TDSheet!$A:$W,23,0)</f>
        <v>126</v>
      </c>
      <c r="X19" s="17">
        <f>VLOOKUP(A:A,[1]TDSheet!$A:$X,24,0)</f>
        <v>14</v>
      </c>
      <c r="Y19" s="17">
        <f>VLOOKUP(A:A,[1]TDSheet!$A:$Y,25,0)</f>
        <v>3.7</v>
      </c>
      <c r="Z19" s="17">
        <f t="shared" si="11"/>
        <v>0</v>
      </c>
      <c r="AA19" s="17">
        <f t="shared" si="12"/>
        <v>0</v>
      </c>
      <c r="AB19" s="17" t="e">
        <f>VLOOKUP(A:A,[1]TDSheet!$A:$AB,28,0)</f>
        <v>#N/A</v>
      </c>
      <c r="AC19" s="17">
        <f>AA19/3.7</f>
        <v>0</v>
      </c>
      <c r="AD19" s="22">
        <f>VLOOKUP(A:A,[1]TDSheet!$A:$AD,30,0)</f>
        <v>1</v>
      </c>
      <c r="AE19" s="17">
        <f t="shared" si="13"/>
        <v>0</v>
      </c>
      <c r="AF19" s="17"/>
      <c r="AG19" s="17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34</v>
      </c>
      <c r="D20" s="8">
        <v>204</v>
      </c>
      <c r="E20" s="8">
        <v>115.5</v>
      </c>
      <c r="F20" s="8">
        <v>111</v>
      </c>
      <c r="G20" s="1" t="str">
        <f>VLOOKUP(A:A,[1]TDSheet!$A:$G,7,0)</f>
        <v>рот1</v>
      </c>
      <c r="H20" s="1" t="e">
        <f>VLOOKUP(A:A,[1]TDSheet!$A:$H,8,0)</f>
        <v>#N/A</v>
      </c>
      <c r="I20" s="17">
        <f>VLOOKUP(A:A,[2]TDSheet!$A:$F,6,0)</f>
        <v>158.5</v>
      </c>
      <c r="J20" s="17">
        <f t="shared" si="7"/>
        <v>-43</v>
      </c>
      <c r="K20" s="17">
        <f>VLOOKUP(A:A,[1]TDSheet!$A:$P,16,0)</f>
        <v>0</v>
      </c>
      <c r="L20" s="17"/>
      <c r="M20" s="17"/>
      <c r="N20" s="17"/>
      <c r="O20" s="17">
        <f t="shared" si="8"/>
        <v>23.1</v>
      </c>
      <c r="P20" s="19">
        <v>150</v>
      </c>
      <c r="Q20" s="20">
        <f t="shared" si="9"/>
        <v>11.298701298701298</v>
      </c>
      <c r="R20" s="17">
        <f t="shared" si="10"/>
        <v>4.8051948051948052</v>
      </c>
      <c r="S20" s="17">
        <f>VLOOKUP(A:A,[1]TDSheet!$A:$T,20,0)</f>
        <v>11</v>
      </c>
      <c r="T20" s="17">
        <f>VLOOKUP(A:A,[1]TDSheet!$A:$O,15,0)</f>
        <v>15.5</v>
      </c>
      <c r="U20" s="17">
        <f>VLOOKUP(A:A,[3]TDSheet!$A:$D,4,0)</f>
        <v>49.5</v>
      </c>
      <c r="V20" s="17">
        <v>0</v>
      </c>
      <c r="W20" s="17">
        <f>VLOOKUP(A:A,[1]TDSheet!$A:$W,23,0)</f>
        <v>84</v>
      </c>
      <c r="X20" s="17">
        <f>VLOOKUP(A:A,[1]TDSheet!$A:$X,24,0)</f>
        <v>12</v>
      </c>
      <c r="Y20" s="17">
        <f>VLOOKUP(A:A,[1]TDSheet!$A:$Y,25,0)</f>
        <v>5.5</v>
      </c>
      <c r="Z20" s="17">
        <f t="shared" si="11"/>
        <v>24</v>
      </c>
      <c r="AA20" s="17">
        <f t="shared" si="12"/>
        <v>150</v>
      </c>
      <c r="AB20" s="17" t="e">
        <f>VLOOKUP(A:A,[1]TDSheet!$A:$AB,28,0)</f>
        <v>#N/A</v>
      </c>
      <c r="AC20" s="17">
        <f>AA20/5.5</f>
        <v>27.272727272727273</v>
      </c>
      <c r="AD20" s="22">
        <f>VLOOKUP(A:A,[1]TDSheet!$A:$AD,30,0)</f>
        <v>1</v>
      </c>
      <c r="AE20" s="17">
        <f t="shared" si="13"/>
        <v>132</v>
      </c>
      <c r="AF20" s="17"/>
      <c r="AG20" s="17"/>
    </row>
    <row r="21" spans="1:33" s="1" customFormat="1" ht="11.1" customHeight="1" outlineLevel="1" x14ac:dyDescent="0.2">
      <c r="A21" s="7" t="s">
        <v>53</v>
      </c>
      <c r="B21" s="7" t="s">
        <v>9</v>
      </c>
      <c r="C21" s="8">
        <v>9</v>
      </c>
      <c r="D21" s="8"/>
      <c r="E21" s="8">
        <v>0</v>
      </c>
      <c r="F21" s="8">
        <v>9</v>
      </c>
      <c r="G21" s="1" t="str">
        <f>VLOOKUP(A:A,[1]TDSheet!$A:$G,7,0)</f>
        <v>выв</v>
      </c>
      <c r="H21" s="1" t="e">
        <f>VLOOKUP(A:A,[1]TDSheet!$A:$H,8,0)</f>
        <v>#N/A</v>
      </c>
      <c r="I21" s="17">
        <v>0</v>
      </c>
      <c r="J21" s="17">
        <f t="shared" si="7"/>
        <v>0</v>
      </c>
      <c r="K21" s="17">
        <f>VLOOKUP(A:A,[1]TDSheet!$A:$P,16,0)</f>
        <v>0</v>
      </c>
      <c r="L21" s="17"/>
      <c r="M21" s="17"/>
      <c r="N21" s="17"/>
      <c r="O21" s="17">
        <f t="shared" si="8"/>
        <v>0</v>
      </c>
      <c r="P21" s="19"/>
      <c r="Q21" s="20" t="e">
        <f t="shared" si="9"/>
        <v>#DIV/0!</v>
      </c>
      <c r="R21" s="17" t="e">
        <f t="shared" si="10"/>
        <v>#DIV/0!</v>
      </c>
      <c r="S21" s="17">
        <f>VLOOKUP(A:A,[1]TDSheet!$A:$T,20,0)</f>
        <v>0.4</v>
      </c>
      <c r="T21" s="17">
        <f>VLOOKUP(A:A,[1]TDSheet!$A:$O,15,0)</f>
        <v>0.6</v>
      </c>
      <c r="U21" s="17">
        <v>0</v>
      </c>
      <c r="V21" s="17">
        <v>0</v>
      </c>
      <c r="W21" s="17">
        <f>VLOOKUP(A:A,[1]TDSheet!$A:$W,23,0)</f>
        <v>234</v>
      </c>
      <c r="X21" s="17">
        <f>VLOOKUP(A:A,[1]TDSheet!$A:$X,24,0)</f>
        <v>18</v>
      </c>
      <c r="Y21" s="17">
        <f>VLOOKUP(A:A,[1]TDSheet!$A:$Y,25,0)</f>
        <v>9</v>
      </c>
      <c r="Z21" s="17">
        <f t="shared" si="11"/>
        <v>0</v>
      </c>
      <c r="AA21" s="17">
        <f t="shared" si="12"/>
        <v>0</v>
      </c>
      <c r="AB21" s="17" t="str">
        <f>VLOOKUP(A:A,[1]TDSheet!$A:$AB,28,0)</f>
        <v>выв12,12</v>
      </c>
      <c r="AC21" s="17">
        <v>0</v>
      </c>
      <c r="AD21" s="22">
        <f>VLOOKUP(A:A,[1]TDSheet!$A:$AD,30,0)</f>
        <v>0</v>
      </c>
      <c r="AE21" s="17">
        <f t="shared" si="13"/>
        <v>0</v>
      </c>
      <c r="AF21" s="17"/>
      <c r="AG21" s="17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203</v>
      </c>
      <c r="D22" s="8">
        <v>48</v>
      </c>
      <c r="E22" s="8">
        <v>156</v>
      </c>
      <c r="F22" s="8">
        <v>80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167.1</v>
      </c>
      <c r="J22" s="17">
        <f t="shared" si="7"/>
        <v>-11.099999999999994</v>
      </c>
      <c r="K22" s="17">
        <f>VLOOKUP(A:A,[1]TDSheet!$A:$P,16,0)</f>
        <v>300</v>
      </c>
      <c r="L22" s="17"/>
      <c r="M22" s="17"/>
      <c r="N22" s="17"/>
      <c r="O22" s="17">
        <f t="shared" si="8"/>
        <v>31.2</v>
      </c>
      <c r="P22" s="19"/>
      <c r="Q22" s="20">
        <f t="shared" si="9"/>
        <v>12.179487179487181</v>
      </c>
      <c r="R22" s="17">
        <f t="shared" si="10"/>
        <v>2.5641025641025643</v>
      </c>
      <c r="S22" s="17">
        <f>VLOOKUP(A:A,[1]TDSheet!$A:$T,20,0)</f>
        <v>27</v>
      </c>
      <c r="T22" s="17">
        <f>VLOOKUP(A:A,[1]TDSheet!$A:$O,15,0)</f>
        <v>32.200000000000003</v>
      </c>
      <c r="U22" s="17">
        <f>VLOOKUP(A:A,[3]TDSheet!$A:$D,4,0)</f>
        <v>30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17">
        <f t="shared" si="11"/>
        <v>0</v>
      </c>
      <c r="AA22" s="17">
        <f t="shared" si="12"/>
        <v>0</v>
      </c>
      <c r="AB22" s="17" t="e">
        <f>VLOOKUP(A:A,[1]TDSheet!$A:$AB,28,0)</f>
        <v>#N/A</v>
      </c>
      <c r="AC22" s="17">
        <f>AA22/3</f>
        <v>0</v>
      </c>
      <c r="AD22" s="22">
        <f>VLOOKUP(A:A,[1]TDSheet!$A:$AD,30,0)</f>
        <v>1</v>
      </c>
      <c r="AE22" s="17">
        <f t="shared" si="13"/>
        <v>0</v>
      </c>
      <c r="AF22" s="17"/>
      <c r="AG22" s="17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2654</v>
      </c>
      <c r="D23" s="8">
        <v>3044</v>
      </c>
      <c r="E23" s="8">
        <v>2837</v>
      </c>
      <c r="F23" s="8">
        <v>2763</v>
      </c>
      <c r="G23" s="1" t="str">
        <f>VLOOKUP(A:A,[1]TDSheet!$A:$G,7,0)</f>
        <v>пуд</v>
      </c>
      <c r="H23" s="1">
        <f>VLOOKUP(A:A,[1]TDSheet!$A:$H,8,0)</f>
        <v>180</v>
      </c>
      <c r="I23" s="17">
        <f>VLOOKUP(A:A,[2]TDSheet!$A:$F,6,0)</f>
        <v>2809</v>
      </c>
      <c r="J23" s="17">
        <f t="shared" si="7"/>
        <v>28</v>
      </c>
      <c r="K23" s="17">
        <f>VLOOKUP(A:A,[1]TDSheet!$A:$P,16,0)</f>
        <v>1500</v>
      </c>
      <c r="L23" s="17"/>
      <c r="M23" s="17"/>
      <c r="N23" s="17"/>
      <c r="O23" s="17">
        <f t="shared" si="8"/>
        <v>567.4</v>
      </c>
      <c r="P23" s="19">
        <v>1800</v>
      </c>
      <c r="Q23" s="20">
        <f t="shared" si="9"/>
        <v>10.685583362707085</v>
      </c>
      <c r="R23" s="17">
        <f t="shared" si="10"/>
        <v>4.8695805428269301</v>
      </c>
      <c r="S23" s="17">
        <f>VLOOKUP(A:A,[1]TDSheet!$A:$T,20,0)</f>
        <v>510.6</v>
      </c>
      <c r="T23" s="17">
        <f>VLOOKUP(A:A,[1]TDSheet!$A:$O,15,0)</f>
        <v>475.2</v>
      </c>
      <c r="U23" s="17">
        <f>VLOOKUP(A:A,[3]TDSheet!$A:$D,4,0)</f>
        <v>742</v>
      </c>
      <c r="V23" s="17">
        <v>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17">
        <f t="shared" si="11"/>
        <v>154</v>
      </c>
      <c r="AA23" s="17">
        <f t="shared" si="12"/>
        <v>1800</v>
      </c>
      <c r="AB23" s="17" t="str">
        <f>VLOOKUP(A:A,[1]TDSheet!$A:$AB,28,0)</f>
        <v>апр яб</v>
      </c>
      <c r="AC23" s="17">
        <f>AA23/12</f>
        <v>150</v>
      </c>
      <c r="AD23" s="22">
        <f>VLOOKUP(A:A,[1]TDSheet!$A:$AD,30,0)</f>
        <v>0.25</v>
      </c>
      <c r="AE23" s="17">
        <f t="shared" si="13"/>
        <v>462</v>
      </c>
      <c r="AF23" s="17"/>
      <c r="AG23" s="17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2145</v>
      </c>
      <c r="D24" s="8">
        <v>1220</v>
      </c>
      <c r="E24" s="8">
        <v>1719</v>
      </c>
      <c r="F24" s="8">
        <v>1613</v>
      </c>
      <c r="G24" s="1" t="str">
        <f>VLOOKUP(A:A,[1]TDSheet!$A:$G,7,0)</f>
        <v>яб</v>
      </c>
      <c r="H24" s="1">
        <f>VLOOKUP(A:A,[1]TDSheet!$A:$H,8,0)</f>
        <v>180</v>
      </c>
      <c r="I24" s="17">
        <f>VLOOKUP(A:A,[2]TDSheet!$A:$F,6,0)</f>
        <v>1764</v>
      </c>
      <c r="J24" s="17">
        <f t="shared" si="7"/>
        <v>-45</v>
      </c>
      <c r="K24" s="17">
        <f>VLOOKUP(A:A,[1]TDSheet!$A:$P,16,0)</f>
        <v>400</v>
      </c>
      <c r="L24" s="17"/>
      <c r="M24" s="17"/>
      <c r="N24" s="17"/>
      <c r="O24" s="17">
        <f t="shared" si="8"/>
        <v>343.8</v>
      </c>
      <c r="P24" s="19">
        <v>1700</v>
      </c>
      <c r="Q24" s="20">
        <f t="shared" si="9"/>
        <v>10.799883653286795</v>
      </c>
      <c r="R24" s="17">
        <f t="shared" si="10"/>
        <v>4.6916812100058172</v>
      </c>
      <c r="S24" s="17">
        <f>VLOOKUP(A:A,[1]TDSheet!$A:$T,20,0)</f>
        <v>340.2</v>
      </c>
      <c r="T24" s="17">
        <f>VLOOKUP(A:A,[1]TDSheet!$A:$O,15,0)</f>
        <v>243</v>
      </c>
      <c r="U24" s="17">
        <f>VLOOKUP(A:A,[3]TDSheet!$A:$D,4,0)</f>
        <v>371</v>
      </c>
      <c r="V24" s="17">
        <v>0</v>
      </c>
      <c r="W24" s="17">
        <f>VLOOKUP(A:A,[1]TDSheet!$A:$W,23,0)</f>
        <v>126</v>
      </c>
      <c r="X24" s="17">
        <f>VLOOKUP(A:A,[1]TDSheet!$A:$X,24,0)</f>
        <v>14</v>
      </c>
      <c r="Y24" s="17">
        <f>VLOOKUP(A:A,[1]TDSheet!$A:$Y,25,0)</f>
        <v>6</v>
      </c>
      <c r="Z24" s="17">
        <f t="shared" si="11"/>
        <v>280</v>
      </c>
      <c r="AA24" s="17">
        <f t="shared" si="12"/>
        <v>1700</v>
      </c>
      <c r="AB24" s="17" t="str">
        <f>VLOOKUP(A:A,[1]TDSheet!$A:$AB,28,0)</f>
        <v>апр яб</v>
      </c>
      <c r="AC24" s="17">
        <f>AA24/6</f>
        <v>283.33333333333331</v>
      </c>
      <c r="AD24" s="22">
        <f>VLOOKUP(A:A,[1]TDSheet!$A:$AD,30,0)</f>
        <v>0.25</v>
      </c>
      <c r="AE24" s="17">
        <f t="shared" si="13"/>
        <v>420</v>
      </c>
      <c r="AF24" s="17"/>
      <c r="AG24" s="17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2354</v>
      </c>
      <c r="D25" s="8">
        <v>2998</v>
      </c>
      <c r="E25" s="8">
        <v>2551</v>
      </c>
      <c r="F25" s="8">
        <v>2744</v>
      </c>
      <c r="G25" s="1">
        <f>VLOOKUP(A:A,[1]TDSheet!$A:$G,7,0)</f>
        <v>1</v>
      </c>
      <c r="H25" s="1">
        <f>VLOOKUP(A:A,[1]TDSheet!$A:$H,8,0)</f>
        <v>180</v>
      </c>
      <c r="I25" s="17">
        <f>VLOOKUP(A:A,[2]TDSheet!$A:$F,6,0)</f>
        <v>2468</v>
      </c>
      <c r="J25" s="17">
        <f t="shared" si="7"/>
        <v>83</v>
      </c>
      <c r="K25" s="17">
        <f>VLOOKUP(A:A,[1]TDSheet!$A:$P,16,0)</f>
        <v>1200</v>
      </c>
      <c r="L25" s="17"/>
      <c r="M25" s="17"/>
      <c r="N25" s="17"/>
      <c r="O25" s="17">
        <f t="shared" si="8"/>
        <v>510.2</v>
      </c>
      <c r="P25" s="19">
        <v>1500</v>
      </c>
      <c r="Q25" s="20">
        <f t="shared" si="9"/>
        <v>10.670325362602901</v>
      </c>
      <c r="R25" s="17">
        <f t="shared" si="10"/>
        <v>5.3782830262642101</v>
      </c>
      <c r="S25" s="17">
        <f>VLOOKUP(A:A,[1]TDSheet!$A:$T,20,0)</f>
        <v>465</v>
      </c>
      <c r="T25" s="17">
        <f>VLOOKUP(A:A,[1]TDSheet!$A:$O,15,0)</f>
        <v>438.2</v>
      </c>
      <c r="U25" s="17">
        <f>VLOOKUP(A:A,[3]TDSheet!$A:$D,4,0)</f>
        <v>608</v>
      </c>
      <c r="V25" s="17"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1"/>
        <v>126</v>
      </c>
      <c r="AA25" s="17">
        <f t="shared" si="12"/>
        <v>1500</v>
      </c>
      <c r="AB25" s="17" t="str">
        <f>VLOOKUP(A:A,[1]TDSheet!$A:$AB,28,0)</f>
        <v>апр яб</v>
      </c>
      <c r="AC25" s="17">
        <f>AA25/12</f>
        <v>125</v>
      </c>
      <c r="AD25" s="22">
        <f>VLOOKUP(A:A,[1]TDSheet!$A:$AD,30,0)</f>
        <v>0.25</v>
      </c>
      <c r="AE25" s="17">
        <f t="shared" si="13"/>
        <v>378</v>
      </c>
      <c r="AF25" s="17"/>
      <c r="AG25" s="17"/>
    </row>
    <row r="26" spans="1:33" s="1" customFormat="1" ht="11.1" customHeight="1" outlineLevel="1" x14ac:dyDescent="0.2">
      <c r="A26" s="7" t="s">
        <v>55</v>
      </c>
      <c r="B26" s="7" t="s">
        <v>9</v>
      </c>
      <c r="C26" s="8">
        <v>611</v>
      </c>
      <c r="D26" s="8">
        <v>878</v>
      </c>
      <c r="E26" s="8">
        <v>607</v>
      </c>
      <c r="F26" s="8">
        <v>854</v>
      </c>
      <c r="G26" s="1">
        <f>VLOOKUP(A:A,[1]TDSheet!$A:$G,7,0)</f>
        <v>1</v>
      </c>
      <c r="H26" s="1" t="e">
        <f>VLOOKUP(A:A,[1]TDSheet!$A:$H,8,0)</f>
        <v>#N/A</v>
      </c>
      <c r="I26" s="17">
        <f>VLOOKUP(A:A,[2]TDSheet!$A:$F,6,0)</f>
        <v>678</v>
      </c>
      <c r="J26" s="17">
        <f t="shared" si="7"/>
        <v>-71</v>
      </c>
      <c r="K26" s="17">
        <f>VLOOKUP(A:A,[1]TDSheet!$A:$P,16,0)</f>
        <v>240</v>
      </c>
      <c r="L26" s="17"/>
      <c r="M26" s="17"/>
      <c r="N26" s="17"/>
      <c r="O26" s="17">
        <f t="shared" si="8"/>
        <v>121.4</v>
      </c>
      <c r="P26" s="19">
        <v>240</v>
      </c>
      <c r="Q26" s="20">
        <f t="shared" si="9"/>
        <v>10.988467874794068</v>
      </c>
      <c r="R26" s="17">
        <f t="shared" si="10"/>
        <v>7.0345963756177925</v>
      </c>
      <c r="S26" s="17">
        <f>VLOOKUP(A:A,[1]TDSheet!$A:$T,20,0)</f>
        <v>113.4</v>
      </c>
      <c r="T26" s="17">
        <f>VLOOKUP(A:A,[1]TDSheet!$A:$O,15,0)</f>
        <v>105.4</v>
      </c>
      <c r="U26" s="17">
        <f>VLOOKUP(A:A,[3]TDSheet!$A:$D,4,0)</f>
        <v>172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17">
        <f t="shared" si="11"/>
        <v>14</v>
      </c>
      <c r="AA26" s="17">
        <f t="shared" si="12"/>
        <v>240</v>
      </c>
      <c r="AB26" s="17" t="e">
        <f>VLOOKUP(A:A,[1]TDSheet!$A:$AB,28,0)</f>
        <v>#N/A</v>
      </c>
      <c r="AC26" s="17">
        <f>AA26/12</f>
        <v>20</v>
      </c>
      <c r="AD26" s="22">
        <f>VLOOKUP(A:A,[1]TDSheet!$A:$AD,30,0)</f>
        <v>0.25</v>
      </c>
      <c r="AE26" s="17">
        <f t="shared" si="13"/>
        <v>42</v>
      </c>
      <c r="AF26" s="17"/>
      <c r="AG26" s="17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138</v>
      </c>
      <c r="D27" s="8"/>
      <c r="E27" s="8">
        <v>30</v>
      </c>
      <c r="F27" s="8">
        <v>108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30</v>
      </c>
      <c r="J27" s="17">
        <f t="shared" si="7"/>
        <v>0</v>
      </c>
      <c r="K27" s="17">
        <f>VLOOKUP(A:A,[1]TDSheet!$A:$P,16,0)</f>
        <v>0</v>
      </c>
      <c r="L27" s="17"/>
      <c r="M27" s="17"/>
      <c r="N27" s="17"/>
      <c r="O27" s="17">
        <f t="shared" si="8"/>
        <v>6</v>
      </c>
      <c r="P27" s="19"/>
      <c r="Q27" s="20">
        <f t="shared" si="9"/>
        <v>18</v>
      </c>
      <c r="R27" s="17">
        <f t="shared" si="10"/>
        <v>18</v>
      </c>
      <c r="S27" s="17">
        <f>VLOOKUP(A:A,[1]TDSheet!$A:$T,20,0)</f>
        <v>6</v>
      </c>
      <c r="T27" s="17">
        <f>VLOOKUP(A:A,[1]TDSheet!$A:$O,15,0)</f>
        <v>12.2</v>
      </c>
      <c r="U27" s="17">
        <f>VLOOKUP(A:A,[3]TDSheet!$A:$D,4,0)</f>
        <v>1</v>
      </c>
      <c r="V27" s="17">
        <v>0</v>
      </c>
      <c r="W27" s="17">
        <f>VLOOKUP(A:A,[1]TDSheet!$A:$W,23,0)</f>
        <v>234</v>
      </c>
      <c r="X27" s="17">
        <f>VLOOKUP(A:A,[1]TDSheet!$A:$X,24,0)</f>
        <v>18</v>
      </c>
      <c r="Y27" s="17">
        <f>VLOOKUP(A:A,[1]TDSheet!$A:$Y,25,0)</f>
        <v>9</v>
      </c>
      <c r="Z27" s="17">
        <f t="shared" si="11"/>
        <v>0</v>
      </c>
      <c r="AA27" s="17">
        <f t="shared" si="12"/>
        <v>0</v>
      </c>
      <c r="AB27" s="17" t="str">
        <f>VLOOKUP(A:A,[1]TDSheet!$A:$AB,28,0)</f>
        <v>увел</v>
      </c>
      <c r="AC27" s="17">
        <f>AA27/9</f>
        <v>0</v>
      </c>
      <c r="AD27" s="22">
        <f>VLOOKUP(A:A,[1]TDSheet!$A:$AD,30,0)</f>
        <v>0.3</v>
      </c>
      <c r="AE27" s="17">
        <f t="shared" si="13"/>
        <v>0</v>
      </c>
      <c r="AF27" s="17"/>
      <c r="AG27" s="17"/>
    </row>
    <row r="28" spans="1:33" s="1" customFormat="1" ht="11.1" customHeight="1" outlineLevel="1" x14ac:dyDescent="0.2">
      <c r="A28" s="7" t="s">
        <v>57</v>
      </c>
      <c r="B28" s="7" t="s">
        <v>8</v>
      </c>
      <c r="C28" s="8">
        <v>730</v>
      </c>
      <c r="D28" s="8">
        <v>972</v>
      </c>
      <c r="E28" s="8">
        <v>736</v>
      </c>
      <c r="F28" s="8">
        <v>912</v>
      </c>
      <c r="G28" s="1">
        <f>VLOOKUP(A:A,[1]TDSheet!$A:$G,7,0)</f>
        <v>1</v>
      </c>
      <c r="H28" s="1" t="e">
        <f>VLOOKUP(A:A,[1]TDSheet!$A:$H,8,0)</f>
        <v>#N/A</v>
      </c>
      <c r="I28" s="17">
        <f>VLOOKUP(A:A,[2]TDSheet!$A:$F,6,0)</f>
        <v>763</v>
      </c>
      <c r="J28" s="17">
        <f t="shared" si="7"/>
        <v>-27</v>
      </c>
      <c r="K28" s="17">
        <f>VLOOKUP(A:A,[1]TDSheet!$A:$P,16,0)</f>
        <v>750</v>
      </c>
      <c r="L28" s="17"/>
      <c r="M28" s="17"/>
      <c r="N28" s="17"/>
      <c r="O28" s="17">
        <f t="shared" si="8"/>
        <v>147.19999999999999</v>
      </c>
      <c r="P28" s="19"/>
      <c r="Q28" s="20">
        <f t="shared" si="9"/>
        <v>11.290760869565219</v>
      </c>
      <c r="R28" s="17">
        <f t="shared" si="10"/>
        <v>6.1956521739130439</v>
      </c>
      <c r="S28" s="17">
        <f>VLOOKUP(A:A,[1]TDSheet!$A:$T,20,0)</f>
        <v>100.8</v>
      </c>
      <c r="T28" s="17">
        <f>VLOOKUP(A:A,[1]TDSheet!$A:$O,15,0)</f>
        <v>146</v>
      </c>
      <c r="U28" s="17">
        <f>VLOOKUP(A:A,[3]TDSheet!$A:$D,4,0)</f>
        <v>144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6</v>
      </c>
      <c r="Z28" s="17">
        <f t="shared" si="11"/>
        <v>0</v>
      </c>
      <c r="AA28" s="17">
        <f t="shared" si="12"/>
        <v>0</v>
      </c>
      <c r="AB28" s="17" t="e">
        <f>VLOOKUP(A:A,[1]TDSheet!$A:$AB,28,0)</f>
        <v>#N/A</v>
      </c>
      <c r="AC28" s="17">
        <f>AA28/6</f>
        <v>0</v>
      </c>
      <c r="AD28" s="22">
        <f>VLOOKUP(A:A,[1]TDSheet!$A:$AD,30,0)</f>
        <v>1</v>
      </c>
      <c r="AE28" s="17">
        <f t="shared" si="13"/>
        <v>0</v>
      </c>
      <c r="AF28" s="17"/>
      <c r="AG28" s="17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136</v>
      </c>
      <c r="D29" s="8">
        <v>512</v>
      </c>
      <c r="E29" s="8">
        <v>463</v>
      </c>
      <c r="F29" s="8">
        <v>158</v>
      </c>
      <c r="G29" s="1" t="str">
        <f>VLOOKUP(A:A,[1]TDSheet!$A:$G,7,0)</f>
        <v>яб</v>
      </c>
      <c r="H29" s="1">
        <f>VLOOKUP(A:A,[1]TDSheet!$A:$H,8,0)</f>
        <v>180</v>
      </c>
      <c r="I29" s="17">
        <f>VLOOKUP(A:A,[2]TDSheet!$A:$F,6,0)</f>
        <v>543</v>
      </c>
      <c r="J29" s="17">
        <f t="shared" si="7"/>
        <v>-80</v>
      </c>
      <c r="K29" s="17">
        <f>VLOOKUP(A:A,[1]TDSheet!$A:$P,16,0)</f>
        <v>200</v>
      </c>
      <c r="L29" s="17"/>
      <c r="M29" s="17"/>
      <c r="N29" s="17"/>
      <c r="O29" s="17">
        <f t="shared" si="8"/>
        <v>92.6</v>
      </c>
      <c r="P29" s="19">
        <v>680</v>
      </c>
      <c r="Q29" s="20">
        <f t="shared" si="9"/>
        <v>11.209503239740821</v>
      </c>
      <c r="R29" s="17">
        <f t="shared" si="10"/>
        <v>1.7062634989200864</v>
      </c>
      <c r="S29" s="17">
        <f>VLOOKUP(A:A,[1]TDSheet!$A:$T,20,0)</f>
        <v>41.2</v>
      </c>
      <c r="T29" s="17">
        <f>VLOOKUP(A:A,[1]TDSheet!$A:$O,15,0)</f>
        <v>62.8</v>
      </c>
      <c r="U29" s="17">
        <f>VLOOKUP(A:A,[3]TDSheet!$A:$D,4,0)</f>
        <v>127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8</v>
      </c>
      <c r="Z29" s="17">
        <f t="shared" si="11"/>
        <v>84</v>
      </c>
      <c r="AA29" s="17">
        <f t="shared" si="12"/>
        <v>680</v>
      </c>
      <c r="AB29" s="17" t="str">
        <f>VLOOKUP(A:A,[1]TDSheet!$A:$AB,28,0)</f>
        <v>апр яб</v>
      </c>
      <c r="AC29" s="17">
        <f>AA29/8</f>
        <v>85</v>
      </c>
      <c r="AD29" s="22">
        <f>VLOOKUP(A:A,[1]TDSheet!$A:$AD,30,0)</f>
        <v>0.75</v>
      </c>
      <c r="AE29" s="17">
        <f t="shared" si="13"/>
        <v>504</v>
      </c>
      <c r="AF29" s="17"/>
      <c r="AG29" s="17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83</v>
      </c>
      <c r="D30" s="8">
        <v>8</v>
      </c>
      <c r="E30" s="8">
        <v>53</v>
      </c>
      <c r="F30" s="8">
        <v>31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56</v>
      </c>
      <c r="J30" s="17">
        <f t="shared" si="7"/>
        <v>-3</v>
      </c>
      <c r="K30" s="17">
        <f>VLOOKUP(A:A,[1]TDSheet!$A:$P,16,0)</f>
        <v>0</v>
      </c>
      <c r="L30" s="17"/>
      <c r="M30" s="17"/>
      <c r="N30" s="17"/>
      <c r="O30" s="17">
        <f t="shared" si="8"/>
        <v>10.6</v>
      </c>
      <c r="P30" s="19"/>
      <c r="Q30" s="20">
        <f t="shared" si="9"/>
        <v>2.9245283018867925</v>
      </c>
      <c r="R30" s="17">
        <f t="shared" si="10"/>
        <v>2.9245283018867925</v>
      </c>
      <c r="S30" s="17">
        <f>VLOOKUP(A:A,[1]TDSheet!$A:$T,20,0)</f>
        <v>15.2</v>
      </c>
      <c r="T30" s="17">
        <f>VLOOKUP(A:A,[1]TDSheet!$A:$O,15,0)</f>
        <v>14.4</v>
      </c>
      <c r="U30" s="17">
        <f>VLOOKUP(A:A,[3]TDSheet!$A:$D,4,0)</f>
        <v>11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17">
        <f t="shared" si="11"/>
        <v>0</v>
      </c>
      <c r="AA30" s="17">
        <f t="shared" si="12"/>
        <v>0</v>
      </c>
      <c r="AB30" s="17">
        <f>VLOOKUP(A:A,[1]TDSheet!$A:$AB,28,0)</f>
        <v>0</v>
      </c>
      <c r="AC30" s="17">
        <v>0</v>
      </c>
      <c r="AD30" s="22">
        <f>VLOOKUP(A:A,[1]TDSheet!$A:$AD,30,0)</f>
        <v>0</v>
      </c>
      <c r="AE30" s="17">
        <f t="shared" si="13"/>
        <v>0</v>
      </c>
      <c r="AF30" s="17"/>
      <c r="AG30" s="17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634</v>
      </c>
      <c r="D31" s="8">
        <v>54</v>
      </c>
      <c r="E31" s="8">
        <v>162</v>
      </c>
      <c r="F31" s="8">
        <v>493</v>
      </c>
      <c r="G31" s="1">
        <f>VLOOKUP(A:A,[1]TDSheet!$A:$G,7,0)</f>
        <v>1</v>
      </c>
      <c r="H31" s="1" t="e">
        <f>VLOOKUP(A:A,[1]TDSheet!$A:$H,8,0)</f>
        <v>#N/A</v>
      </c>
      <c r="I31" s="17">
        <f>VLOOKUP(A:A,[2]TDSheet!$A:$F,6,0)</f>
        <v>205</v>
      </c>
      <c r="J31" s="17">
        <f t="shared" si="7"/>
        <v>-43</v>
      </c>
      <c r="K31" s="17">
        <f>VLOOKUP(A:A,[1]TDSheet!$A:$P,16,0)</f>
        <v>0</v>
      </c>
      <c r="L31" s="17"/>
      <c r="M31" s="17"/>
      <c r="N31" s="17"/>
      <c r="O31" s="17">
        <f t="shared" si="8"/>
        <v>32.4</v>
      </c>
      <c r="P31" s="19"/>
      <c r="Q31" s="20">
        <f t="shared" si="9"/>
        <v>15.216049382716051</v>
      </c>
      <c r="R31" s="17">
        <f t="shared" si="10"/>
        <v>15.216049382716051</v>
      </c>
      <c r="S31" s="17">
        <f>VLOOKUP(A:A,[1]TDSheet!$A:$T,20,0)</f>
        <v>134.4</v>
      </c>
      <c r="T31" s="17">
        <f>VLOOKUP(A:A,[1]TDSheet!$A:$O,15,0)</f>
        <v>54.4</v>
      </c>
      <c r="U31" s="17">
        <f>VLOOKUP(A:A,[3]TDSheet!$A:$D,4,0)</f>
        <v>42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17">
        <f t="shared" si="11"/>
        <v>0</v>
      </c>
      <c r="AA31" s="17">
        <f t="shared" si="12"/>
        <v>0</v>
      </c>
      <c r="AB31" s="17" t="str">
        <f>VLOOKUP(A:A,[1]TDSheet!$A:$AB,28,0)</f>
        <v>апр яб</v>
      </c>
      <c r="AC31" s="17">
        <v>0</v>
      </c>
      <c r="AD31" s="22">
        <f>VLOOKUP(A:A,[1]TDSheet!$A:$AD,30,0)</f>
        <v>0</v>
      </c>
      <c r="AE31" s="17">
        <f t="shared" si="13"/>
        <v>0</v>
      </c>
      <c r="AF31" s="17"/>
      <c r="AG31" s="17"/>
    </row>
    <row r="32" spans="1:33" s="1" customFormat="1" ht="21.95" customHeight="1" outlineLevel="1" x14ac:dyDescent="0.2">
      <c r="A32" s="7" t="s">
        <v>58</v>
      </c>
      <c r="B32" s="7" t="s">
        <v>9</v>
      </c>
      <c r="C32" s="8">
        <v>136</v>
      </c>
      <c r="D32" s="8">
        <v>5</v>
      </c>
      <c r="E32" s="8">
        <v>58</v>
      </c>
      <c r="F32" s="8">
        <v>79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62</v>
      </c>
      <c r="J32" s="17">
        <f t="shared" si="7"/>
        <v>-4</v>
      </c>
      <c r="K32" s="17">
        <f>VLOOKUP(A:A,[1]TDSheet!$A:$P,16,0)</f>
        <v>0</v>
      </c>
      <c r="L32" s="17"/>
      <c r="M32" s="17"/>
      <c r="N32" s="17"/>
      <c r="O32" s="17">
        <f t="shared" si="8"/>
        <v>11.6</v>
      </c>
      <c r="P32" s="19"/>
      <c r="Q32" s="20">
        <f t="shared" si="9"/>
        <v>6.8103448275862073</v>
      </c>
      <c r="R32" s="17">
        <f t="shared" si="10"/>
        <v>6.8103448275862073</v>
      </c>
      <c r="S32" s="17">
        <f>VLOOKUP(A:A,[1]TDSheet!$A:$T,20,0)</f>
        <v>0.8</v>
      </c>
      <c r="T32" s="17">
        <f>VLOOKUP(A:A,[1]TDSheet!$A:$O,15,0)</f>
        <v>6.6</v>
      </c>
      <c r="U32" s="17">
        <f>VLOOKUP(A:A,[3]TDSheet!$A:$D,4,0)</f>
        <v>10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17">
        <f t="shared" si="11"/>
        <v>0</v>
      </c>
      <c r="AA32" s="17">
        <f t="shared" si="12"/>
        <v>0</v>
      </c>
      <c r="AB32" s="17" t="e">
        <f>VLOOKUP(A:A,[1]TDSheet!$A:$AB,28,0)</f>
        <v>#N/A</v>
      </c>
      <c r="AC32" s="17">
        <f>AA32/16</f>
        <v>0</v>
      </c>
      <c r="AD32" s="22">
        <f>VLOOKUP(A:A,[1]TDSheet!$A:$AD,30,0)</f>
        <v>0.4</v>
      </c>
      <c r="AE32" s="17">
        <f t="shared" si="13"/>
        <v>0</v>
      </c>
      <c r="AF32" s="17"/>
      <c r="AG32" s="17"/>
    </row>
    <row r="33" spans="1:33" s="1" customFormat="1" ht="21.95" customHeight="1" outlineLevel="1" x14ac:dyDescent="0.2">
      <c r="A33" s="7" t="s">
        <v>59</v>
      </c>
      <c r="B33" s="7" t="s">
        <v>9</v>
      </c>
      <c r="C33" s="8">
        <v>840</v>
      </c>
      <c r="D33" s="8">
        <v>363</v>
      </c>
      <c r="E33" s="8">
        <v>818</v>
      </c>
      <c r="F33" s="8">
        <v>371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833</v>
      </c>
      <c r="J33" s="17">
        <f t="shared" si="7"/>
        <v>-15</v>
      </c>
      <c r="K33" s="17">
        <f>VLOOKUP(A:A,[1]TDSheet!$A:$P,16,0)</f>
        <v>0</v>
      </c>
      <c r="L33" s="17"/>
      <c r="M33" s="17"/>
      <c r="N33" s="17"/>
      <c r="O33" s="17">
        <f t="shared" si="8"/>
        <v>163.6</v>
      </c>
      <c r="P33" s="19">
        <v>1430</v>
      </c>
      <c r="Q33" s="20">
        <f t="shared" si="9"/>
        <v>11.008557457212714</v>
      </c>
      <c r="R33" s="17">
        <f t="shared" si="10"/>
        <v>2.2677261613691932</v>
      </c>
      <c r="S33" s="17">
        <f>VLOOKUP(A:A,[1]TDSheet!$A:$T,20,0)</f>
        <v>24</v>
      </c>
      <c r="T33" s="17">
        <f>VLOOKUP(A:A,[1]TDSheet!$A:$O,15,0)</f>
        <v>2.4</v>
      </c>
      <c r="U33" s="17">
        <f>VLOOKUP(A:A,[3]TDSheet!$A:$D,4,0)</f>
        <v>136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17">
        <f t="shared" si="11"/>
        <v>144</v>
      </c>
      <c r="AA33" s="17">
        <f t="shared" si="12"/>
        <v>1430</v>
      </c>
      <c r="AB33" s="17" t="e">
        <f>VLOOKUP(A:A,[1]TDSheet!$A:$AB,28,0)</f>
        <v>#N/A</v>
      </c>
      <c r="AC33" s="17">
        <f>AA33/10</f>
        <v>143</v>
      </c>
      <c r="AD33" s="22">
        <f>VLOOKUP(A:A,[1]TDSheet!$A:$AD,30,0)</f>
        <v>0.7</v>
      </c>
      <c r="AE33" s="17">
        <f t="shared" si="13"/>
        <v>1007.9999999999999</v>
      </c>
      <c r="AF33" s="17"/>
      <c r="AG33" s="17"/>
    </row>
    <row r="34" spans="1:33" s="1" customFormat="1" ht="11.1" customHeight="1" outlineLevel="1" x14ac:dyDescent="0.2">
      <c r="A34" s="7" t="s">
        <v>60</v>
      </c>
      <c r="B34" s="7" t="s">
        <v>9</v>
      </c>
      <c r="C34" s="8">
        <v>516</v>
      </c>
      <c r="D34" s="8">
        <v>200</v>
      </c>
      <c r="E34" s="8">
        <v>126</v>
      </c>
      <c r="F34" s="8">
        <v>581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137</v>
      </c>
      <c r="J34" s="17">
        <f t="shared" si="7"/>
        <v>-11</v>
      </c>
      <c r="K34" s="17">
        <f>VLOOKUP(A:A,[1]TDSheet!$A:$P,16,0)</f>
        <v>0</v>
      </c>
      <c r="L34" s="17"/>
      <c r="M34" s="17"/>
      <c r="N34" s="17"/>
      <c r="O34" s="17">
        <f t="shared" si="8"/>
        <v>25.2</v>
      </c>
      <c r="P34" s="19"/>
      <c r="Q34" s="20">
        <f t="shared" si="9"/>
        <v>23.055555555555557</v>
      </c>
      <c r="R34" s="17">
        <f t="shared" si="10"/>
        <v>23.055555555555557</v>
      </c>
      <c r="S34" s="17">
        <f>VLOOKUP(A:A,[1]TDSheet!$A:$T,20,0)</f>
        <v>1.6</v>
      </c>
      <c r="T34" s="17">
        <f>VLOOKUP(A:A,[1]TDSheet!$A:$O,15,0)</f>
        <v>12.6</v>
      </c>
      <c r="U34" s="17">
        <f>VLOOKUP(A:A,[3]TDSheet!$A:$D,4,0)</f>
        <v>32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17">
        <f t="shared" si="11"/>
        <v>0</v>
      </c>
      <c r="AA34" s="17">
        <f t="shared" si="12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13"/>
        <v>0</v>
      </c>
      <c r="AF34" s="17"/>
      <c r="AG34" s="17"/>
    </row>
    <row r="35" spans="1:33" s="1" customFormat="1" ht="11.1" customHeight="1" outlineLevel="1" x14ac:dyDescent="0.2">
      <c r="A35" s="7" t="s">
        <v>61</v>
      </c>
      <c r="B35" s="7" t="s">
        <v>9</v>
      </c>
      <c r="C35" s="8">
        <v>598</v>
      </c>
      <c r="D35" s="8">
        <v>372</v>
      </c>
      <c r="E35" s="8">
        <v>740</v>
      </c>
      <c r="F35" s="8">
        <v>212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749</v>
      </c>
      <c r="J35" s="17">
        <f t="shared" si="7"/>
        <v>-9</v>
      </c>
      <c r="K35" s="17">
        <f>VLOOKUP(A:A,[1]TDSheet!$A:$P,16,0)</f>
        <v>200</v>
      </c>
      <c r="L35" s="17"/>
      <c r="M35" s="17"/>
      <c r="N35" s="17"/>
      <c r="O35" s="17">
        <f t="shared" si="8"/>
        <v>148</v>
      </c>
      <c r="P35" s="19">
        <v>1220</v>
      </c>
      <c r="Q35" s="20">
        <f t="shared" si="9"/>
        <v>11.027027027027026</v>
      </c>
      <c r="R35" s="17">
        <f t="shared" si="10"/>
        <v>1.4324324324324325</v>
      </c>
      <c r="S35" s="17">
        <f>VLOOKUP(A:A,[1]TDSheet!$A:$T,20,0)</f>
        <v>24.6</v>
      </c>
      <c r="T35" s="17">
        <f>VLOOKUP(A:A,[1]TDSheet!$A:$O,15,0)</f>
        <v>7.2</v>
      </c>
      <c r="U35" s="17">
        <f>VLOOKUP(A:A,[3]TDSheet!$A:$D,4,0)</f>
        <v>131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17">
        <f t="shared" si="11"/>
        <v>120</v>
      </c>
      <c r="AA35" s="17">
        <f t="shared" si="12"/>
        <v>1220</v>
      </c>
      <c r="AB35" s="17" t="e">
        <f>VLOOKUP(A:A,[1]TDSheet!$A:$AB,28,0)</f>
        <v>#N/A</v>
      </c>
      <c r="AC35" s="17">
        <f>AA35/10</f>
        <v>122</v>
      </c>
      <c r="AD35" s="22">
        <f>VLOOKUP(A:A,[1]TDSheet!$A:$AD,30,0)</f>
        <v>0.7</v>
      </c>
      <c r="AE35" s="17">
        <f t="shared" si="13"/>
        <v>840</v>
      </c>
      <c r="AF35" s="17"/>
      <c r="AG35" s="17"/>
    </row>
    <row r="36" spans="1:33" s="1" customFormat="1" ht="11.1" customHeight="1" outlineLevel="1" x14ac:dyDescent="0.2">
      <c r="A36" s="7" t="s">
        <v>23</v>
      </c>
      <c r="B36" s="7" t="s">
        <v>9</v>
      </c>
      <c r="C36" s="8"/>
      <c r="D36" s="8">
        <v>60</v>
      </c>
      <c r="E36" s="8">
        <v>2</v>
      </c>
      <c r="F36" s="8"/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20</v>
      </c>
      <c r="J36" s="17">
        <f t="shared" si="7"/>
        <v>-18</v>
      </c>
      <c r="K36" s="17">
        <f>VLOOKUP(A:A,[1]TDSheet!$A:$P,16,0)</f>
        <v>0</v>
      </c>
      <c r="L36" s="17"/>
      <c r="M36" s="17"/>
      <c r="N36" s="17"/>
      <c r="O36" s="17">
        <f t="shared" si="8"/>
        <v>0.4</v>
      </c>
      <c r="P36" s="19"/>
      <c r="Q36" s="20">
        <f t="shared" si="9"/>
        <v>0</v>
      </c>
      <c r="R36" s="17">
        <f t="shared" si="10"/>
        <v>0</v>
      </c>
      <c r="S36" s="17">
        <f>VLOOKUP(A:A,[1]TDSheet!$A:$T,20,0)</f>
        <v>42.4</v>
      </c>
      <c r="T36" s="17">
        <f>VLOOKUP(A:A,[1]TDSheet!$A:$O,15,0)</f>
        <v>13.4</v>
      </c>
      <c r="U36" s="17">
        <v>0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17">
        <f t="shared" si="11"/>
        <v>0</v>
      </c>
      <c r="AA36" s="17">
        <f t="shared" si="12"/>
        <v>0</v>
      </c>
      <c r="AB36" s="17" t="str">
        <f>VLOOKUP(A:A,[1]TDSheet!$A:$AB,28,0)</f>
        <v>склад</v>
      </c>
      <c r="AC36" s="17">
        <v>0</v>
      </c>
      <c r="AD36" s="22">
        <f>VLOOKUP(A:A,[1]TDSheet!$A:$AD,30,0)</f>
        <v>0</v>
      </c>
      <c r="AE36" s="17">
        <f t="shared" si="13"/>
        <v>0</v>
      </c>
      <c r="AF36" s="17"/>
      <c r="AG36" s="17"/>
    </row>
    <row r="37" spans="1:33" s="1" customFormat="1" ht="11.1" customHeight="1" outlineLevel="1" x14ac:dyDescent="0.2">
      <c r="A37" s="7" t="s">
        <v>62</v>
      </c>
      <c r="B37" s="7" t="s">
        <v>9</v>
      </c>
      <c r="C37" s="8">
        <v>146</v>
      </c>
      <c r="D37" s="8">
        <v>13</v>
      </c>
      <c r="E37" s="8">
        <v>131</v>
      </c>
      <c r="F37" s="8">
        <v>16</v>
      </c>
      <c r="G37" s="1">
        <f>VLOOKUP(A:A,[1]TDSheet!$A:$G,7,0)</f>
        <v>1</v>
      </c>
      <c r="H37" s="1">
        <f>VLOOKUP(A:A,[1]TDSheet!$A:$H,8,0)</f>
        <v>150</v>
      </c>
      <c r="I37" s="17">
        <f>VLOOKUP(A:A,[2]TDSheet!$A:$F,6,0)</f>
        <v>199</v>
      </c>
      <c r="J37" s="17">
        <f t="shared" si="7"/>
        <v>-68</v>
      </c>
      <c r="K37" s="17">
        <f>VLOOKUP(A:A,[1]TDSheet!$A:$P,16,0)</f>
        <v>0</v>
      </c>
      <c r="L37" s="17"/>
      <c r="M37" s="17"/>
      <c r="N37" s="17"/>
      <c r="O37" s="17">
        <f t="shared" si="8"/>
        <v>26.2</v>
      </c>
      <c r="P37" s="19">
        <v>280</v>
      </c>
      <c r="Q37" s="20">
        <f t="shared" si="9"/>
        <v>11.297709923664122</v>
      </c>
      <c r="R37" s="17">
        <f t="shared" si="10"/>
        <v>0.61068702290076338</v>
      </c>
      <c r="S37" s="17">
        <f>VLOOKUP(A:A,[1]TDSheet!$A:$T,20,0)</f>
        <v>63</v>
      </c>
      <c r="T37" s="17">
        <f>VLOOKUP(A:A,[1]TDSheet!$A:$O,15,0)</f>
        <v>81.8</v>
      </c>
      <c r="U37" s="17">
        <f>VLOOKUP(A:A,[3]TDSheet!$A:$D,4,0)</f>
        <v>2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8</v>
      </c>
      <c r="Z37" s="17">
        <f t="shared" si="11"/>
        <v>0</v>
      </c>
      <c r="AA37" s="17">
        <f t="shared" si="12"/>
        <v>280</v>
      </c>
      <c r="AB37" s="17">
        <f>VLOOKUP(A:A,[1]TDSheet!$A:$AB,28,0)</f>
        <v>0</v>
      </c>
      <c r="AC37" s="17">
        <v>0</v>
      </c>
      <c r="AD37" s="22">
        <f>VLOOKUP(A:A,[1]TDSheet!$A:$AD,30,0)</f>
        <v>0</v>
      </c>
      <c r="AE37" s="17">
        <f t="shared" si="13"/>
        <v>0</v>
      </c>
      <c r="AF37" s="17"/>
      <c r="AG37" s="17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889</v>
      </c>
      <c r="D38" s="8">
        <v>21</v>
      </c>
      <c r="E38" s="8">
        <v>177</v>
      </c>
      <c r="F38" s="8">
        <v>708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200</v>
      </c>
      <c r="J38" s="17">
        <f t="shared" si="7"/>
        <v>-23</v>
      </c>
      <c r="K38" s="17">
        <f>VLOOKUP(A:A,[1]TDSheet!$A:$P,16,0)</f>
        <v>0</v>
      </c>
      <c r="L38" s="17"/>
      <c r="M38" s="17"/>
      <c r="N38" s="17"/>
      <c r="O38" s="17">
        <f t="shared" si="8"/>
        <v>35.4</v>
      </c>
      <c r="P38" s="19"/>
      <c r="Q38" s="20">
        <f t="shared" si="9"/>
        <v>20</v>
      </c>
      <c r="R38" s="17">
        <f t="shared" si="10"/>
        <v>20</v>
      </c>
      <c r="S38" s="17">
        <f>VLOOKUP(A:A,[1]TDSheet!$A:$T,20,0)</f>
        <v>89.4</v>
      </c>
      <c r="T38" s="17">
        <f>VLOOKUP(A:A,[1]TDSheet!$A:$O,15,0)</f>
        <v>40</v>
      </c>
      <c r="U38" s="17">
        <f>VLOOKUP(A:A,[3]TDSheet!$A:$D,4,0)</f>
        <v>32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1"/>
        <v>0</v>
      </c>
      <c r="AA38" s="17">
        <f t="shared" si="12"/>
        <v>0</v>
      </c>
      <c r="AB38" s="17" t="str">
        <f>VLOOKUP(A:A,[1]TDSheet!$A:$AB,28,0)</f>
        <v>апр яб</v>
      </c>
      <c r="AC38" s="17">
        <f>AA38/16</f>
        <v>0</v>
      </c>
      <c r="AD38" s="22">
        <f>VLOOKUP(A:A,[1]TDSheet!$A:$AD,30,0)</f>
        <v>0</v>
      </c>
      <c r="AE38" s="17">
        <f t="shared" si="13"/>
        <v>0</v>
      </c>
      <c r="AF38" s="17"/>
      <c r="AG38" s="17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2</v>
      </c>
      <c r="D39" s="8">
        <v>1</v>
      </c>
      <c r="E39" s="8">
        <v>0</v>
      </c>
      <c r="F39" s="8">
        <v>2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57</v>
      </c>
      <c r="J39" s="17">
        <f t="shared" si="7"/>
        <v>-57</v>
      </c>
      <c r="K39" s="17">
        <f>VLOOKUP(A:A,[1]TDSheet!$A:$P,16,0)</f>
        <v>0</v>
      </c>
      <c r="L39" s="17"/>
      <c r="M39" s="17"/>
      <c r="N39" s="17"/>
      <c r="O39" s="17">
        <f t="shared" si="8"/>
        <v>0</v>
      </c>
      <c r="P39" s="19"/>
      <c r="Q39" s="20" t="e">
        <f t="shared" si="9"/>
        <v>#DIV/0!</v>
      </c>
      <c r="R39" s="17" t="e">
        <f t="shared" si="10"/>
        <v>#DIV/0!</v>
      </c>
      <c r="S39" s="17">
        <f>VLOOKUP(A:A,[1]TDSheet!$A:$T,20,0)</f>
        <v>28.8</v>
      </c>
      <c r="T39" s="17">
        <f>VLOOKUP(A:A,[1]TDSheet!$A:$O,15,0)</f>
        <v>4.5999999999999996</v>
      </c>
      <c r="U39" s="17">
        <v>0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17">
        <f t="shared" si="11"/>
        <v>0</v>
      </c>
      <c r="AA39" s="17">
        <f t="shared" si="12"/>
        <v>0</v>
      </c>
      <c r="AB39" s="17" t="str">
        <f>VLOOKUP(A:A,[1]TDSheet!$A:$AB,28,0)</f>
        <v>склад</v>
      </c>
      <c r="AC39" s="17">
        <f>AA39/8</f>
        <v>0</v>
      </c>
      <c r="AD39" s="22">
        <f>VLOOKUP(A:A,[1]TDSheet!$A:$AD,30,0)</f>
        <v>0</v>
      </c>
      <c r="AE39" s="17">
        <f t="shared" si="13"/>
        <v>0</v>
      </c>
      <c r="AF39" s="17"/>
      <c r="AG39" s="17"/>
    </row>
    <row r="40" spans="1:33" s="1" customFormat="1" ht="21.95" customHeight="1" outlineLevel="1" x14ac:dyDescent="0.2">
      <c r="A40" s="7" t="s">
        <v>63</v>
      </c>
      <c r="B40" s="7" t="s">
        <v>9</v>
      </c>
      <c r="C40" s="8">
        <v>159</v>
      </c>
      <c r="D40" s="8">
        <v>9</v>
      </c>
      <c r="E40" s="8">
        <v>80</v>
      </c>
      <c r="F40" s="8">
        <v>82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78</v>
      </c>
      <c r="J40" s="17">
        <f t="shared" si="7"/>
        <v>2</v>
      </c>
      <c r="K40" s="17">
        <f>VLOOKUP(A:A,[1]TDSheet!$A:$P,16,0)</f>
        <v>160</v>
      </c>
      <c r="L40" s="17"/>
      <c r="M40" s="17"/>
      <c r="N40" s="17"/>
      <c r="O40" s="17">
        <f t="shared" si="8"/>
        <v>16</v>
      </c>
      <c r="P40" s="19"/>
      <c r="Q40" s="20">
        <f t="shared" si="9"/>
        <v>15.125</v>
      </c>
      <c r="R40" s="17">
        <f t="shared" si="10"/>
        <v>5.125</v>
      </c>
      <c r="S40" s="17">
        <f>VLOOKUP(A:A,[1]TDSheet!$A:$T,20,0)</f>
        <v>2.6</v>
      </c>
      <c r="T40" s="17">
        <f>VLOOKUP(A:A,[1]TDSheet!$A:$O,15,0)</f>
        <v>7.6</v>
      </c>
      <c r="U40" s="17">
        <f>VLOOKUP(A:A,[3]TDSheet!$A:$D,4,0)</f>
        <v>31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17">
        <f t="shared" si="11"/>
        <v>0</v>
      </c>
      <c r="AA40" s="17">
        <f t="shared" si="12"/>
        <v>0</v>
      </c>
      <c r="AB40" s="17" t="e">
        <f>VLOOKUP(A:A,[1]TDSheet!$A:$AB,28,0)</f>
        <v>#N/A</v>
      </c>
      <c r="AC40" s="17">
        <f>AA40/16</f>
        <v>0</v>
      </c>
      <c r="AD40" s="22">
        <f>VLOOKUP(A:A,[1]TDSheet!$A:$AD,30,0)</f>
        <v>0.4</v>
      </c>
      <c r="AE40" s="17">
        <f t="shared" si="13"/>
        <v>0</v>
      </c>
      <c r="AF40" s="17"/>
      <c r="AG40" s="17"/>
    </row>
    <row r="41" spans="1:33" s="1" customFormat="1" ht="21.95" customHeight="1" outlineLevel="1" x14ac:dyDescent="0.2">
      <c r="A41" s="7" t="s">
        <v>64</v>
      </c>
      <c r="B41" s="7" t="s">
        <v>9</v>
      </c>
      <c r="C41" s="8">
        <v>840</v>
      </c>
      <c r="D41" s="8">
        <v>267</v>
      </c>
      <c r="E41" s="8">
        <v>685</v>
      </c>
      <c r="F41" s="8">
        <v>367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749</v>
      </c>
      <c r="J41" s="17">
        <f t="shared" si="7"/>
        <v>-64</v>
      </c>
      <c r="K41" s="17">
        <f>VLOOKUP(A:A,[1]TDSheet!$A:$P,16,0)</f>
        <v>0</v>
      </c>
      <c r="L41" s="17"/>
      <c r="M41" s="17"/>
      <c r="N41" s="17"/>
      <c r="O41" s="17">
        <f t="shared" si="8"/>
        <v>137</v>
      </c>
      <c r="P41" s="19">
        <v>1200</v>
      </c>
      <c r="Q41" s="20">
        <f t="shared" si="9"/>
        <v>11.437956204379562</v>
      </c>
      <c r="R41" s="17">
        <f t="shared" si="10"/>
        <v>2.6788321167883211</v>
      </c>
      <c r="S41" s="17">
        <f>VLOOKUP(A:A,[1]TDSheet!$A:$T,20,0)</f>
        <v>24.8</v>
      </c>
      <c r="T41" s="17">
        <f>VLOOKUP(A:A,[1]TDSheet!$A:$O,15,0)</f>
        <v>4.2</v>
      </c>
      <c r="U41" s="17">
        <f>VLOOKUP(A:A,[3]TDSheet!$A:$D,4,0)</f>
        <v>164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17">
        <f t="shared" si="11"/>
        <v>120</v>
      </c>
      <c r="AA41" s="17">
        <f t="shared" si="12"/>
        <v>1200</v>
      </c>
      <c r="AB41" s="17" t="e">
        <f>VLOOKUP(A:A,[1]TDSheet!$A:$AB,28,0)</f>
        <v>#N/A</v>
      </c>
      <c r="AC41" s="17">
        <f>AA41/10</f>
        <v>120</v>
      </c>
      <c r="AD41" s="22">
        <f>VLOOKUP(A:A,[1]TDSheet!$A:$AD,30,0)</f>
        <v>0.7</v>
      </c>
      <c r="AE41" s="17">
        <f t="shared" si="13"/>
        <v>840</v>
      </c>
      <c r="AF41" s="17"/>
      <c r="AG41" s="17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871</v>
      </c>
      <c r="D42" s="8">
        <v>297</v>
      </c>
      <c r="E42" s="8">
        <v>497</v>
      </c>
      <c r="F42" s="8">
        <v>662</v>
      </c>
      <c r="G42" s="1">
        <f>VLOOKUP(A:A,[1]TDSheet!$A:$G,7,0)</f>
        <v>1</v>
      </c>
      <c r="H42" s="1" t="e">
        <f>VLOOKUP(A:A,[1]TDSheet!$A:$H,8,0)</f>
        <v>#N/A</v>
      </c>
      <c r="I42" s="17">
        <f>VLOOKUP(A:A,[2]TDSheet!$A:$F,6,0)</f>
        <v>483</v>
      </c>
      <c r="J42" s="17">
        <f t="shared" si="7"/>
        <v>14</v>
      </c>
      <c r="K42" s="17">
        <f>VLOOKUP(A:A,[1]TDSheet!$A:$P,16,0)</f>
        <v>0</v>
      </c>
      <c r="L42" s="17"/>
      <c r="M42" s="17"/>
      <c r="N42" s="17"/>
      <c r="O42" s="17">
        <f t="shared" si="8"/>
        <v>99.4</v>
      </c>
      <c r="P42" s="19">
        <v>440</v>
      </c>
      <c r="Q42" s="20">
        <f t="shared" si="9"/>
        <v>11.086519114688128</v>
      </c>
      <c r="R42" s="17">
        <f t="shared" si="10"/>
        <v>6.6599597585513077</v>
      </c>
      <c r="S42" s="17">
        <f>VLOOKUP(A:A,[1]TDSheet!$A:$T,20,0)</f>
        <v>121.4</v>
      </c>
      <c r="T42" s="17">
        <f>VLOOKUP(A:A,[1]TDSheet!$A:$O,15,0)</f>
        <v>51.6</v>
      </c>
      <c r="U42" s="17">
        <f>VLOOKUP(A:A,[3]TDSheet!$A:$D,4,0)</f>
        <v>116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8</v>
      </c>
      <c r="Z42" s="17">
        <f t="shared" si="11"/>
        <v>60</v>
      </c>
      <c r="AA42" s="17">
        <f t="shared" si="12"/>
        <v>440</v>
      </c>
      <c r="AB42" s="17" t="str">
        <f>VLOOKUP(A:A,[1]TDSheet!$A:$AB,28,0)</f>
        <v>увел</v>
      </c>
      <c r="AC42" s="17">
        <f>AA42/8</f>
        <v>55</v>
      </c>
      <c r="AD42" s="22">
        <f>VLOOKUP(A:A,[1]TDSheet!$A:$AD,30,0)</f>
        <v>0.8</v>
      </c>
      <c r="AE42" s="17">
        <f t="shared" si="13"/>
        <v>384</v>
      </c>
      <c r="AF42" s="17"/>
      <c r="AG42" s="17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1721</v>
      </c>
      <c r="D43" s="8">
        <v>86</v>
      </c>
      <c r="E43" s="8">
        <v>831</v>
      </c>
      <c r="F43" s="8">
        <v>898</v>
      </c>
      <c r="G43" s="1" t="str">
        <f>VLOOKUP(A:A,[1]TDSheet!$A:$G,7,0)</f>
        <v>пуд</v>
      </c>
      <c r="H43" s="1">
        <f>VLOOKUP(A:A,[1]TDSheet!$A:$H,8,0)</f>
        <v>150</v>
      </c>
      <c r="I43" s="17">
        <f>VLOOKUP(A:A,[2]TDSheet!$A:$F,6,0)</f>
        <v>928</v>
      </c>
      <c r="J43" s="17">
        <f t="shared" si="7"/>
        <v>-97</v>
      </c>
      <c r="K43" s="17">
        <f>VLOOKUP(A:A,[1]TDSheet!$A:$P,16,0)</f>
        <v>0</v>
      </c>
      <c r="L43" s="17"/>
      <c r="M43" s="17"/>
      <c r="N43" s="17"/>
      <c r="O43" s="17">
        <f t="shared" si="8"/>
        <v>166.2</v>
      </c>
      <c r="P43" s="19"/>
      <c r="Q43" s="20">
        <f t="shared" si="9"/>
        <v>5.4031287605294827</v>
      </c>
      <c r="R43" s="17">
        <f t="shared" si="10"/>
        <v>5.4031287605294827</v>
      </c>
      <c r="S43" s="17">
        <f>VLOOKUP(A:A,[1]TDSheet!$A:$T,20,0)</f>
        <v>332.8</v>
      </c>
      <c r="T43" s="17">
        <f>VLOOKUP(A:A,[1]TDSheet!$A:$O,15,0)</f>
        <v>227.8</v>
      </c>
      <c r="U43" s="17">
        <f>VLOOKUP(A:A,[3]TDSheet!$A:$D,4,0)</f>
        <v>157</v>
      </c>
      <c r="V43" s="17"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8</v>
      </c>
      <c r="Z43" s="17">
        <f t="shared" si="11"/>
        <v>0</v>
      </c>
      <c r="AA43" s="17">
        <f t="shared" si="12"/>
        <v>0</v>
      </c>
      <c r="AB43" s="17" t="str">
        <f>VLOOKUP(A:A,[1]TDSheet!$A:$AB,28,0)</f>
        <v>апр яб</v>
      </c>
      <c r="AC43" s="17">
        <f>AA43/8</f>
        <v>0</v>
      </c>
      <c r="AD43" s="22">
        <f>VLOOKUP(A:A,[1]TDSheet!$A:$AD,30,0)</f>
        <v>0</v>
      </c>
      <c r="AE43" s="17">
        <f t="shared" si="13"/>
        <v>0</v>
      </c>
      <c r="AF43" s="17"/>
      <c r="AG43" s="17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-11</v>
      </c>
      <c r="D44" s="8">
        <v>14</v>
      </c>
      <c r="E44" s="8">
        <v>0</v>
      </c>
      <c r="F44" s="8"/>
      <c r="G44" s="1">
        <f>VLOOKUP(A:A,[1]TDSheet!$A:$G,7,0)</f>
        <v>1</v>
      </c>
      <c r="H44" s="1">
        <f>VLOOKUP(A:A,[1]TDSheet!$A:$H,8,0)</f>
        <v>150</v>
      </c>
      <c r="I44" s="17">
        <f>VLOOKUP(A:A,[2]TDSheet!$A:$F,6,0)</f>
        <v>28</v>
      </c>
      <c r="J44" s="17">
        <f t="shared" si="7"/>
        <v>-28</v>
      </c>
      <c r="K44" s="17">
        <f>VLOOKUP(A:A,[1]TDSheet!$A:$P,16,0)</f>
        <v>0</v>
      </c>
      <c r="L44" s="17"/>
      <c r="M44" s="17"/>
      <c r="N44" s="17"/>
      <c r="O44" s="17">
        <f t="shared" si="8"/>
        <v>0</v>
      </c>
      <c r="P44" s="19"/>
      <c r="Q44" s="20" t="e">
        <f t="shared" si="9"/>
        <v>#DIV/0!</v>
      </c>
      <c r="R44" s="17" t="e">
        <f t="shared" si="10"/>
        <v>#DIV/0!</v>
      </c>
      <c r="S44" s="17">
        <f>VLOOKUP(A:A,[1]TDSheet!$A:$T,20,0)</f>
        <v>14.6</v>
      </c>
      <c r="T44" s="17">
        <f>VLOOKUP(A:A,[1]TDSheet!$A:$O,15,0)</f>
        <v>1.2</v>
      </c>
      <c r="U44" s="17">
        <v>0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17">
        <f t="shared" si="11"/>
        <v>0</v>
      </c>
      <c r="AA44" s="17">
        <f t="shared" si="12"/>
        <v>0</v>
      </c>
      <c r="AB44" s="17">
        <f>VLOOKUP(A:A,[1]TDSheet!$A:$AB,28,0)</f>
        <v>0</v>
      </c>
      <c r="AC44" s="17">
        <f>AA44/16</f>
        <v>0</v>
      </c>
      <c r="AD44" s="22">
        <f>VLOOKUP(A:A,[1]TDSheet!$A:$AD,30,0)</f>
        <v>0</v>
      </c>
      <c r="AE44" s="17">
        <f t="shared" si="13"/>
        <v>0</v>
      </c>
      <c r="AF44" s="17"/>
      <c r="AG44" s="17"/>
    </row>
    <row r="45" spans="1:33" s="1" customFormat="1" ht="21.95" customHeight="1" outlineLevel="1" x14ac:dyDescent="0.2">
      <c r="A45" s="7" t="s">
        <v>65</v>
      </c>
      <c r="B45" s="7" t="s">
        <v>8</v>
      </c>
      <c r="C45" s="8">
        <v>415.173</v>
      </c>
      <c r="D45" s="8">
        <v>27</v>
      </c>
      <c r="E45" s="23">
        <v>259</v>
      </c>
      <c r="F45" s="24">
        <v>18</v>
      </c>
      <c r="G45" s="1">
        <f>VLOOKUP(A:A,[1]TDSheet!$A:$G,7,0)</f>
        <v>0</v>
      </c>
      <c r="H45" s="1" t="e">
        <f>VLOOKUP(A:A,[1]TDSheet!$A:$H,8,0)</f>
        <v>#N/A</v>
      </c>
      <c r="I45" s="17">
        <f>VLOOKUP(A:A,[2]TDSheet!$A:$F,6,0)</f>
        <v>104.1</v>
      </c>
      <c r="J45" s="17">
        <f t="shared" si="7"/>
        <v>154.9</v>
      </c>
      <c r="K45" s="17">
        <f>VLOOKUP(A:A,[1]TDSheet!$A:$P,16,0)</f>
        <v>500</v>
      </c>
      <c r="L45" s="17"/>
      <c r="M45" s="17"/>
      <c r="N45" s="17"/>
      <c r="O45" s="17">
        <f t="shared" si="8"/>
        <v>51.8</v>
      </c>
      <c r="P45" s="19">
        <v>150</v>
      </c>
      <c r="Q45" s="20">
        <f t="shared" si="9"/>
        <v>12.895752895752896</v>
      </c>
      <c r="R45" s="17">
        <f t="shared" si="10"/>
        <v>0.34749034749034752</v>
      </c>
      <c r="S45" s="17">
        <f>VLOOKUP(A:A,[1]TDSheet!$A:$T,20,0)</f>
        <v>50.2</v>
      </c>
      <c r="T45" s="17">
        <f>VLOOKUP(A:A,[1]TDSheet!$A:$O,15,0)</f>
        <v>48.6</v>
      </c>
      <c r="U45" s="17">
        <f>VLOOKUP(A:A,[3]TDSheet!$A:$D,4,0)</f>
        <v>18.899999999999999</v>
      </c>
      <c r="V45" s="17">
        <v>0</v>
      </c>
      <c r="W45" s="17">
        <f>VLOOKUP(A:A,[1]TDSheet!$A:$W,23,0)</f>
        <v>234</v>
      </c>
      <c r="X45" s="17">
        <f>VLOOKUP(A:A,[1]TDSheet!$A:$X,24,0)</f>
        <v>18</v>
      </c>
      <c r="Y45" s="17">
        <f>VLOOKUP(A:A,[1]TDSheet!$A:$Y,25,0)</f>
        <v>2.7</v>
      </c>
      <c r="Z45" s="17">
        <f t="shared" si="11"/>
        <v>54</v>
      </c>
      <c r="AA45" s="17">
        <f t="shared" si="12"/>
        <v>150</v>
      </c>
      <c r="AB45" s="17" t="str">
        <f>VLOOKUP(A:A,[1]TDSheet!$A:$AB,28,0)</f>
        <v>увел</v>
      </c>
      <c r="AC45" s="17">
        <f>AA45/2.7</f>
        <v>55.55555555555555</v>
      </c>
      <c r="AD45" s="22">
        <f>VLOOKUP(A:A,[1]TDSheet!$A:$AD,30,0)</f>
        <v>1</v>
      </c>
      <c r="AE45" s="17">
        <f t="shared" si="13"/>
        <v>145.80000000000001</v>
      </c>
      <c r="AF45" s="17"/>
      <c r="AG45" s="17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1910.2</v>
      </c>
      <c r="D46" s="8">
        <v>1165</v>
      </c>
      <c r="E46" s="8">
        <v>1087.7</v>
      </c>
      <c r="F46" s="8">
        <v>1952.5</v>
      </c>
      <c r="G46" s="1">
        <f>VLOOKUP(A:A,[1]TDSheet!$A:$G,7,0)</f>
        <v>0</v>
      </c>
      <c r="H46" s="1" t="e">
        <f>VLOOKUP(A:A,[1]TDSheet!$A:$H,8,0)</f>
        <v>#N/A</v>
      </c>
      <c r="I46" s="17">
        <f>VLOOKUP(A:A,[2]TDSheet!$A:$F,6,0)</f>
        <v>1113.8130000000001</v>
      </c>
      <c r="J46" s="17">
        <f t="shared" si="7"/>
        <v>-26.113000000000056</v>
      </c>
      <c r="K46" s="17">
        <f>VLOOKUP(A:A,[1]TDSheet!$A:$P,16,0)</f>
        <v>800</v>
      </c>
      <c r="L46" s="17"/>
      <c r="M46" s="17"/>
      <c r="N46" s="17"/>
      <c r="O46" s="17">
        <f t="shared" si="8"/>
        <v>217.54000000000002</v>
      </c>
      <c r="P46" s="19"/>
      <c r="Q46" s="20">
        <f t="shared" si="9"/>
        <v>12.652845453709661</v>
      </c>
      <c r="R46" s="17">
        <f t="shared" si="10"/>
        <v>8.9753608531764257</v>
      </c>
      <c r="S46" s="17">
        <f>VLOOKUP(A:A,[1]TDSheet!$A:$T,20,0)</f>
        <v>211</v>
      </c>
      <c r="T46" s="17">
        <f>VLOOKUP(A:A,[1]TDSheet!$A:$O,15,0)</f>
        <v>231.54000000000002</v>
      </c>
      <c r="U46" s="17">
        <f>VLOOKUP(A:A,[3]TDSheet!$A:$D,4,0)</f>
        <v>300</v>
      </c>
      <c r="V46" s="17">
        <v>0</v>
      </c>
      <c r="W46" s="17">
        <f>VLOOKUP(A:A,[1]TDSheet!$A:$W,23,0)</f>
        <v>144</v>
      </c>
      <c r="X46" s="17">
        <f>VLOOKUP(A:A,[1]TDSheet!$A:$X,24,0)</f>
        <v>12</v>
      </c>
      <c r="Y46" s="17">
        <f>VLOOKUP(A:A,[1]TDSheet!$A:$Y,25,0)</f>
        <v>5</v>
      </c>
      <c r="Z46" s="17">
        <f t="shared" si="11"/>
        <v>0</v>
      </c>
      <c r="AA46" s="17">
        <f t="shared" si="12"/>
        <v>0</v>
      </c>
      <c r="AB46" s="17" t="e">
        <f>VLOOKUP(A:A,[1]TDSheet!$A:$AB,28,0)</f>
        <v>#N/A</v>
      </c>
      <c r="AC46" s="17">
        <f>AA46/5</f>
        <v>0</v>
      </c>
      <c r="AD46" s="22">
        <f>VLOOKUP(A:A,[1]TDSheet!$A:$AD,30,0)</f>
        <v>1</v>
      </c>
      <c r="AE46" s="17">
        <f t="shared" si="13"/>
        <v>0</v>
      </c>
      <c r="AF46" s="17"/>
      <c r="AG46" s="17"/>
    </row>
    <row r="47" spans="1:33" s="1" customFormat="1" ht="21.95" customHeight="1" outlineLevel="1" x14ac:dyDescent="0.2">
      <c r="A47" s="7" t="s">
        <v>66</v>
      </c>
      <c r="B47" s="7" t="s">
        <v>9</v>
      </c>
      <c r="C47" s="8">
        <v>1734</v>
      </c>
      <c r="D47" s="8">
        <v>1204</v>
      </c>
      <c r="E47" s="8">
        <v>786</v>
      </c>
      <c r="F47" s="8">
        <v>2093</v>
      </c>
      <c r="G47" s="1" t="str">
        <f>VLOOKUP(A:A,[1]TDSheet!$A:$G,7,0)</f>
        <v>4рот</v>
      </c>
      <c r="H47" s="1" t="e">
        <f>VLOOKUP(A:A,[1]TDSheet!$A:$H,8,0)</f>
        <v>#N/A</v>
      </c>
      <c r="I47" s="17">
        <f>VLOOKUP(A:A,[2]TDSheet!$A:$F,6,0)</f>
        <v>821</v>
      </c>
      <c r="J47" s="17">
        <f t="shared" si="7"/>
        <v>-35</v>
      </c>
      <c r="K47" s="17">
        <f>VLOOKUP(A:A,[1]TDSheet!$A:$P,16,0)</f>
        <v>600</v>
      </c>
      <c r="L47" s="17"/>
      <c r="M47" s="17"/>
      <c r="N47" s="17"/>
      <c r="O47" s="17">
        <f t="shared" si="8"/>
        <v>157.19999999999999</v>
      </c>
      <c r="P47" s="19"/>
      <c r="Q47" s="20">
        <f t="shared" si="9"/>
        <v>17.131043256997458</v>
      </c>
      <c r="R47" s="17">
        <f t="shared" si="10"/>
        <v>13.314249363867685</v>
      </c>
      <c r="S47" s="17">
        <f>VLOOKUP(A:A,[1]TDSheet!$A:$T,20,0)</f>
        <v>75.599999999999994</v>
      </c>
      <c r="T47" s="17">
        <f>VLOOKUP(A:A,[1]TDSheet!$A:$O,15,0)</f>
        <v>168</v>
      </c>
      <c r="U47" s="17">
        <f>VLOOKUP(A:A,[3]TDSheet!$A:$D,4,0)</f>
        <v>213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16</v>
      </c>
      <c r="Z47" s="17">
        <f t="shared" si="11"/>
        <v>0</v>
      </c>
      <c r="AA47" s="17">
        <f t="shared" si="12"/>
        <v>0</v>
      </c>
      <c r="AB47" s="17" t="e">
        <f>VLOOKUP(A:A,[1]TDSheet!$A:$AB,28,0)</f>
        <v>#N/A</v>
      </c>
      <c r="AC47" s="17">
        <f>AA47/16</f>
        <v>0</v>
      </c>
      <c r="AD47" s="22">
        <f>VLOOKUP(A:A,[1]TDSheet!$A:$AD,30,0)</f>
        <v>0.4</v>
      </c>
      <c r="AE47" s="17">
        <f t="shared" si="13"/>
        <v>0</v>
      </c>
      <c r="AF47" s="17"/>
      <c r="AG47" s="17"/>
    </row>
    <row r="48" spans="1:33" s="1" customFormat="1" ht="21.95" customHeight="1" outlineLevel="1" x14ac:dyDescent="0.2">
      <c r="A48" s="7" t="s">
        <v>67</v>
      </c>
      <c r="B48" s="7" t="s">
        <v>9</v>
      </c>
      <c r="C48" s="8">
        <v>933</v>
      </c>
      <c r="D48" s="8">
        <v>1485</v>
      </c>
      <c r="E48" s="8">
        <v>1480</v>
      </c>
      <c r="F48" s="8">
        <v>908</v>
      </c>
      <c r="G48" s="1" t="str">
        <f>VLOOKUP(A:A,[1]TDSheet!$A:$G,7,0)</f>
        <v>4рот</v>
      </c>
      <c r="H48" s="1" t="e">
        <f>VLOOKUP(A:A,[1]TDSheet!$A:$H,8,0)</f>
        <v>#N/A</v>
      </c>
      <c r="I48" s="17">
        <f>VLOOKUP(A:A,[2]TDSheet!$A:$F,6,0)</f>
        <v>1478</v>
      </c>
      <c r="J48" s="17">
        <f t="shared" si="7"/>
        <v>2</v>
      </c>
      <c r="K48" s="17">
        <f>VLOOKUP(A:A,[1]TDSheet!$A:$P,16,0)</f>
        <v>400</v>
      </c>
      <c r="L48" s="17"/>
      <c r="M48" s="17"/>
      <c r="N48" s="17"/>
      <c r="O48" s="17">
        <f t="shared" si="8"/>
        <v>296</v>
      </c>
      <c r="P48" s="19">
        <v>1950</v>
      </c>
      <c r="Q48" s="20">
        <f t="shared" si="9"/>
        <v>11.006756756756756</v>
      </c>
      <c r="R48" s="17">
        <f t="shared" si="10"/>
        <v>3.0675675675675675</v>
      </c>
      <c r="S48" s="17">
        <f>VLOOKUP(A:A,[1]TDSheet!$A:$T,20,0)</f>
        <v>23</v>
      </c>
      <c r="T48" s="17">
        <f>VLOOKUP(A:A,[1]TDSheet!$A:$O,15,0)</f>
        <v>76.400000000000006</v>
      </c>
      <c r="U48" s="17">
        <f>VLOOKUP(A:A,[3]TDSheet!$A:$D,4,0)</f>
        <v>512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10</v>
      </c>
      <c r="Z48" s="17">
        <f t="shared" si="11"/>
        <v>192</v>
      </c>
      <c r="AA48" s="17">
        <f t="shared" si="12"/>
        <v>1950</v>
      </c>
      <c r="AB48" s="17" t="e">
        <f>VLOOKUP(A:A,[1]TDSheet!$A:$AB,28,0)</f>
        <v>#N/A</v>
      </c>
      <c r="AC48" s="17">
        <f>AA48/10</f>
        <v>195</v>
      </c>
      <c r="AD48" s="22">
        <f>VLOOKUP(A:A,[1]TDSheet!$A:$AD,30,0)</f>
        <v>0.7</v>
      </c>
      <c r="AE48" s="17">
        <f t="shared" si="13"/>
        <v>1344</v>
      </c>
      <c r="AF48" s="17"/>
      <c r="AG48" s="17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-3</v>
      </c>
      <c r="D49" s="8">
        <v>20</v>
      </c>
      <c r="E49" s="8">
        <v>0</v>
      </c>
      <c r="F49" s="8"/>
      <c r="G49" s="1" t="str">
        <f>VLOOKUP(A:A,[1]TDSheet!$A:$G,7,0)</f>
        <v>пуд,яб</v>
      </c>
      <c r="H49" s="1">
        <f>VLOOKUP(A:A,[1]TDSheet!$A:$H,8,0)</f>
        <v>150</v>
      </c>
      <c r="I49" s="17">
        <f>VLOOKUP(A:A,[2]TDSheet!$A:$F,6,0)</f>
        <v>10</v>
      </c>
      <c r="J49" s="17">
        <f t="shared" si="7"/>
        <v>-10</v>
      </c>
      <c r="K49" s="17">
        <f>VLOOKUP(A:A,[1]TDSheet!$A:$P,16,0)</f>
        <v>0</v>
      </c>
      <c r="L49" s="17"/>
      <c r="M49" s="17"/>
      <c r="N49" s="17"/>
      <c r="O49" s="17">
        <f t="shared" si="8"/>
        <v>0</v>
      </c>
      <c r="P49" s="19"/>
      <c r="Q49" s="20" t="e">
        <f t="shared" si="9"/>
        <v>#DIV/0!</v>
      </c>
      <c r="R49" s="17" t="e">
        <f t="shared" si="10"/>
        <v>#DIV/0!</v>
      </c>
      <c r="S49" s="17">
        <f>VLOOKUP(A:A,[1]TDSheet!$A:$T,20,0)</f>
        <v>281.60000000000002</v>
      </c>
      <c r="T49" s="17">
        <f>VLOOKUP(A:A,[1]TDSheet!$A:$O,15,0)</f>
        <v>0</v>
      </c>
      <c r="U49" s="17">
        <v>0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1"/>
        <v>0</v>
      </c>
      <c r="AA49" s="17">
        <f t="shared" si="12"/>
        <v>0</v>
      </c>
      <c r="AB49" s="17" t="str">
        <f>VLOOKUP(A:A,[1]TDSheet!$A:$AB,28,0)</f>
        <v>апр яб</v>
      </c>
      <c r="AC49" s="17">
        <f>AA49/8</f>
        <v>0</v>
      </c>
      <c r="AD49" s="22">
        <f>VLOOKUP(A:A,[1]TDSheet!$A:$AD,30,0)</f>
        <v>0</v>
      </c>
      <c r="AE49" s="17">
        <f t="shared" si="13"/>
        <v>0</v>
      </c>
      <c r="AF49" s="17"/>
      <c r="AG49" s="17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203</v>
      </c>
      <c r="D50" s="8">
        <v>87</v>
      </c>
      <c r="E50" s="8">
        <v>251</v>
      </c>
      <c r="F50" s="8">
        <v>4</v>
      </c>
      <c r="G50" s="1">
        <f>VLOOKUP(A:A,[1]TDSheet!$A:$G,7,0)</f>
        <v>1</v>
      </c>
      <c r="H50" s="1">
        <f>VLOOKUP(A:A,[1]TDSheet!$A:$H,8,0)</f>
        <v>150</v>
      </c>
      <c r="I50" s="17">
        <f>VLOOKUP(A:A,[2]TDSheet!$A:$F,6,0)</f>
        <v>377</v>
      </c>
      <c r="J50" s="17">
        <f t="shared" si="7"/>
        <v>-126</v>
      </c>
      <c r="K50" s="17">
        <f>VLOOKUP(A:A,[1]TDSheet!$A:$P,16,0)</f>
        <v>0</v>
      </c>
      <c r="L50" s="17"/>
      <c r="M50" s="17"/>
      <c r="N50" s="17"/>
      <c r="O50" s="17">
        <f t="shared" si="8"/>
        <v>50.2</v>
      </c>
      <c r="P50" s="19"/>
      <c r="Q50" s="20">
        <f t="shared" si="9"/>
        <v>7.9681274900398405E-2</v>
      </c>
      <c r="R50" s="17">
        <f t="shared" si="10"/>
        <v>7.9681274900398405E-2</v>
      </c>
      <c r="S50" s="17">
        <f>VLOOKUP(A:A,[1]TDSheet!$A:$T,20,0)</f>
        <v>209.6</v>
      </c>
      <c r="T50" s="17">
        <f>VLOOKUP(A:A,[1]TDSheet!$A:$O,15,0)</f>
        <v>185.6</v>
      </c>
      <c r="U50" s="17">
        <f>VLOOKUP(A:A,[3]TDSheet!$A:$D,4,0)</f>
        <v>5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16</v>
      </c>
      <c r="Z50" s="17">
        <f t="shared" si="11"/>
        <v>0</v>
      </c>
      <c r="AA50" s="17">
        <f t="shared" si="12"/>
        <v>0</v>
      </c>
      <c r="AB50" s="17">
        <f>VLOOKUP(A:A,[1]TDSheet!$A:$AB,28,0)</f>
        <v>0</v>
      </c>
      <c r="AC50" s="17">
        <f>AA50/16</f>
        <v>0</v>
      </c>
      <c r="AD50" s="22">
        <f>VLOOKUP(A:A,[1]TDSheet!$A:$AD,30,0)</f>
        <v>0</v>
      </c>
      <c r="AE50" s="17">
        <f t="shared" si="13"/>
        <v>0</v>
      </c>
      <c r="AF50" s="17"/>
      <c r="AG50" s="17"/>
    </row>
    <row r="51" spans="1:33" s="1" customFormat="1" ht="21.95" customHeight="1" outlineLevel="1" x14ac:dyDescent="0.2">
      <c r="A51" s="7" t="s">
        <v>68</v>
      </c>
      <c r="B51" s="7" t="s">
        <v>9</v>
      </c>
      <c r="C51" s="8">
        <v>1092</v>
      </c>
      <c r="D51" s="8">
        <v>801</v>
      </c>
      <c r="E51" s="8">
        <v>825</v>
      </c>
      <c r="F51" s="8">
        <v>1024</v>
      </c>
      <c r="G51" s="1" t="str">
        <f>VLOOKUP(A:A,[1]TDSheet!$A:$G,7,0)</f>
        <v>4рот</v>
      </c>
      <c r="H51" s="1" t="e">
        <f>VLOOKUP(A:A,[1]TDSheet!$A:$H,8,0)</f>
        <v>#N/A</v>
      </c>
      <c r="I51" s="17">
        <f>VLOOKUP(A:A,[2]TDSheet!$A:$F,6,0)</f>
        <v>849</v>
      </c>
      <c r="J51" s="17">
        <f t="shared" si="7"/>
        <v>-24</v>
      </c>
      <c r="K51" s="17">
        <f>VLOOKUP(A:A,[1]TDSheet!$A:$P,16,0)</f>
        <v>480</v>
      </c>
      <c r="L51" s="17"/>
      <c r="M51" s="17"/>
      <c r="N51" s="17"/>
      <c r="O51" s="17">
        <f t="shared" si="8"/>
        <v>165</v>
      </c>
      <c r="P51" s="19">
        <v>480</v>
      </c>
      <c r="Q51" s="20">
        <f t="shared" si="9"/>
        <v>12.024242424242424</v>
      </c>
      <c r="R51" s="17">
        <f t="shared" si="10"/>
        <v>6.2060606060606061</v>
      </c>
      <c r="S51" s="17">
        <f>VLOOKUP(A:A,[1]TDSheet!$A:$T,20,0)</f>
        <v>20.8</v>
      </c>
      <c r="T51" s="17">
        <f>VLOOKUP(A:A,[1]TDSheet!$A:$O,15,0)</f>
        <v>45</v>
      </c>
      <c r="U51" s="17">
        <f>VLOOKUP(A:A,[3]TDSheet!$A:$D,4,0)</f>
        <v>245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16</v>
      </c>
      <c r="Z51" s="17">
        <f t="shared" si="11"/>
        <v>36</v>
      </c>
      <c r="AA51" s="17">
        <f t="shared" si="12"/>
        <v>480</v>
      </c>
      <c r="AB51" s="17" t="e">
        <f>VLOOKUP(A:A,[1]TDSheet!$A:$AB,28,0)</f>
        <v>#N/A</v>
      </c>
      <c r="AC51" s="17">
        <f>AA51/16</f>
        <v>30</v>
      </c>
      <c r="AD51" s="22">
        <f>VLOOKUP(A:A,[1]TDSheet!$A:$AD,30,0)</f>
        <v>0.4</v>
      </c>
      <c r="AE51" s="17">
        <f t="shared" si="13"/>
        <v>230.4</v>
      </c>
      <c r="AF51" s="17"/>
      <c r="AG51" s="17"/>
    </row>
    <row r="52" spans="1:33" s="1" customFormat="1" ht="21.95" customHeight="1" outlineLevel="1" x14ac:dyDescent="0.2">
      <c r="A52" s="7" t="s">
        <v>69</v>
      </c>
      <c r="B52" s="7" t="s">
        <v>9</v>
      </c>
      <c r="C52" s="8">
        <v>4584</v>
      </c>
      <c r="D52" s="8">
        <v>1916</v>
      </c>
      <c r="E52" s="8">
        <v>2517</v>
      </c>
      <c r="F52" s="8">
        <v>3915</v>
      </c>
      <c r="G52" s="1" t="str">
        <f>VLOOKUP(A:A,[1]TDSheet!$A:$G,7,0)</f>
        <v>4рот</v>
      </c>
      <c r="H52" s="1" t="e">
        <f>VLOOKUP(A:A,[1]TDSheet!$A:$H,8,0)</f>
        <v>#N/A</v>
      </c>
      <c r="I52" s="17">
        <f>VLOOKUP(A:A,[2]TDSheet!$A:$F,6,0)</f>
        <v>2584</v>
      </c>
      <c r="J52" s="17">
        <f t="shared" si="7"/>
        <v>-67</v>
      </c>
      <c r="K52" s="17">
        <f>VLOOKUP(A:A,[1]TDSheet!$A:$P,16,0)</f>
        <v>800</v>
      </c>
      <c r="L52" s="17"/>
      <c r="M52" s="17"/>
      <c r="N52" s="17"/>
      <c r="O52" s="17">
        <f t="shared" si="8"/>
        <v>503.4</v>
      </c>
      <c r="P52" s="19">
        <v>700</v>
      </c>
      <c r="Q52" s="20">
        <f t="shared" si="9"/>
        <v>10.756853396901073</v>
      </c>
      <c r="R52" s="17">
        <f t="shared" si="10"/>
        <v>7.777115613825984</v>
      </c>
      <c r="S52" s="17">
        <f>VLOOKUP(A:A,[1]TDSheet!$A:$T,20,0)</f>
        <v>154.6</v>
      </c>
      <c r="T52" s="17">
        <f>VLOOKUP(A:A,[1]TDSheet!$A:$O,15,0)</f>
        <v>417.4</v>
      </c>
      <c r="U52" s="17">
        <f>VLOOKUP(A:A,[3]TDSheet!$A:$D,4,0)</f>
        <v>619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10</v>
      </c>
      <c r="Z52" s="17">
        <f t="shared" si="11"/>
        <v>72</v>
      </c>
      <c r="AA52" s="17">
        <f t="shared" si="12"/>
        <v>700</v>
      </c>
      <c r="AB52" s="17" t="e">
        <f>VLOOKUP(A:A,[1]TDSheet!$A:$AB,28,0)</f>
        <v>#N/A</v>
      </c>
      <c r="AC52" s="17">
        <f>AA52/10</f>
        <v>70</v>
      </c>
      <c r="AD52" s="22">
        <f>VLOOKUP(A:A,[1]TDSheet!$A:$AD,30,0)</f>
        <v>0.7</v>
      </c>
      <c r="AE52" s="17">
        <f t="shared" si="13"/>
        <v>503.99999999999994</v>
      </c>
      <c r="AF52" s="17"/>
      <c r="AG52" s="17"/>
    </row>
    <row r="53" spans="1:33" s="1" customFormat="1" ht="11.1" customHeight="1" outlineLevel="1" x14ac:dyDescent="0.2">
      <c r="A53" s="7" t="s">
        <v>70</v>
      </c>
      <c r="B53" s="7" t="s">
        <v>9</v>
      </c>
      <c r="C53" s="8">
        <v>14</v>
      </c>
      <c r="D53" s="8"/>
      <c r="E53" s="8">
        <v>10</v>
      </c>
      <c r="F53" s="8">
        <v>4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10</v>
      </c>
      <c r="J53" s="17">
        <f t="shared" si="7"/>
        <v>0</v>
      </c>
      <c r="K53" s="17">
        <f>VLOOKUP(A:A,[1]TDSheet!$A:$P,16,0)</f>
        <v>0</v>
      </c>
      <c r="L53" s="17"/>
      <c r="M53" s="17"/>
      <c r="N53" s="17"/>
      <c r="O53" s="17">
        <f t="shared" si="8"/>
        <v>2</v>
      </c>
      <c r="P53" s="19">
        <v>80</v>
      </c>
      <c r="Q53" s="20">
        <f t="shared" si="9"/>
        <v>42</v>
      </c>
      <c r="R53" s="17">
        <f t="shared" si="10"/>
        <v>2</v>
      </c>
      <c r="S53" s="17">
        <f>VLOOKUP(A:A,[1]TDSheet!$A:$T,20,0)</f>
        <v>0.6</v>
      </c>
      <c r="T53" s="17">
        <f>VLOOKUP(A:A,[1]TDSheet!$A:$O,15,0)</f>
        <v>0.6</v>
      </c>
      <c r="U53" s="17">
        <f>VLOOKUP(A:A,[3]TDSheet!$A:$D,4,0)</f>
        <v>1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10</v>
      </c>
      <c r="Z53" s="17">
        <f t="shared" si="11"/>
        <v>12</v>
      </c>
      <c r="AA53" s="17">
        <f t="shared" si="12"/>
        <v>80</v>
      </c>
      <c r="AB53" s="17" t="str">
        <f>VLOOKUP(A:A,[1]TDSheet!$A:$AB,28,0)</f>
        <v>увел</v>
      </c>
      <c r="AC53" s="17">
        <f>AA53/10</f>
        <v>8</v>
      </c>
      <c r="AD53" s="22">
        <f>VLOOKUP(A:A,[1]TDSheet!$A:$AD,30,0)</f>
        <v>0.7</v>
      </c>
      <c r="AE53" s="17">
        <f t="shared" si="13"/>
        <v>84</v>
      </c>
      <c r="AF53" s="17"/>
      <c r="AG53" s="17"/>
    </row>
    <row r="54" spans="1:33" s="1" customFormat="1" ht="11.1" customHeight="1" outlineLevel="1" x14ac:dyDescent="0.2">
      <c r="A54" s="7" t="s">
        <v>71</v>
      </c>
      <c r="B54" s="7" t="s">
        <v>9</v>
      </c>
      <c r="C54" s="8">
        <v>48</v>
      </c>
      <c r="D54" s="8"/>
      <c r="E54" s="8">
        <v>14</v>
      </c>
      <c r="F54" s="8">
        <v>34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14</v>
      </c>
      <c r="J54" s="17">
        <f t="shared" si="7"/>
        <v>0</v>
      </c>
      <c r="K54" s="17">
        <f>VLOOKUP(A:A,[1]TDSheet!$A:$P,16,0)</f>
        <v>0</v>
      </c>
      <c r="L54" s="17"/>
      <c r="M54" s="17"/>
      <c r="N54" s="17"/>
      <c r="O54" s="17">
        <f t="shared" si="8"/>
        <v>2.8</v>
      </c>
      <c r="P54" s="19"/>
      <c r="Q54" s="20">
        <f t="shared" si="9"/>
        <v>12.142857142857144</v>
      </c>
      <c r="R54" s="17">
        <f t="shared" si="10"/>
        <v>12.142857142857144</v>
      </c>
      <c r="S54" s="17">
        <f>VLOOKUP(A:A,[1]TDSheet!$A:$T,20,0)</f>
        <v>3.6</v>
      </c>
      <c r="T54" s="17">
        <f>VLOOKUP(A:A,[1]TDSheet!$A:$O,15,0)</f>
        <v>2.8</v>
      </c>
      <c r="U54" s="17">
        <f>VLOOKUP(A:A,[3]TDSheet!$A:$D,4,0)</f>
        <v>3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10</v>
      </c>
      <c r="Z54" s="17">
        <f t="shared" si="11"/>
        <v>0</v>
      </c>
      <c r="AA54" s="17">
        <f t="shared" si="12"/>
        <v>0</v>
      </c>
      <c r="AB54" s="17" t="str">
        <f>VLOOKUP(A:A,[1]TDSheet!$A:$AB,28,0)</f>
        <v>увел</v>
      </c>
      <c r="AC54" s="17">
        <f>AA54/10</f>
        <v>0</v>
      </c>
      <c r="AD54" s="22">
        <f>VLOOKUP(A:A,[1]TDSheet!$A:$AD,30,0)</f>
        <v>0.7</v>
      </c>
      <c r="AE54" s="17">
        <f t="shared" si="13"/>
        <v>0</v>
      </c>
      <c r="AF54" s="17"/>
      <c r="AG54" s="17"/>
    </row>
    <row r="55" spans="1:33" s="1" customFormat="1" ht="11.1" customHeight="1" outlineLevel="1" x14ac:dyDescent="0.2">
      <c r="A55" s="7" t="s">
        <v>72</v>
      </c>
      <c r="B55" s="7" t="s">
        <v>9</v>
      </c>
      <c r="C55" s="8">
        <v>50</v>
      </c>
      <c r="D55" s="8"/>
      <c r="E55" s="8">
        <v>12</v>
      </c>
      <c r="F55" s="8">
        <v>38</v>
      </c>
      <c r="G55" s="1" t="str">
        <f>VLOOKUP(A:A,[1]TDSheet!$A:$G,7,0)</f>
        <v>выв</v>
      </c>
      <c r="H55" s="1" t="e">
        <f>VLOOKUP(A:A,[1]TDSheet!$A:$H,8,0)</f>
        <v>#N/A</v>
      </c>
      <c r="I55" s="17">
        <f>VLOOKUP(A:A,[2]TDSheet!$A:$F,6,0)</f>
        <v>12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2.4</v>
      </c>
      <c r="P55" s="19"/>
      <c r="Q55" s="20">
        <f t="shared" si="9"/>
        <v>15.833333333333334</v>
      </c>
      <c r="R55" s="17">
        <f t="shared" si="10"/>
        <v>15.833333333333334</v>
      </c>
      <c r="S55" s="17">
        <f>VLOOKUP(A:A,[1]TDSheet!$A:$T,20,0)</f>
        <v>1.4</v>
      </c>
      <c r="T55" s="17">
        <f>VLOOKUP(A:A,[1]TDSheet!$A:$O,15,0)</f>
        <v>3</v>
      </c>
      <c r="U55" s="17">
        <f>VLOOKUP(A:A,[3]TDSheet!$A:$D,4,0)</f>
        <v>2</v>
      </c>
      <c r="V55" s="17"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6</v>
      </c>
      <c r="Z55" s="17">
        <f t="shared" si="11"/>
        <v>0</v>
      </c>
      <c r="AA55" s="17">
        <f t="shared" si="12"/>
        <v>0</v>
      </c>
      <c r="AB55" s="17" t="str">
        <f>VLOOKUP(A:A,[1]TDSheet!$A:$AB,28,0)</f>
        <v>выв12,12</v>
      </c>
      <c r="AC55" s="17">
        <v>0</v>
      </c>
      <c r="AD55" s="22">
        <f>VLOOKUP(A:A,[1]TDSheet!$A:$AD,30,0)</f>
        <v>0</v>
      </c>
      <c r="AE55" s="17">
        <f t="shared" si="13"/>
        <v>0</v>
      </c>
      <c r="AF55" s="17"/>
      <c r="AG55" s="17"/>
    </row>
    <row r="56" spans="1:33" s="1" customFormat="1" ht="11.1" customHeight="1" outlineLevel="1" x14ac:dyDescent="0.2">
      <c r="A56" s="7" t="s">
        <v>73</v>
      </c>
      <c r="B56" s="7" t="s">
        <v>9</v>
      </c>
      <c r="C56" s="8">
        <v>209</v>
      </c>
      <c r="D56" s="8">
        <v>195</v>
      </c>
      <c r="E56" s="8">
        <v>126</v>
      </c>
      <c r="F56" s="8">
        <v>274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130</v>
      </c>
      <c r="J56" s="17">
        <f t="shared" si="7"/>
        <v>-4</v>
      </c>
      <c r="K56" s="17">
        <f>VLOOKUP(A:A,[1]TDSheet!$A:$P,16,0)</f>
        <v>0</v>
      </c>
      <c r="L56" s="17"/>
      <c r="M56" s="17"/>
      <c r="N56" s="17"/>
      <c r="O56" s="17">
        <f t="shared" si="8"/>
        <v>25.2</v>
      </c>
      <c r="P56" s="19"/>
      <c r="Q56" s="20">
        <f t="shared" si="9"/>
        <v>10.873015873015873</v>
      </c>
      <c r="R56" s="17">
        <f t="shared" si="10"/>
        <v>10.873015873015873</v>
      </c>
      <c r="S56" s="17">
        <f>VLOOKUP(A:A,[1]TDSheet!$A:$T,20,0)</f>
        <v>0.4</v>
      </c>
      <c r="T56" s="17">
        <f>VLOOKUP(A:A,[1]TDSheet!$A:$O,15,0)</f>
        <v>16.2</v>
      </c>
      <c r="U56" s="17">
        <f>VLOOKUP(A:A,[3]TDSheet!$A:$D,4,0)</f>
        <v>25</v>
      </c>
      <c r="V56" s="17"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17">
        <f t="shared" si="11"/>
        <v>0</v>
      </c>
      <c r="AA56" s="17">
        <f t="shared" si="12"/>
        <v>0</v>
      </c>
      <c r="AB56" s="17" t="str">
        <f>VLOOKUP(A:A,[1]TDSheet!$A:$AB,28,0)</f>
        <v>склад</v>
      </c>
      <c r="AC56" s="17">
        <f>AA56/8</f>
        <v>0</v>
      </c>
      <c r="AD56" s="22">
        <f>VLOOKUP(A:A,[1]TDSheet!$A:$AD,30,0)</f>
        <v>0.7</v>
      </c>
      <c r="AE56" s="17">
        <f t="shared" si="13"/>
        <v>0</v>
      </c>
      <c r="AF56" s="17"/>
      <c r="AG56" s="17"/>
    </row>
    <row r="57" spans="1:33" s="1" customFormat="1" ht="11.1" customHeight="1" outlineLevel="1" x14ac:dyDescent="0.2">
      <c r="A57" s="7" t="s">
        <v>74</v>
      </c>
      <c r="B57" s="7" t="s">
        <v>9</v>
      </c>
      <c r="C57" s="8">
        <v>91</v>
      </c>
      <c r="D57" s="8">
        <v>302</v>
      </c>
      <c r="E57" s="8">
        <v>146</v>
      </c>
      <c r="F57" s="8">
        <v>236</v>
      </c>
      <c r="G57" s="1">
        <f>VLOOKUP(A:A,[1]TDSheet!$A:$G,7,0)</f>
        <v>1</v>
      </c>
      <c r="H57" s="1" t="e">
        <f>VLOOKUP(A:A,[1]TDSheet!$A:$H,8,0)</f>
        <v>#N/A</v>
      </c>
      <c r="I57" s="17">
        <f>VLOOKUP(A:A,[2]TDSheet!$A:$F,6,0)</f>
        <v>155</v>
      </c>
      <c r="J57" s="17">
        <f t="shared" si="7"/>
        <v>-9</v>
      </c>
      <c r="K57" s="17">
        <f>VLOOKUP(A:A,[1]TDSheet!$A:$P,16,0)</f>
        <v>0</v>
      </c>
      <c r="L57" s="17"/>
      <c r="M57" s="17"/>
      <c r="N57" s="17"/>
      <c r="O57" s="17">
        <f t="shared" si="8"/>
        <v>29.2</v>
      </c>
      <c r="P57" s="19">
        <v>90</v>
      </c>
      <c r="Q57" s="20">
        <f t="shared" si="9"/>
        <v>11.164383561643836</v>
      </c>
      <c r="R57" s="17">
        <f t="shared" si="10"/>
        <v>8.0821917808219172</v>
      </c>
      <c r="S57" s="17">
        <f>VLOOKUP(A:A,[1]TDSheet!$A:$T,20,0)</f>
        <v>22.2</v>
      </c>
      <c r="T57" s="17">
        <f>VLOOKUP(A:A,[1]TDSheet!$A:$O,15,0)</f>
        <v>28.4</v>
      </c>
      <c r="U57" s="17">
        <f>VLOOKUP(A:A,[3]TDSheet!$A:$D,4,0)</f>
        <v>33</v>
      </c>
      <c r="V57" s="17">
        <v>0</v>
      </c>
      <c r="W57" s="17">
        <f>VLOOKUP(A:A,[1]TDSheet!$A:$W,23,0)</f>
        <v>84</v>
      </c>
      <c r="X57" s="17">
        <f>VLOOKUP(A:A,[1]TDSheet!$A:$X,24,0)</f>
        <v>12</v>
      </c>
      <c r="Y57" s="17">
        <f>VLOOKUP(A:A,[1]TDSheet!$A:$Y,25,0)</f>
        <v>8</v>
      </c>
      <c r="Z57" s="17">
        <f t="shared" si="11"/>
        <v>12</v>
      </c>
      <c r="AA57" s="17">
        <f t="shared" si="12"/>
        <v>90</v>
      </c>
      <c r="AB57" s="17" t="str">
        <f>VLOOKUP(A:A,[1]TDSheet!$A:$AB,28,0)</f>
        <v>увел</v>
      </c>
      <c r="AC57" s="17">
        <f>AA57/8</f>
        <v>11.25</v>
      </c>
      <c r="AD57" s="22">
        <f>VLOOKUP(A:A,[1]TDSheet!$A:$AD,30,0)</f>
        <v>0.7</v>
      </c>
      <c r="AE57" s="17">
        <f t="shared" si="13"/>
        <v>67.199999999999989</v>
      </c>
      <c r="AF57" s="17"/>
      <c r="AG57" s="17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158</v>
      </c>
      <c r="D58" s="8">
        <v>98</v>
      </c>
      <c r="E58" s="8">
        <v>116</v>
      </c>
      <c r="F58" s="8">
        <v>138</v>
      </c>
      <c r="G58" s="1">
        <f>VLOOKUP(A:A,[1]TDSheet!$A:$G,7,0)</f>
        <v>1</v>
      </c>
      <c r="H58" s="1" t="e">
        <f>VLOOKUP(A:A,[1]TDSheet!$A:$H,8,0)</f>
        <v>#N/A</v>
      </c>
      <c r="I58" s="17">
        <f>VLOOKUP(A:A,[2]TDSheet!$A:$F,6,0)</f>
        <v>119</v>
      </c>
      <c r="J58" s="17">
        <f t="shared" si="7"/>
        <v>-3</v>
      </c>
      <c r="K58" s="17">
        <f>VLOOKUP(A:A,[1]TDSheet!$A:$P,16,0)</f>
        <v>0</v>
      </c>
      <c r="L58" s="17"/>
      <c r="M58" s="17"/>
      <c r="N58" s="17"/>
      <c r="O58" s="17">
        <f t="shared" si="8"/>
        <v>23.2</v>
      </c>
      <c r="P58" s="19">
        <v>120</v>
      </c>
      <c r="Q58" s="20">
        <f t="shared" si="9"/>
        <v>11.120689655172415</v>
      </c>
      <c r="R58" s="17">
        <f t="shared" si="10"/>
        <v>5.9482758620689653</v>
      </c>
      <c r="S58" s="17">
        <f>VLOOKUP(A:A,[1]TDSheet!$A:$T,20,0)</f>
        <v>20.2</v>
      </c>
      <c r="T58" s="17">
        <f>VLOOKUP(A:A,[1]TDSheet!$A:$O,15,0)</f>
        <v>16.2</v>
      </c>
      <c r="U58" s="17">
        <f>VLOOKUP(A:A,[3]TDSheet!$A:$D,4,0)</f>
        <v>18</v>
      </c>
      <c r="V58" s="17">
        <v>0</v>
      </c>
      <c r="W58" s="17">
        <f>VLOOKUP(A:A,[1]TDSheet!$A:$W,23,0)</f>
        <v>84</v>
      </c>
      <c r="X58" s="17">
        <f>VLOOKUP(A:A,[1]TDSheet!$A:$X,24,0)</f>
        <v>12</v>
      </c>
      <c r="Y58" s="17">
        <f>VLOOKUP(A:A,[1]TDSheet!$A:$Y,25,0)</f>
        <v>8</v>
      </c>
      <c r="Z58" s="17">
        <f t="shared" si="11"/>
        <v>12</v>
      </c>
      <c r="AA58" s="17">
        <f t="shared" si="12"/>
        <v>120</v>
      </c>
      <c r="AB58" s="17">
        <f>VLOOKUP(A:A,[1]TDSheet!$A:$AB,28,0)</f>
        <v>0</v>
      </c>
      <c r="AC58" s="17">
        <f>AA58/8</f>
        <v>15</v>
      </c>
      <c r="AD58" s="22">
        <f>VLOOKUP(A:A,[1]TDSheet!$A:$AD,30,0)</f>
        <v>0.7</v>
      </c>
      <c r="AE58" s="17">
        <f t="shared" si="13"/>
        <v>67.199999999999989</v>
      </c>
      <c r="AF58" s="17"/>
      <c r="AG58" s="17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1004</v>
      </c>
      <c r="D59" s="8">
        <v>2256</v>
      </c>
      <c r="E59" s="8">
        <v>1535</v>
      </c>
      <c r="F59" s="8">
        <v>1682</v>
      </c>
      <c r="G59" s="1">
        <f>VLOOKUP(A:A,[1]TDSheet!$A:$G,7,0)</f>
        <v>1</v>
      </c>
      <c r="H59" s="1" t="e">
        <f>VLOOKUP(A:A,[1]TDSheet!$A:$H,8,0)</f>
        <v>#N/A</v>
      </c>
      <c r="I59" s="17">
        <f>VLOOKUP(A:A,[2]TDSheet!$A:$F,6,0)</f>
        <v>1496</v>
      </c>
      <c r="J59" s="17">
        <f t="shared" si="7"/>
        <v>39</v>
      </c>
      <c r="K59" s="17">
        <f>VLOOKUP(A:A,[1]TDSheet!$A:$P,16,0)</f>
        <v>800</v>
      </c>
      <c r="L59" s="17"/>
      <c r="M59" s="17"/>
      <c r="N59" s="17"/>
      <c r="O59" s="17">
        <f t="shared" si="8"/>
        <v>307</v>
      </c>
      <c r="P59" s="19">
        <v>900</v>
      </c>
      <c r="Q59" s="20">
        <f t="shared" si="9"/>
        <v>11.016286644951141</v>
      </c>
      <c r="R59" s="17">
        <f t="shared" si="10"/>
        <v>5.4788273615635177</v>
      </c>
      <c r="S59" s="17">
        <f>VLOOKUP(A:A,[1]TDSheet!$A:$T,20,0)</f>
        <v>234.2</v>
      </c>
      <c r="T59" s="17">
        <f>VLOOKUP(A:A,[1]TDSheet!$A:$O,15,0)</f>
        <v>268.60000000000002</v>
      </c>
      <c r="U59" s="17">
        <f>VLOOKUP(A:A,[3]TDSheet!$A:$D,4,0)</f>
        <v>433</v>
      </c>
      <c r="V59" s="17">
        <v>0</v>
      </c>
      <c r="W59" s="17">
        <f>VLOOKUP(A:A,[1]TDSheet!$A:$W,23,0)</f>
        <v>84</v>
      </c>
      <c r="X59" s="17">
        <f>VLOOKUP(A:A,[1]TDSheet!$A:$X,24,0)</f>
        <v>12</v>
      </c>
      <c r="Y59" s="17">
        <f>VLOOKUP(A:A,[1]TDSheet!$A:$Y,25,0)</f>
        <v>8</v>
      </c>
      <c r="Z59" s="17">
        <f t="shared" si="11"/>
        <v>108</v>
      </c>
      <c r="AA59" s="17">
        <f t="shared" si="12"/>
        <v>900</v>
      </c>
      <c r="AB59" s="17">
        <f>VLOOKUP(A:A,[1]TDSheet!$A:$AB,28,0)</f>
        <v>0</v>
      </c>
      <c r="AC59" s="17">
        <f>AA59/8</f>
        <v>112.5</v>
      </c>
      <c r="AD59" s="22">
        <f>VLOOKUP(A:A,[1]TDSheet!$A:$AD,30,0)</f>
        <v>0.7</v>
      </c>
      <c r="AE59" s="17">
        <f t="shared" si="13"/>
        <v>604.79999999999995</v>
      </c>
      <c r="AF59" s="17"/>
      <c r="AG59" s="17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957</v>
      </c>
      <c r="D60" s="8">
        <v>379</v>
      </c>
      <c r="E60" s="23">
        <v>572</v>
      </c>
      <c r="F60" s="24">
        <v>-12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225</v>
      </c>
      <c r="J60" s="17">
        <f t="shared" si="7"/>
        <v>347</v>
      </c>
      <c r="K60" s="17">
        <f>VLOOKUP(A:A,[1]TDSheet!$A:$P,16,0)</f>
        <v>1000</v>
      </c>
      <c r="L60" s="17"/>
      <c r="M60" s="17"/>
      <c r="N60" s="17"/>
      <c r="O60" s="17">
        <f t="shared" si="8"/>
        <v>114.4</v>
      </c>
      <c r="P60" s="19">
        <v>270</v>
      </c>
      <c r="Q60" s="20">
        <f t="shared" si="9"/>
        <v>10.996503496503497</v>
      </c>
      <c r="R60" s="17">
        <f t="shared" si="10"/>
        <v>-0.1048951048951049</v>
      </c>
      <c r="S60" s="17">
        <f>VLOOKUP(A:A,[1]TDSheet!$A:$T,20,0)</f>
        <v>78.400000000000006</v>
      </c>
      <c r="T60" s="17">
        <f>VLOOKUP(A:A,[1]TDSheet!$A:$O,15,0)</f>
        <v>105.2</v>
      </c>
      <c r="U60" s="17">
        <f>VLOOKUP(A:A,[3]TDSheet!$A:$D,4,0)</f>
        <v>59</v>
      </c>
      <c r="V60" s="17">
        <v>0</v>
      </c>
      <c r="W60" s="17">
        <f>VLOOKUP(A:A,[1]TDSheet!$A:$W,23,0)</f>
        <v>84</v>
      </c>
      <c r="X60" s="17">
        <f>VLOOKUP(A:A,[1]TDSheet!$A:$X,24,0)</f>
        <v>12</v>
      </c>
      <c r="Y60" s="17">
        <f>VLOOKUP(A:A,[1]TDSheet!$A:$Y,25,0)</f>
        <v>8</v>
      </c>
      <c r="Z60" s="17">
        <f t="shared" si="11"/>
        <v>36</v>
      </c>
      <c r="AA60" s="17">
        <f t="shared" si="12"/>
        <v>270</v>
      </c>
      <c r="AB60" s="17" t="str">
        <f>VLOOKUP(A:A,[1]TDSheet!$A:$AB,28,0)</f>
        <v>склад</v>
      </c>
      <c r="AC60" s="17">
        <f>AA60/8</f>
        <v>33.75</v>
      </c>
      <c r="AD60" s="22">
        <f>VLOOKUP(A:A,[1]TDSheet!$A:$AD,30,0)</f>
        <v>0.9</v>
      </c>
      <c r="AE60" s="17">
        <f t="shared" si="13"/>
        <v>259.2</v>
      </c>
      <c r="AF60" s="17"/>
      <c r="AG60" s="17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555</v>
      </c>
      <c r="D61" s="8">
        <v>484</v>
      </c>
      <c r="E61" s="8">
        <v>433</v>
      </c>
      <c r="F61" s="8">
        <v>599</v>
      </c>
      <c r="G61" s="1">
        <f>VLOOKUP(A:A,[1]TDSheet!$A:$G,7,0)</f>
        <v>1</v>
      </c>
      <c r="H61" s="1">
        <f>VLOOKUP(A:A,[1]TDSheet!$A:$H,8,0)</f>
        <v>90</v>
      </c>
      <c r="I61" s="17">
        <f>VLOOKUP(A:A,[2]TDSheet!$A:$F,6,0)</f>
        <v>445.01</v>
      </c>
      <c r="J61" s="17">
        <f t="shared" si="7"/>
        <v>-12.009999999999991</v>
      </c>
      <c r="K61" s="17">
        <f>VLOOKUP(A:A,[1]TDSheet!$A:$P,16,0)</f>
        <v>200</v>
      </c>
      <c r="L61" s="17"/>
      <c r="M61" s="17"/>
      <c r="N61" s="17"/>
      <c r="O61" s="17">
        <f t="shared" si="8"/>
        <v>86.6</v>
      </c>
      <c r="P61" s="19">
        <v>160</v>
      </c>
      <c r="Q61" s="20">
        <f t="shared" si="9"/>
        <v>11.07390300230947</v>
      </c>
      <c r="R61" s="17">
        <f t="shared" si="10"/>
        <v>6.9168591224018483</v>
      </c>
      <c r="S61" s="17">
        <f>VLOOKUP(A:A,[1]TDSheet!$A:$T,20,0)</f>
        <v>93</v>
      </c>
      <c r="T61" s="17">
        <f>VLOOKUP(A:A,[1]TDSheet!$A:$O,15,0)</f>
        <v>89.8</v>
      </c>
      <c r="U61" s="17">
        <f>VLOOKUP(A:A,[3]TDSheet!$A:$D,4,0)</f>
        <v>75</v>
      </c>
      <c r="V61" s="17">
        <v>0</v>
      </c>
      <c r="W61" s="17">
        <f>VLOOKUP(A:A,[1]TDSheet!$A:$W,23,0)</f>
        <v>144</v>
      </c>
      <c r="X61" s="17">
        <f>VLOOKUP(A:A,[1]TDSheet!$A:$X,24,0)</f>
        <v>12</v>
      </c>
      <c r="Y61" s="17">
        <f>VLOOKUP(A:A,[1]TDSheet!$A:$Y,25,0)</f>
        <v>5</v>
      </c>
      <c r="Z61" s="17">
        <f t="shared" si="11"/>
        <v>36</v>
      </c>
      <c r="AA61" s="17">
        <f t="shared" si="12"/>
        <v>160</v>
      </c>
      <c r="AB61" s="17">
        <f>VLOOKUP(A:A,[1]TDSheet!$A:$AB,28,0)</f>
        <v>0</v>
      </c>
      <c r="AC61" s="17">
        <f>AA61/5</f>
        <v>32</v>
      </c>
      <c r="AD61" s="22">
        <f>VLOOKUP(A:A,[1]TDSheet!$A:$AD,30,0)</f>
        <v>1</v>
      </c>
      <c r="AE61" s="17">
        <f t="shared" si="13"/>
        <v>180</v>
      </c>
      <c r="AF61" s="17"/>
      <c r="AG61" s="17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752</v>
      </c>
      <c r="D62" s="8">
        <v>692</v>
      </c>
      <c r="E62" s="8">
        <v>561</v>
      </c>
      <c r="F62" s="8">
        <v>851</v>
      </c>
      <c r="G62" s="1">
        <f>VLOOKUP(A:A,[1]TDSheet!$A:$G,7,0)</f>
        <v>1</v>
      </c>
      <c r="H62" s="1">
        <f>VLOOKUP(A:A,[1]TDSheet!$A:$H,8,0)</f>
        <v>120</v>
      </c>
      <c r="I62" s="17">
        <f>VLOOKUP(A:A,[2]TDSheet!$A:$F,6,0)</f>
        <v>592</v>
      </c>
      <c r="J62" s="17">
        <f t="shared" si="7"/>
        <v>-31</v>
      </c>
      <c r="K62" s="17">
        <f>VLOOKUP(A:A,[1]TDSheet!$A:$P,16,0)</f>
        <v>0</v>
      </c>
      <c r="L62" s="17"/>
      <c r="M62" s="17"/>
      <c r="N62" s="17"/>
      <c r="O62" s="17">
        <f t="shared" si="8"/>
        <v>112.2</v>
      </c>
      <c r="P62" s="19">
        <v>380</v>
      </c>
      <c r="Q62" s="20">
        <f t="shared" si="9"/>
        <v>10.971479500891265</v>
      </c>
      <c r="R62" s="17">
        <f t="shared" si="10"/>
        <v>7.5846702317290546</v>
      </c>
      <c r="S62" s="17">
        <f>VLOOKUP(A:A,[1]TDSheet!$A:$T,20,0)</f>
        <v>104</v>
      </c>
      <c r="T62" s="17">
        <f>VLOOKUP(A:A,[1]TDSheet!$A:$O,15,0)</f>
        <v>84.8</v>
      </c>
      <c r="U62" s="17">
        <f>VLOOKUP(A:A,[3]TDSheet!$A:$D,4,0)</f>
        <v>100</v>
      </c>
      <c r="V62" s="17">
        <v>0</v>
      </c>
      <c r="W62" s="17">
        <f>VLOOKUP(A:A,[1]TDSheet!$A:$W,23,0)</f>
        <v>84</v>
      </c>
      <c r="X62" s="17">
        <f>VLOOKUP(A:A,[1]TDSheet!$A:$X,24,0)</f>
        <v>12</v>
      </c>
      <c r="Y62" s="17">
        <f>VLOOKUP(A:A,[1]TDSheet!$A:$Y,25,0)</f>
        <v>5</v>
      </c>
      <c r="Z62" s="17">
        <f t="shared" si="11"/>
        <v>72</v>
      </c>
      <c r="AA62" s="17">
        <f t="shared" si="12"/>
        <v>380</v>
      </c>
      <c r="AB62" s="17">
        <f>VLOOKUP(A:A,[1]TDSheet!$A:$AB,28,0)</f>
        <v>0</v>
      </c>
      <c r="AC62" s="17">
        <f>AA62/5</f>
        <v>76</v>
      </c>
      <c r="AD62" s="22">
        <f>VLOOKUP(A:A,[1]TDSheet!$A:$AD,30,0)</f>
        <v>1</v>
      </c>
      <c r="AE62" s="17">
        <f t="shared" si="13"/>
        <v>360</v>
      </c>
      <c r="AF62" s="17"/>
      <c r="AG62" s="17"/>
    </row>
    <row r="63" spans="1:33" s="1" customFormat="1" ht="11.1" customHeight="1" outlineLevel="1" x14ac:dyDescent="0.2">
      <c r="A63" s="7" t="s">
        <v>75</v>
      </c>
      <c r="B63" s="7" t="s">
        <v>9</v>
      </c>
      <c r="C63" s="8">
        <v>148</v>
      </c>
      <c r="D63" s="8">
        <v>1</v>
      </c>
      <c r="E63" s="8">
        <v>62</v>
      </c>
      <c r="F63" s="8">
        <v>86</v>
      </c>
      <c r="G63" s="1">
        <f>VLOOKUP(A:A,[1]TDSheet!$A:$G,7,0)</f>
        <v>1</v>
      </c>
      <c r="H63" s="1" t="e">
        <f>VLOOKUP(A:A,[1]TDSheet!$A:$H,8,0)</f>
        <v>#N/A</v>
      </c>
      <c r="I63" s="17">
        <f>VLOOKUP(A:A,[2]TDSheet!$A:$F,6,0)</f>
        <v>60</v>
      </c>
      <c r="J63" s="17">
        <f t="shared" si="7"/>
        <v>2</v>
      </c>
      <c r="K63" s="17">
        <f>VLOOKUP(A:A,[1]TDSheet!$A:$P,16,0)</f>
        <v>80</v>
      </c>
      <c r="L63" s="17"/>
      <c r="M63" s="17"/>
      <c r="N63" s="17"/>
      <c r="O63" s="17">
        <f t="shared" si="8"/>
        <v>12.4</v>
      </c>
      <c r="P63" s="19"/>
      <c r="Q63" s="20">
        <f t="shared" si="9"/>
        <v>13.387096774193548</v>
      </c>
      <c r="R63" s="17">
        <f t="shared" si="10"/>
        <v>6.935483870967742</v>
      </c>
      <c r="S63" s="17">
        <f>VLOOKUP(A:A,[1]TDSheet!$A:$T,20,0)</f>
        <v>6.4</v>
      </c>
      <c r="T63" s="17">
        <f>VLOOKUP(A:A,[1]TDSheet!$A:$O,15,0)</f>
        <v>12.4</v>
      </c>
      <c r="U63" s="17">
        <f>VLOOKUP(A:A,[3]TDSheet!$A:$D,4,0)</f>
        <v>9</v>
      </c>
      <c r="V63" s="17">
        <v>0</v>
      </c>
      <c r="W63" s="17">
        <f>VLOOKUP(A:A,[1]TDSheet!$A:$W,23,0)</f>
        <v>84</v>
      </c>
      <c r="X63" s="17">
        <f>VLOOKUP(A:A,[1]TDSheet!$A:$X,24,0)</f>
        <v>12</v>
      </c>
      <c r="Y63" s="17">
        <f>VLOOKUP(A:A,[1]TDSheet!$A:$Y,25,0)</f>
        <v>8</v>
      </c>
      <c r="Z63" s="17">
        <f t="shared" si="11"/>
        <v>0</v>
      </c>
      <c r="AA63" s="17">
        <f t="shared" si="12"/>
        <v>0</v>
      </c>
      <c r="AB63" s="17">
        <f>VLOOKUP(A:A,[1]TDSheet!$A:$AB,28,0)</f>
        <v>0</v>
      </c>
      <c r="AC63" s="17">
        <f>AA63/8</f>
        <v>0</v>
      </c>
      <c r="AD63" s="22">
        <f>VLOOKUP(A:A,[1]TDSheet!$A:$AD,30,0)</f>
        <v>0.8</v>
      </c>
      <c r="AE63" s="17">
        <f t="shared" si="13"/>
        <v>0</v>
      </c>
      <c r="AF63" s="17"/>
      <c r="AG63" s="17"/>
    </row>
    <row r="64" spans="1:33" s="1" customFormat="1" ht="11.1" customHeight="1" outlineLevel="1" x14ac:dyDescent="0.2">
      <c r="A64" s="7" t="s">
        <v>76</v>
      </c>
      <c r="B64" s="7" t="s">
        <v>9</v>
      </c>
      <c r="C64" s="8">
        <v>81</v>
      </c>
      <c r="D64" s="8">
        <v>4</v>
      </c>
      <c r="E64" s="8">
        <v>52</v>
      </c>
      <c r="F64" s="8">
        <v>29</v>
      </c>
      <c r="G64" s="1" t="str">
        <f>VLOOKUP(A:A,[1]TDSheet!$A:$G,7,0)</f>
        <v>ноа</v>
      </c>
      <c r="H64" s="1" t="e">
        <f>VLOOKUP(A:A,[1]TDSheet!$A:$H,8,0)</f>
        <v>#N/A</v>
      </c>
      <c r="I64" s="17">
        <f>VLOOKUP(A:A,[2]TDSheet!$A:$F,6,0)</f>
        <v>56</v>
      </c>
      <c r="J64" s="17">
        <f t="shared" si="7"/>
        <v>-4</v>
      </c>
      <c r="K64" s="17">
        <f>VLOOKUP(A:A,[1]TDSheet!$A:$P,16,0)</f>
        <v>80</v>
      </c>
      <c r="L64" s="17"/>
      <c r="M64" s="17"/>
      <c r="N64" s="17"/>
      <c r="O64" s="17">
        <f t="shared" si="8"/>
        <v>10.4</v>
      </c>
      <c r="P64" s="19"/>
      <c r="Q64" s="20">
        <f t="shared" si="9"/>
        <v>10.48076923076923</v>
      </c>
      <c r="R64" s="17">
        <f t="shared" si="10"/>
        <v>2.7884615384615383</v>
      </c>
      <c r="S64" s="17">
        <f>VLOOKUP(A:A,[1]TDSheet!$A:$T,20,0)</f>
        <v>9</v>
      </c>
      <c r="T64" s="17">
        <f>VLOOKUP(A:A,[1]TDSheet!$A:$O,15,0)</f>
        <v>10.8</v>
      </c>
      <c r="U64" s="17">
        <f>VLOOKUP(A:A,[3]TDSheet!$A:$D,4,0)</f>
        <v>6</v>
      </c>
      <c r="V64" s="17">
        <v>0</v>
      </c>
      <c r="W64" s="17">
        <f>VLOOKUP(A:A,[1]TDSheet!$A:$W,23,0)</f>
        <v>84</v>
      </c>
      <c r="X64" s="17">
        <f>VLOOKUP(A:A,[1]TDSheet!$A:$X,24,0)</f>
        <v>12</v>
      </c>
      <c r="Y64" s="17">
        <f>VLOOKUP(A:A,[1]TDSheet!$A:$Y,25,0)</f>
        <v>16</v>
      </c>
      <c r="Z64" s="17">
        <f t="shared" si="11"/>
        <v>0</v>
      </c>
      <c r="AA64" s="17">
        <f t="shared" si="12"/>
        <v>0</v>
      </c>
      <c r="AB64" s="17" t="str">
        <f>VLOOKUP(A:A,[1]TDSheet!$A:$AB,28,0)</f>
        <v>увел</v>
      </c>
      <c r="AC64" s="17">
        <f>AA64/16</f>
        <v>0</v>
      </c>
      <c r="AD64" s="22">
        <f>VLOOKUP(A:A,[1]TDSheet!$A:$AD,30,0)</f>
        <v>0.4</v>
      </c>
      <c r="AE64" s="17">
        <f t="shared" si="13"/>
        <v>0</v>
      </c>
      <c r="AF64" s="17"/>
      <c r="AG64" s="17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336.69799999999998</v>
      </c>
      <c r="D65" s="8">
        <v>107.3</v>
      </c>
      <c r="E65" s="8">
        <v>203.5</v>
      </c>
      <c r="F65" s="8">
        <v>236.798</v>
      </c>
      <c r="G65" s="1" t="str">
        <f>VLOOKUP(A:A,[1]TDSheet!$A:$G,7,0)</f>
        <v>рот</v>
      </c>
      <c r="H65" s="1" t="e">
        <f>VLOOKUP(A:A,[1]TDSheet!$A:$H,8,0)</f>
        <v>#N/A</v>
      </c>
      <c r="I65" s="17">
        <f>VLOOKUP(A:A,[2]TDSheet!$A:$F,6,0)</f>
        <v>209.90199999999999</v>
      </c>
      <c r="J65" s="17">
        <f t="shared" si="7"/>
        <v>-6.4019999999999868</v>
      </c>
      <c r="K65" s="17">
        <f>VLOOKUP(A:A,[1]TDSheet!$A:$P,16,0)</f>
        <v>150</v>
      </c>
      <c r="L65" s="17"/>
      <c r="M65" s="17"/>
      <c r="N65" s="17"/>
      <c r="O65" s="17">
        <f t="shared" si="8"/>
        <v>40.700000000000003</v>
      </c>
      <c r="P65" s="19">
        <v>60</v>
      </c>
      <c r="Q65" s="20">
        <f t="shared" si="9"/>
        <v>10.977837837837837</v>
      </c>
      <c r="R65" s="17">
        <f t="shared" si="10"/>
        <v>5.8181326781326774</v>
      </c>
      <c r="S65" s="17">
        <f>VLOOKUP(A:A,[1]TDSheet!$A:$T,20,0)</f>
        <v>37</v>
      </c>
      <c r="T65" s="17">
        <f>VLOOKUP(A:A,[1]TDSheet!$A:$O,15,0)</f>
        <v>38.480200000000004</v>
      </c>
      <c r="U65" s="17">
        <f>VLOOKUP(A:A,[3]TDSheet!$A:$D,4,0)</f>
        <v>40.700000000000003</v>
      </c>
      <c r="V65" s="17">
        <v>0</v>
      </c>
      <c r="W65" s="17">
        <f>VLOOKUP(A:A,[1]TDSheet!$A:$W,23,0)</f>
        <v>126</v>
      </c>
      <c r="X65" s="17">
        <f>VLOOKUP(A:A,[1]TDSheet!$A:$X,24,0)</f>
        <v>14</v>
      </c>
      <c r="Y65" s="17">
        <f>VLOOKUP(A:A,[1]TDSheet!$A:$Y,25,0)</f>
        <v>3.7</v>
      </c>
      <c r="Z65" s="17">
        <f t="shared" si="11"/>
        <v>14</v>
      </c>
      <c r="AA65" s="17">
        <f t="shared" si="12"/>
        <v>60</v>
      </c>
      <c r="AB65" s="17" t="e">
        <f>VLOOKUP(A:A,[1]TDSheet!$A:$AB,28,0)</f>
        <v>#N/A</v>
      </c>
      <c r="AC65" s="17">
        <f>AA65/3.7</f>
        <v>16.216216216216214</v>
      </c>
      <c r="AD65" s="22">
        <f>VLOOKUP(A:A,[1]TDSheet!$A:$AD,30,0)</f>
        <v>1</v>
      </c>
      <c r="AE65" s="17">
        <f t="shared" si="13"/>
        <v>51.800000000000004</v>
      </c>
      <c r="AF65" s="17"/>
      <c r="AG65" s="17"/>
    </row>
    <row r="66" spans="1:33" s="1" customFormat="1" ht="11.1" customHeight="1" outlineLevel="1" x14ac:dyDescent="0.2">
      <c r="A66" s="7" t="s">
        <v>77</v>
      </c>
      <c r="B66" s="7" t="s">
        <v>8</v>
      </c>
      <c r="C66" s="8">
        <v>204.5</v>
      </c>
      <c r="D66" s="8"/>
      <c r="E66" s="8">
        <v>11.1</v>
      </c>
      <c r="F66" s="8">
        <v>193.4</v>
      </c>
      <c r="G66" s="1" t="str">
        <f>VLOOKUP(A:A,[1]TDSheet!$A:$G,7,0)</f>
        <v>рот3</v>
      </c>
      <c r="H66" s="1" t="e">
        <f>VLOOKUP(A:A,[1]TDSheet!$A:$H,8,0)</f>
        <v>#N/A</v>
      </c>
      <c r="I66" s="17">
        <f>VLOOKUP(A:A,[2]TDSheet!$A:$F,6,0)</f>
        <v>11.101000000000001</v>
      </c>
      <c r="J66" s="17">
        <f t="shared" si="7"/>
        <v>-1.0000000000012221E-3</v>
      </c>
      <c r="K66" s="17">
        <f>VLOOKUP(A:A,[1]TDSheet!$A:$P,16,0)</f>
        <v>0</v>
      </c>
      <c r="L66" s="17"/>
      <c r="M66" s="17"/>
      <c r="N66" s="17"/>
      <c r="O66" s="17">
        <f t="shared" si="8"/>
        <v>2.2199999999999998</v>
      </c>
      <c r="P66" s="19"/>
      <c r="Q66" s="20">
        <f t="shared" si="9"/>
        <v>87.117117117117132</v>
      </c>
      <c r="R66" s="17">
        <f t="shared" si="10"/>
        <v>87.117117117117132</v>
      </c>
      <c r="S66" s="17">
        <f>VLOOKUP(A:A,[1]TDSheet!$A:$T,20,0)</f>
        <v>1.48</v>
      </c>
      <c r="T66" s="17">
        <f>VLOOKUP(A:A,[1]TDSheet!$A:$O,15,0)</f>
        <v>2.96</v>
      </c>
      <c r="U66" s="17">
        <f>VLOOKUP(A:A,[3]TDSheet!$A:$D,4,0)</f>
        <v>3.7</v>
      </c>
      <c r="V66" s="17">
        <v>0</v>
      </c>
      <c r="W66" s="17">
        <f>VLOOKUP(A:A,[1]TDSheet!$A:$W,23,0)</f>
        <v>126</v>
      </c>
      <c r="X66" s="17">
        <f>VLOOKUP(A:A,[1]TDSheet!$A:$X,24,0)</f>
        <v>14</v>
      </c>
      <c r="Y66" s="17">
        <f>VLOOKUP(A:A,[1]TDSheet!$A:$Y,25,0)</f>
        <v>3.7</v>
      </c>
      <c r="Z66" s="17">
        <f t="shared" si="11"/>
        <v>0</v>
      </c>
      <c r="AA66" s="17">
        <f t="shared" si="12"/>
        <v>0</v>
      </c>
      <c r="AB66" s="17" t="str">
        <f>VLOOKUP(A:A,[1]TDSheet!$A:$AB,28,0)</f>
        <v>увел</v>
      </c>
      <c r="AC66" s="17">
        <f>AA66/3.7</f>
        <v>0</v>
      </c>
      <c r="AD66" s="22">
        <f>VLOOKUP(A:A,[1]TDSheet!$A:$AD,30,0)</f>
        <v>1</v>
      </c>
      <c r="AE66" s="17">
        <f t="shared" si="13"/>
        <v>0</v>
      </c>
      <c r="AF66" s="17"/>
      <c r="AG66" s="17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3.6</v>
      </c>
      <c r="D67" s="8"/>
      <c r="E67" s="8">
        <v>0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3.6</v>
      </c>
      <c r="J67" s="17">
        <f t="shared" si="7"/>
        <v>-3.6</v>
      </c>
      <c r="K67" s="17">
        <f>VLOOKUP(A:A,[1]TDSheet!$A:$P,16,0)</f>
        <v>0</v>
      </c>
      <c r="L67" s="17"/>
      <c r="M67" s="17"/>
      <c r="N67" s="17"/>
      <c r="O67" s="17">
        <f t="shared" si="8"/>
        <v>0</v>
      </c>
      <c r="P67" s="19"/>
      <c r="Q67" s="20" t="e">
        <f t="shared" si="9"/>
        <v>#DIV/0!</v>
      </c>
      <c r="R67" s="17" t="e">
        <f t="shared" si="10"/>
        <v>#DIV/0!</v>
      </c>
      <c r="S67" s="17">
        <f>VLOOKUP(A:A,[1]TDSheet!$A:$T,20,0)</f>
        <v>0</v>
      </c>
      <c r="T67" s="17">
        <f>VLOOKUP(A:A,[1]TDSheet!$A:$O,15,0)</f>
        <v>0</v>
      </c>
      <c r="U67" s="17">
        <v>0</v>
      </c>
      <c r="V67" s="17">
        <v>0</v>
      </c>
      <c r="W67" s="17">
        <f>VLOOKUP(A:A,[1]TDSheet!$A:$W,23,0)</f>
        <v>234</v>
      </c>
      <c r="X67" s="17">
        <f>VLOOKUP(A:A,[1]TDSheet!$A:$X,24,0)</f>
        <v>18</v>
      </c>
      <c r="Y67" s="17">
        <f>VLOOKUP(A:A,[1]TDSheet!$A:$Y,25,0)</f>
        <v>1.8</v>
      </c>
      <c r="Z67" s="17">
        <f t="shared" si="11"/>
        <v>0</v>
      </c>
      <c r="AA67" s="17">
        <f t="shared" si="12"/>
        <v>0</v>
      </c>
      <c r="AB67" s="17" t="str">
        <f>VLOOKUP(A:A,[1]TDSheet!$A:$AB,28,0)</f>
        <v>увел</v>
      </c>
      <c r="AC67" s="17">
        <f>AA67/2.24</f>
        <v>0</v>
      </c>
      <c r="AD67" s="22">
        <f>VLOOKUP(A:A,[1]TDSheet!$A:$AD,30,0)</f>
        <v>1</v>
      </c>
      <c r="AE67" s="17">
        <f t="shared" si="13"/>
        <v>0</v>
      </c>
      <c r="AF67" s="17"/>
      <c r="AG67" s="17"/>
    </row>
    <row r="68" spans="1:33" s="1" customFormat="1" ht="11.1" customHeight="1" outlineLevel="1" x14ac:dyDescent="0.2">
      <c r="A68" s="7" t="s">
        <v>78</v>
      </c>
      <c r="B68" s="7" t="s">
        <v>8</v>
      </c>
      <c r="C68" s="8">
        <v>109.15</v>
      </c>
      <c r="D68" s="8">
        <v>329.28</v>
      </c>
      <c r="E68" s="8">
        <v>118.72</v>
      </c>
      <c r="F68" s="8">
        <v>312.99</v>
      </c>
      <c r="G68" s="1">
        <f>VLOOKUP(A:A,[1]TDSheet!$A:$G,7,0)</f>
        <v>0</v>
      </c>
      <c r="H68" s="1" t="e">
        <f>VLOOKUP(A:A,[1]TDSheet!$A:$H,8,0)</f>
        <v>#N/A</v>
      </c>
      <c r="I68" s="17">
        <f>VLOOKUP(A:A,[2]TDSheet!$A:$F,6,0)</f>
        <v>132.19999999999999</v>
      </c>
      <c r="J68" s="17">
        <f t="shared" si="7"/>
        <v>-13.47999999999999</v>
      </c>
      <c r="K68" s="17">
        <f>VLOOKUP(A:A,[1]TDSheet!$A:$P,16,0)</f>
        <v>0</v>
      </c>
      <c r="L68" s="17"/>
      <c r="M68" s="17"/>
      <c r="N68" s="17"/>
      <c r="O68" s="17">
        <f t="shared" si="8"/>
        <v>23.744</v>
      </c>
      <c r="P68" s="19"/>
      <c r="Q68" s="20">
        <f t="shared" si="9"/>
        <v>13.181856469002696</v>
      </c>
      <c r="R68" s="17">
        <f t="shared" si="10"/>
        <v>13.181856469002696</v>
      </c>
      <c r="S68" s="17">
        <f>VLOOKUP(A:A,[1]TDSheet!$A:$T,20,0)</f>
        <v>22.847999999999999</v>
      </c>
      <c r="T68" s="17">
        <f>VLOOKUP(A:A,[1]TDSheet!$A:$O,15,0)</f>
        <v>24.184000000000001</v>
      </c>
      <c r="U68" s="17">
        <f>VLOOKUP(A:A,[3]TDSheet!$A:$D,4,0)</f>
        <v>31.36</v>
      </c>
      <c r="V68" s="17">
        <v>0</v>
      </c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2.2400000000000002</v>
      </c>
      <c r="Z68" s="17">
        <f t="shared" si="11"/>
        <v>0</v>
      </c>
      <c r="AA68" s="17">
        <f t="shared" si="12"/>
        <v>0</v>
      </c>
      <c r="AB68" s="17" t="e">
        <f>VLOOKUP(A:A,[1]TDSheet!$A:$AB,28,0)</f>
        <v>#N/A</v>
      </c>
      <c r="AC68" s="17">
        <f>AA68/2.24</f>
        <v>0</v>
      </c>
      <c r="AD68" s="22">
        <f>VLOOKUP(A:A,[1]TDSheet!$A:$AD,30,0)</f>
        <v>1</v>
      </c>
      <c r="AE68" s="17">
        <f t="shared" si="13"/>
        <v>0</v>
      </c>
      <c r="AF68" s="17"/>
      <c r="AG68" s="17"/>
    </row>
    <row r="69" spans="1:33" s="1" customFormat="1" ht="11.1" customHeight="1" outlineLevel="1" x14ac:dyDescent="0.2">
      <c r="A69" s="7" t="s">
        <v>79</v>
      </c>
      <c r="B69" s="7" t="s">
        <v>8</v>
      </c>
      <c r="C69" s="8">
        <v>279</v>
      </c>
      <c r="D69" s="8"/>
      <c r="E69" s="8">
        <v>45</v>
      </c>
      <c r="F69" s="8">
        <v>234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50</v>
      </c>
      <c r="J69" s="17">
        <f t="shared" si="7"/>
        <v>-5</v>
      </c>
      <c r="K69" s="17">
        <f>VLOOKUP(A:A,[1]TDSheet!$A:$P,16,0)</f>
        <v>0</v>
      </c>
      <c r="L69" s="17"/>
      <c r="M69" s="17"/>
      <c r="N69" s="17"/>
      <c r="O69" s="17">
        <f t="shared" si="8"/>
        <v>9</v>
      </c>
      <c r="P69" s="19"/>
      <c r="Q69" s="20">
        <f t="shared" si="9"/>
        <v>26</v>
      </c>
      <c r="R69" s="17">
        <f t="shared" si="10"/>
        <v>26</v>
      </c>
      <c r="S69" s="17">
        <f>VLOOKUP(A:A,[1]TDSheet!$A:$T,20,0)</f>
        <v>16</v>
      </c>
      <c r="T69" s="17">
        <f>VLOOKUP(A:A,[1]TDSheet!$A:$O,15,0)</f>
        <v>14</v>
      </c>
      <c r="U69" s="17">
        <f>VLOOKUP(A:A,[3]TDSheet!$A:$D,4,0)</f>
        <v>15</v>
      </c>
      <c r="V69" s="17">
        <v>0</v>
      </c>
      <c r="W69" s="17">
        <f>VLOOKUP(A:A,[1]TDSheet!$A:$W,23,0)</f>
        <v>144</v>
      </c>
      <c r="X69" s="17">
        <f>VLOOKUP(A:A,[1]TDSheet!$A:$X,24,0)</f>
        <v>12</v>
      </c>
      <c r="Y69" s="17">
        <f>VLOOKUP(A:A,[1]TDSheet!$A:$Y,25,0)</f>
        <v>5</v>
      </c>
      <c r="Z69" s="17">
        <f t="shared" si="11"/>
        <v>0</v>
      </c>
      <c r="AA69" s="17">
        <f t="shared" si="12"/>
        <v>0</v>
      </c>
      <c r="AB69" s="17" t="e">
        <f>VLOOKUP(A:A,[1]TDSheet!$A:$AB,28,0)</f>
        <v>#N/A</v>
      </c>
      <c r="AC69" s="17">
        <f>AA69/5</f>
        <v>0</v>
      </c>
      <c r="AD69" s="22">
        <f>VLOOKUP(A:A,[1]TDSheet!$A:$AD,30,0)</f>
        <v>1</v>
      </c>
      <c r="AE69" s="17">
        <f t="shared" si="13"/>
        <v>0</v>
      </c>
      <c r="AF69" s="17"/>
      <c r="AG69" s="17"/>
    </row>
    <row r="70" spans="1:33" s="1" customFormat="1" ht="11.1" customHeight="1" outlineLevel="1" x14ac:dyDescent="0.2">
      <c r="A70" s="7" t="s">
        <v>80</v>
      </c>
      <c r="B70" s="7" t="s">
        <v>9</v>
      </c>
      <c r="C70" s="8"/>
      <c r="D70" s="8">
        <v>161</v>
      </c>
      <c r="E70" s="8">
        <v>122</v>
      </c>
      <c r="F70" s="8">
        <v>21</v>
      </c>
      <c r="G70" s="15" t="s">
        <v>103</v>
      </c>
      <c r="H70" s="1" t="e">
        <f>VLOOKUP(A:A,[1]TDSheet!$A:$H,8,0)</f>
        <v>#N/A</v>
      </c>
      <c r="I70" s="17">
        <f>VLOOKUP(A:A,[2]TDSheet!$A:$F,6,0)</f>
        <v>347</v>
      </c>
      <c r="J70" s="17">
        <f t="shared" si="7"/>
        <v>-225</v>
      </c>
      <c r="K70" s="17">
        <v>0</v>
      </c>
      <c r="L70" s="17"/>
      <c r="M70" s="17"/>
      <c r="N70" s="17"/>
      <c r="O70" s="17">
        <f t="shared" si="8"/>
        <v>24.4</v>
      </c>
      <c r="P70" s="19">
        <v>240</v>
      </c>
      <c r="Q70" s="20">
        <f t="shared" si="9"/>
        <v>10.696721311475411</v>
      </c>
      <c r="R70" s="17">
        <f t="shared" si="10"/>
        <v>0.8606557377049181</v>
      </c>
      <c r="S70" s="17">
        <v>0</v>
      </c>
      <c r="T70" s="17">
        <v>0</v>
      </c>
      <c r="U70" s="17">
        <v>0</v>
      </c>
      <c r="V70" s="17">
        <v>0</v>
      </c>
      <c r="W70" s="21">
        <v>126</v>
      </c>
      <c r="X70" s="21">
        <v>14</v>
      </c>
      <c r="Y70" s="21">
        <v>30</v>
      </c>
      <c r="Z70" s="21">
        <f t="shared" si="11"/>
        <v>14</v>
      </c>
      <c r="AA70" s="17">
        <f t="shared" si="12"/>
        <v>240</v>
      </c>
      <c r="AB70" s="17" t="e">
        <f>VLOOKUP(A:A,[1]TDSheet!$A:$AB,28,0)</f>
        <v>#N/A</v>
      </c>
      <c r="AC70" s="17">
        <f>AA70/30</f>
        <v>8</v>
      </c>
      <c r="AD70" s="22">
        <v>0.09</v>
      </c>
      <c r="AE70" s="21">
        <f t="shared" si="13"/>
        <v>37.799999999999997</v>
      </c>
      <c r="AF70" s="17"/>
      <c r="AG70" s="17"/>
    </row>
    <row r="71" spans="1:33" s="1" customFormat="1" ht="11.1" customHeight="1" outlineLevel="1" x14ac:dyDescent="0.2">
      <c r="A71" s="7" t="s">
        <v>81</v>
      </c>
      <c r="B71" s="7" t="s">
        <v>9</v>
      </c>
      <c r="C71" s="8">
        <v>363</v>
      </c>
      <c r="D71" s="8">
        <v>1026</v>
      </c>
      <c r="E71" s="8">
        <v>486</v>
      </c>
      <c r="F71" s="8">
        <v>886</v>
      </c>
      <c r="G71" s="1" t="str">
        <f>VLOOKUP(A:A,[1]TDSheet!$A:$G,7,0)</f>
        <v>нов</v>
      </c>
      <c r="H71" s="1" t="e">
        <f>VLOOKUP(A:A,[1]TDSheet!$A:$H,8,0)</f>
        <v>#N/A</v>
      </c>
      <c r="I71" s="17">
        <f>VLOOKUP(A:A,[2]TDSheet!$A:$F,6,0)</f>
        <v>559</v>
      </c>
      <c r="J71" s="17">
        <f t="shared" si="7"/>
        <v>-73</v>
      </c>
      <c r="K71" s="17">
        <f>VLOOKUP(A:A,[1]TDSheet!$A:$P,16,0)</f>
        <v>0</v>
      </c>
      <c r="L71" s="17"/>
      <c r="M71" s="17"/>
      <c r="N71" s="17"/>
      <c r="O71" s="17">
        <f t="shared" si="8"/>
        <v>97.2</v>
      </c>
      <c r="P71" s="19">
        <v>180</v>
      </c>
      <c r="Q71" s="20">
        <f t="shared" si="9"/>
        <v>10.967078189300411</v>
      </c>
      <c r="R71" s="17">
        <f t="shared" si="10"/>
        <v>9.1152263374485596</v>
      </c>
      <c r="S71" s="17">
        <f>VLOOKUP(A:A,[1]TDSheet!$A:$T,20,0)</f>
        <v>69</v>
      </c>
      <c r="T71" s="17">
        <f>VLOOKUP(A:A,[1]TDSheet!$A:$O,15,0)</f>
        <v>91.4</v>
      </c>
      <c r="U71" s="17">
        <f>VLOOKUP(A:A,[3]TDSheet!$A:$D,4,0)</f>
        <v>144</v>
      </c>
      <c r="V71" s="17">
        <v>0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1"/>
        <v>14</v>
      </c>
      <c r="AA71" s="17">
        <f t="shared" si="12"/>
        <v>180</v>
      </c>
      <c r="AB71" s="17" t="e">
        <f>VLOOKUP(A:A,[1]TDSheet!$A:$AB,28,0)</f>
        <v>#N/A</v>
      </c>
      <c r="AC71" s="17">
        <f>AA71/12</f>
        <v>15</v>
      </c>
      <c r="AD71" s="22">
        <f>VLOOKUP(A:A,[1]TDSheet!$A:$AD,30,0)</f>
        <v>0.25</v>
      </c>
      <c r="AE71" s="17">
        <f t="shared" si="13"/>
        <v>42</v>
      </c>
      <c r="AF71" s="17"/>
      <c r="AG71" s="17"/>
    </row>
    <row r="72" spans="1:33" s="1" customFormat="1" ht="11.1" customHeight="1" outlineLevel="1" x14ac:dyDescent="0.2">
      <c r="A72" s="7" t="s">
        <v>39</v>
      </c>
      <c r="B72" s="7" t="s">
        <v>9</v>
      </c>
      <c r="C72" s="8">
        <v>2019</v>
      </c>
      <c r="D72" s="8">
        <v>2101</v>
      </c>
      <c r="E72" s="8">
        <v>2263</v>
      </c>
      <c r="F72" s="8">
        <v>1815</v>
      </c>
      <c r="G72" s="1" t="str">
        <f>VLOOKUP(A:A,[1]TDSheet!$A:$G,7,0)</f>
        <v>пуд,яб</v>
      </c>
      <c r="H72" s="1">
        <f>VLOOKUP(A:A,[1]TDSheet!$A:$H,8,0)</f>
        <v>180</v>
      </c>
      <c r="I72" s="17">
        <f>VLOOKUP(A:A,[2]TDSheet!$A:$F,6,0)</f>
        <v>2265</v>
      </c>
      <c r="J72" s="17">
        <f t="shared" ref="J72:J79" si="14">E72-I72</f>
        <v>-2</v>
      </c>
      <c r="K72" s="17">
        <f>VLOOKUP(A:A,[1]TDSheet!$A:$P,16,0)</f>
        <v>900</v>
      </c>
      <c r="L72" s="17"/>
      <c r="M72" s="17"/>
      <c r="N72" s="17">
        <v>840</v>
      </c>
      <c r="O72" s="17">
        <f t="shared" ref="O72:O79" si="15">(E72-V72)/5</f>
        <v>385.4</v>
      </c>
      <c r="P72" s="19">
        <v>1400</v>
      </c>
      <c r="Q72" s="20">
        <f t="shared" ref="Q72:Q79" si="16">(F72+K72+P72)/O72</f>
        <v>10.677218474312403</v>
      </c>
      <c r="R72" s="17">
        <f t="shared" ref="R72:R79" si="17">F72/O72</f>
        <v>4.7093928386092374</v>
      </c>
      <c r="S72" s="17">
        <f>VLOOKUP(A:A,[1]TDSheet!$A:$T,20,0)</f>
        <v>330</v>
      </c>
      <c r="T72" s="17">
        <f>VLOOKUP(A:A,[1]TDSheet!$A:$O,15,0)</f>
        <v>310.60000000000002</v>
      </c>
      <c r="U72" s="17">
        <f>VLOOKUP(A:A,[3]TDSheet!$A:$D,4,0)</f>
        <v>464</v>
      </c>
      <c r="V72" s="17">
        <f>VLOOKUP(A:A,[4]TDSheet!$A:$D,4,0)</f>
        <v>336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ref="Z72:Z79" si="18">MROUND(AC72,X72)</f>
        <v>182</v>
      </c>
      <c r="AA72" s="17">
        <f t="shared" ref="AA72:AA79" si="19">P72+N72</f>
        <v>2240</v>
      </c>
      <c r="AB72" s="17">
        <f>VLOOKUP(A:A,[1]TDSheet!$A:$AB,28,0)</f>
        <v>0</v>
      </c>
      <c r="AC72" s="17">
        <f>AA72/12</f>
        <v>186.66666666666666</v>
      </c>
      <c r="AD72" s="22">
        <f>VLOOKUP(A:A,[1]TDSheet!$A:$AD,30,0)</f>
        <v>0.25</v>
      </c>
      <c r="AE72" s="17">
        <f t="shared" ref="AE72:AE79" si="20">Z72*Y72*AD72</f>
        <v>546</v>
      </c>
      <c r="AF72" s="17"/>
      <c r="AG72" s="17"/>
    </row>
    <row r="73" spans="1:33" s="1" customFormat="1" ht="11.1" customHeight="1" outlineLevel="1" x14ac:dyDescent="0.2">
      <c r="A73" s="7" t="s">
        <v>40</v>
      </c>
      <c r="B73" s="7" t="s">
        <v>9</v>
      </c>
      <c r="C73" s="8">
        <v>690</v>
      </c>
      <c r="D73" s="8">
        <v>363</v>
      </c>
      <c r="E73" s="8">
        <v>525</v>
      </c>
      <c r="F73" s="8">
        <v>508</v>
      </c>
      <c r="G73" s="1">
        <f>VLOOKUP(A:A,[1]TDSheet!$A:$G,7,0)</f>
        <v>1</v>
      </c>
      <c r="H73" s="1">
        <f>VLOOKUP(A:A,[1]TDSheet!$A:$H,8,0)</f>
        <v>180</v>
      </c>
      <c r="I73" s="17">
        <f>VLOOKUP(A:A,[2]TDSheet!$A:$F,6,0)</f>
        <v>522</v>
      </c>
      <c r="J73" s="17">
        <f t="shared" si="14"/>
        <v>3</v>
      </c>
      <c r="K73" s="17">
        <f>VLOOKUP(A:A,[1]TDSheet!$A:$P,16,0)</f>
        <v>0</v>
      </c>
      <c r="L73" s="17"/>
      <c r="M73" s="17"/>
      <c r="N73" s="17"/>
      <c r="O73" s="17">
        <f t="shared" si="15"/>
        <v>105</v>
      </c>
      <c r="P73" s="19">
        <v>650</v>
      </c>
      <c r="Q73" s="20">
        <f t="shared" si="16"/>
        <v>11.028571428571428</v>
      </c>
      <c r="R73" s="17">
        <f t="shared" si="17"/>
        <v>4.8380952380952378</v>
      </c>
      <c r="S73" s="17">
        <f>VLOOKUP(A:A,[1]TDSheet!$A:$T,20,0)</f>
        <v>94.6</v>
      </c>
      <c r="T73" s="17">
        <f>VLOOKUP(A:A,[1]TDSheet!$A:$O,15,0)</f>
        <v>77.599999999999994</v>
      </c>
      <c r="U73" s="17">
        <f>VLOOKUP(A:A,[3]TDSheet!$A:$D,4,0)</f>
        <v>72</v>
      </c>
      <c r="V73" s="17">
        <v>0</v>
      </c>
      <c r="W73" s="17">
        <f>VLOOKUP(A:A,[1]TDSheet!$A:$W,23,0)</f>
        <v>70</v>
      </c>
      <c r="X73" s="17">
        <f>VLOOKUP(A:A,[1]TDSheet!$A:$X,24,0)</f>
        <v>14</v>
      </c>
      <c r="Y73" s="17">
        <f>VLOOKUP(A:A,[1]TDSheet!$A:$Y,25,0)</f>
        <v>12</v>
      </c>
      <c r="Z73" s="17">
        <f t="shared" si="18"/>
        <v>56</v>
      </c>
      <c r="AA73" s="17">
        <f t="shared" si="19"/>
        <v>650</v>
      </c>
      <c r="AB73" s="17">
        <f>VLOOKUP(A:A,[1]TDSheet!$A:$AB,28,0)</f>
        <v>0</v>
      </c>
      <c r="AC73" s="17">
        <f>AA73/12</f>
        <v>54.166666666666664</v>
      </c>
      <c r="AD73" s="22">
        <f>VLOOKUP(A:A,[1]TDSheet!$A:$AD,30,0)</f>
        <v>0.3</v>
      </c>
      <c r="AE73" s="17">
        <f t="shared" si="20"/>
        <v>201.6</v>
      </c>
      <c r="AF73" s="17"/>
      <c r="AG73" s="17"/>
    </row>
    <row r="74" spans="1:33" s="1" customFormat="1" ht="11.1" customHeight="1" outlineLevel="1" x14ac:dyDescent="0.2">
      <c r="A74" s="7" t="s">
        <v>41</v>
      </c>
      <c r="B74" s="7" t="s">
        <v>9</v>
      </c>
      <c r="C74" s="8">
        <v>532</v>
      </c>
      <c r="D74" s="8">
        <v>2864</v>
      </c>
      <c r="E74" s="8">
        <v>423</v>
      </c>
      <c r="F74" s="8">
        <v>743</v>
      </c>
      <c r="G74" s="1">
        <f>VLOOKUP(A:A,[1]TDSheet!$A:$G,7,0)</f>
        <v>1</v>
      </c>
      <c r="H74" s="1">
        <f>VLOOKUP(A:A,[1]TDSheet!$A:$H,8,0)</f>
        <v>180</v>
      </c>
      <c r="I74" s="17">
        <f>VLOOKUP(A:A,[2]TDSheet!$A:$F,6,0)</f>
        <v>629</v>
      </c>
      <c r="J74" s="17">
        <f t="shared" si="14"/>
        <v>-206</v>
      </c>
      <c r="K74" s="17">
        <f>VLOOKUP(A:A,[1]TDSheet!$A:$P,16,0)</f>
        <v>0</v>
      </c>
      <c r="L74" s="17"/>
      <c r="M74" s="17"/>
      <c r="N74" s="17"/>
      <c r="O74" s="17">
        <f t="shared" si="15"/>
        <v>84.6</v>
      </c>
      <c r="P74" s="19">
        <v>200</v>
      </c>
      <c r="Q74" s="20">
        <f t="shared" si="16"/>
        <v>11.146572104018913</v>
      </c>
      <c r="R74" s="17">
        <f t="shared" si="17"/>
        <v>8.7825059101654848</v>
      </c>
      <c r="S74" s="17">
        <f>VLOOKUP(A:A,[1]TDSheet!$A:$T,20,0)</f>
        <v>72.400000000000006</v>
      </c>
      <c r="T74" s="17">
        <f>VLOOKUP(A:A,[1]TDSheet!$A:$O,15,0)</f>
        <v>75.400000000000006</v>
      </c>
      <c r="U74" s="17">
        <f>VLOOKUP(A:A,[3]TDSheet!$A:$D,4,0)</f>
        <v>153</v>
      </c>
      <c r="V74" s="17">
        <v>0</v>
      </c>
      <c r="W74" s="17">
        <f>VLOOKUP(A:A,[1]TDSheet!$A:$W,23,0)</f>
        <v>70</v>
      </c>
      <c r="X74" s="17">
        <f>VLOOKUP(A:A,[1]TDSheet!$A:$X,24,0)</f>
        <v>14</v>
      </c>
      <c r="Y74" s="17">
        <f>VLOOKUP(A:A,[1]TDSheet!$A:$Y,25,0)</f>
        <v>12</v>
      </c>
      <c r="Z74" s="17">
        <f t="shared" si="18"/>
        <v>14</v>
      </c>
      <c r="AA74" s="17">
        <f t="shared" si="19"/>
        <v>200</v>
      </c>
      <c r="AB74" s="17">
        <f>VLOOKUP(A:A,[1]TDSheet!$A:$AB,28,0)</f>
        <v>0</v>
      </c>
      <c r="AC74" s="17">
        <f>AA74/12</f>
        <v>16.666666666666668</v>
      </c>
      <c r="AD74" s="22">
        <f>VLOOKUP(A:A,[1]TDSheet!$A:$AD,30,0)</f>
        <v>0.3</v>
      </c>
      <c r="AE74" s="17">
        <f t="shared" si="20"/>
        <v>50.4</v>
      </c>
      <c r="AF74" s="17"/>
      <c r="AG74" s="17"/>
    </row>
    <row r="75" spans="1:33" s="1" customFormat="1" ht="11.1" customHeight="1" outlineLevel="1" x14ac:dyDescent="0.2">
      <c r="A75" s="7" t="s">
        <v>42</v>
      </c>
      <c r="B75" s="7" t="s">
        <v>9</v>
      </c>
      <c r="C75" s="8">
        <v>533</v>
      </c>
      <c r="D75" s="8">
        <v>211</v>
      </c>
      <c r="E75" s="8">
        <v>285</v>
      </c>
      <c r="F75" s="8">
        <v>438</v>
      </c>
      <c r="G75" s="1">
        <f>VLOOKUP(A:A,[1]TDSheet!$A:$G,7,0)</f>
        <v>1</v>
      </c>
      <c r="H75" s="1">
        <f>VLOOKUP(A:A,[1]TDSheet!$A:$H,8,0)</f>
        <v>180</v>
      </c>
      <c r="I75" s="17">
        <f>VLOOKUP(A:A,[2]TDSheet!$A:$F,6,0)</f>
        <v>328</v>
      </c>
      <c r="J75" s="17">
        <f t="shared" si="14"/>
        <v>-43</v>
      </c>
      <c r="K75" s="17">
        <f>VLOOKUP(A:A,[1]TDSheet!$A:$P,16,0)</f>
        <v>140</v>
      </c>
      <c r="L75" s="17"/>
      <c r="M75" s="17"/>
      <c r="N75" s="17"/>
      <c r="O75" s="17">
        <f t="shared" si="15"/>
        <v>57</v>
      </c>
      <c r="P75" s="19">
        <v>140</v>
      </c>
      <c r="Q75" s="20">
        <f t="shared" si="16"/>
        <v>12.596491228070175</v>
      </c>
      <c r="R75" s="17">
        <f t="shared" si="17"/>
        <v>7.6842105263157894</v>
      </c>
      <c r="S75" s="17">
        <f>VLOOKUP(A:A,[1]TDSheet!$A:$T,20,0)</f>
        <v>56.6</v>
      </c>
      <c r="T75" s="17">
        <f>VLOOKUP(A:A,[1]TDSheet!$A:$O,15,0)</f>
        <v>55.2</v>
      </c>
      <c r="U75" s="17">
        <f>VLOOKUP(A:A,[3]TDSheet!$A:$D,4,0)</f>
        <v>78</v>
      </c>
      <c r="V75" s="17">
        <v>0</v>
      </c>
      <c r="W75" s="17">
        <f>VLOOKUP(A:A,[1]TDSheet!$A:$W,23,0)</f>
        <v>70</v>
      </c>
      <c r="X75" s="17">
        <f>VLOOKUP(A:A,[1]TDSheet!$A:$X,24,0)</f>
        <v>14</v>
      </c>
      <c r="Y75" s="17">
        <f>VLOOKUP(A:A,[1]TDSheet!$A:$Y,25,0)</f>
        <v>14</v>
      </c>
      <c r="Z75" s="17">
        <f t="shared" si="18"/>
        <v>14</v>
      </c>
      <c r="AA75" s="17">
        <f t="shared" si="19"/>
        <v>140</v>
      </c>
      <c r="AB75" s="17">
        <f>VLOOKUP(A:A,[1]TDSheet!$A:$AB,28,0)</f>
        <v>0</v>
      </c>
      <c r="AC75" s="17">
        <f>AA75/14</f>
        <v>10</v>
      </c>
      <c r="AD75" s="22">
        <f>VLOOKUP(A:A,[1]TDSheet!$A:$AD,30,0)</f>
        <v>0.3</v>
      </c>
      <c r="AE75" s="17">
        <f t="shared" si="20"/>
        <v>58.8</v>
      </c>
      <c r="AF75" s="17"/>
      <c r="AG75" s="17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2053</v>
      </c>
      <c r="D76" s="8">
        <v>3772</v>
      </c>
      <c r="E76" s="8">
        <v>3777</v>
      </c>
      <c r="F76" s="8">
        <v>1989</v>
      </c>
      <c r="G76" s="1">
        <f>VLOOKUP(A:A,[1]TDSheet!$A:$G,7,0)</f>
        <v>1</v>
      </c>
      <c r="H76" s="1">
        <f>VLOOKUP(A:A,[1]TDSheet!$A:$H,8,0)</f>
        <v>180</v>
      </c>
      <c r="I76" s="17">
        <f>VLOOKUP(A:A,[2]TDSheet!$A:$F,6,0)</f>
        <v>3845</v>
      </c>
      <c r="J76" s="17">
        <f t="shared" si="14"/>
        <v>-68</v>
      </c>
      <c r="K76" s="17">
        <f>VLOOKUP(A:A,[1]TDSheet!$A:$P,16,0)</f>
        <v>1500</v>
      </c>
      <c r="L76" s="17"/>
      <c r="M76" s="17"/>
      <c r="N76" s="17">
        <v>1200</v>
      </c>
      <c r="O76" s="17">
        <f t="shared" si="15"/>
        <v>347.4</v>
      </c>
      <c r="P76" s="19">
        <v>240</v>
      </c>
      <c r="Q76" s="20">
        <f t="shared" si="16"/>
        <v>10.734024179620036</v>
      </c>
      <c r="R76" s="17">
        <f t="shared" si="17"/>
        <v>5.7253886010362702</v>
      </c>
      <c r="S76" s="17">
        <f>VLOOKUP(A:A,[1]TDSheet!$A:$T,20,0)</f>
        <v>309.60000000000002</v>
      </c>
      <c r="T76" s="17">
        <f>VLOOKUP(A:A,[1]TDSheet!$A:$O,15,0)</f>
        <v>314</v>
      </c>
      <c r="U76" s="17">
        <f>VLOOKUP(A:A,[3]TDSheet!$A:$D,4,0)</f>
        <v>407</v>
      </c>
      <c r="V76" s="17">
        <f>VLOOKUP(A:A,[4]TDSheet!$A:$D,4,0)</f>
        <v>2040</v>
      </c>
      <c r="W76" s="17">
        <f>VLOOKUP(A:A,[1]TDSheet!$A:$W,23,0)</f>
        <v>70</v>
      </c>
      <c r="X76" s="17">
        <f>VLOOKUP(A:A,[1]TDSheet!$A:$X,24,0)</f>
        <v>14</v>
      </c>
      <c r="Y76" s="17">
        <f>VLOOKUP(A:A,[1]TDSheet!$A:$Y,25,0)</f>
        <v>12</v>
      </c>
      <c r="Z76" s="17">
        <f t="shared" si="18"/>
        <v>126</v>
      </c>
      <c r="AA76" s="17">
        <f t="shared" si="19"/>
        <v>1440</v>
      </c>
      <c r="AB76" s="17">
        <f>VLOOKUP(A:A,[1]TDSheet!$A:$AB,28,0)</f>
        <v>0</v>
      </c>
      <c r="AC76" s="17">
        <f>AA76/12</f>
        <v>120</v>
      </c>
      <c r="AD76" s="22">
        <f>VLOOKUP(A:A,[1]TDSheet!$A:$AD,30,0)</f>
        <v>0.25</v>
      </c>
      <c r="AE76" s="17">
        <f t="shared" si="20"/>
        <v>378</v>
      </c>
      <c r="AF76" s="17"/>
      <c r="AG76" s="17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2545</v>
      </c>
      <c r="D77" s="8">
        <v>5618</v>
      </c>
      <c r="E77" s="8">
        <v>4553</v>
      </c>
      <c r="F77" s="8">
        <v>3522</v>
      </c>
      <c r="G77" s="1">
        <f>VLOOKUP(A:A,[1]TDSheet!$A:$G,7,0)</f>
        <v>1</v>
      </c>
      <c r="H77" s="1">
        <f>VLOOKUP(A:A,[1]TDSheet!$A:$H,8,0)</f>
        <v>180</v>
      </c>
      <c r="I77" s="17">
        <f>VLOOKUP(A:A,[2]TDSheet!$A:$F,6,0)</f>
        <v>4631</v>
      </c>
      <c r="J77" s="17">
        <f t="shared" si="14"/>
        <v>-78</v>
      </c>
      <c r="K77" s="17">
        <f>VLOOKUP(A:A,[1]TDSheet!$A:$P,16,0)</f>
        <v>3200</v>
      </c>
      <c r="L77" s="17"/>
      <c r="M77" s="17"/>
      <c r="N77" s="17">
        <v>1440</v>
      </c>
      <c r="O77" s="17">
        <f t="shared" si="15"/>
        <v>709</v>
      </c>
      <c r="P77" s="19">
        <v>900</v>
      </c>
      <c r="Q77" s="20">
        <f t="shared" si="16"/>
        <v>10.750352609308885</v>
      </c>
      <c r="R77" s="17">
        <f t="shared" si="17"/>
        <v>4.9675599435825104</v>
      </c>
      <c r="S77" s="17">
        <f>VLOOKUP(A:A,[1]TDSheet!$A:$T,20,0)</f>
        <v>535.20000000000005</v>
      </c>
      <c r="T77" s="17">
        <f>VLOOKUP(A:A,[1]TDSheet!$A:$O,15,0)</f>
        <v>635</v>
      </c>
      <c r="U77" s="17">
        <f>VLOOKUP(A:A,[3]TDSheet!$A:$D,4,0)</f>
        <v>794</v>
      </c>
      <c r="V77" s="17">
        <f>VLOOKUP(A:A,[4]TDSheet!$A:$D,4,0)</f>
        <v>1008</v>
      </c>
      <c r="W77" s="17">
        <f>VLOOKUP(A:A,[1]TDSheet!$A:$W,23,0)</f>
        <v>70</v>
      </c>
      <c r="X77" s="17">
        <f>VLOOKUP(A:A,[1]TDSheet!$A:$X,24,0)</f>
        <v>14</v>
      </c>
      <c r="Y77" s="17">
        <f>VLOOKUP(A:A,[1]TDSheet!$A:$Y,25,0)</f>
        <v>12</v>
      </c>
      <c r="Z77" s="17">
        <f t="shared" si="18"/>
        <v>196</v>
      </c>
      <c r="AA77" s="17">
        <f t="shared" si="19"/>
        <v>2340</v>
      </c>
      <c r="AB77" s="17" t="str">
        <f>VLOOKUP(A:A,[1]TDSheet!$A:$AB,28,0)</f>
        <v>апр яб</v>
      </c>
      <c r="AC77" s="17">
        <f>AA77/12</f>
        <v>195</v>
      </c>
      <c r="AD77" s="22">
        <f>VLOOKUP(A:A,[1]TDSheet!$A:$AD,30,0)</f>
        <v>0.25</v>
      </c>
      <c r="AE77" s="17">
        <f t="shared" si="20"/>
        <v>588</v>
      </c>
      <c r="AF77" s="17"/>
      <c r="AG77" s="17"/>
    </row>
    <row r="78" spans="1:33" s="1" customFormat="1" ht="11.1" customHeight="1" outlineLevel="1" x14ac:dyDescent="0.2">
      <c r="A78" s="7" t="s">
        <v>82</v>
      </c>
      <c r="B78" s="7" t="s">
        <v>8</v>
      </c>
      <c r="C78" s="8">
        <v>78.7</v>
      </c>
      <c r="D78" s="8">
        <v>2.7</v>
      </c>
      <c r="E78" s="8">
        <v>16.2</v>
      </c>
      <c r="F78" s="8">
        <v>65.2</v>
      </c>
      <c r="G78" s="1">
        <f>VLOOKUP(A:A,[1]TDSheet!$A:$G,7,0)</f>
        <v>1</v>
      </c>
      <c r="H78" s="1" t="e">
        <f>VLOOKUP(A:A,[1]TDSheet!$A:$H,8,0)</f>
        <v>#N/A</v>
      </c>
      <c r="I78" s="17">
        <f>VLOOKUP(A:A,[2]TDSheet!$A:$F,6,0)</f>
        <v>18.911000000000001</v>
      </c>
      <c r="J78" s="17">
        <f t="shared" si="14"/>
        <v>-2.7110000000000021</v>
      </c>
      <c r="K78" s="17">
        <f>VLOOKUP(A:A,[1]TDSheet!$A:$P,16,0)</f>
        <v>0</v>
      </c>
      <c r="L78" s="17"/>
      <c r="M78" s="17"/>
      <c r="N78" s="17"/>
      <c r="O78" s="17">
        <f t="shared" si="15"/>
        <v>3.2399999999999998</v>
      </c>
      <c r="P78" s="19"/>
      <c r="Q78" s="20">
        <f t="shared" si="16"/>
        <v>20.123456790123459</v>
      </c>
      <c r="R78" s="17">
        <f t="shared" si="17"/>
        <v>20.123456790123459</v>
      </c>
      <c r="S78" s="17">
        <f>VLOOKUP(A:A,[1]TDSheet!$A:$T,20,0)</f>
        <v>2.16</v>
      </c>
      <c r="T78" s="17">
        <f>VLOOKUP(A:A,[1]TDSheet!$A:$O,15,0)</f>
        <v>4.8600000000000003</v>
      </c>
      <c r="U78" s="17">
        <v>0</v>
      </c>
      <c r="V78" s="17">
        <v>0</v>
      </c>
      <c r="W78" s="17">
        <f>VLOOKUP(A:A,[1]TDSheet!$A:$W,23,0)</f>
        <v>126</v>
      </c>
      <c r="X78" s="17">
        <f>VLOOKUP(A:A,[1]TDSheet!$A:$X,24,0)</f>
        <v>14</v>
      </c>
      <c r="Y78" s="17">
        <f>VLOOKUP(A:A,[1]TDSheet!$A:$Y,25,0)</f>
        <v>2.7</v>
      </c>
      <c r="Z78" s="17">
        <f t="shared" si="18"/>
        <v>0</v>
      </c>
      <c r="AA78" s="17">
        <f t="shared" si="19"/>
        <v>0</v>
      </c>
      <c r="AB78" s="17" t="str">
        <f>VLOOKUP(A:A,[1]TDSheet!$A:$AB,28,0)</f>
        <v>склад?</v>
      </c>
      <c r="AC78" s="17">
        <f>AA78/2.7</f>
        <v>0</v>
      </c>
      <c r="AD78" s="22">
        <f>VLOOKUP(A:A,[1]TDSheet!$A:$AD,30,0)</f>
        <v>1</v>
      </c>
      <c r="AE78" s="17">
        <f t="shared" si="20"/>
        <v>0</v>
      </c>
      <c r="AF78" s="17"/>
      <c r="AG78" s="17"/>
    </row>
    <row r="79" spans="1:33" s="1" customFormat="1" ht="11.1" customHeight="1" outlineLevel="1" x14ac:dyDescent="0.2">
      <c r="A79" s="7" t="s">
        <v>45</v>
      </c>
      <c r="B79" s="7" t="s">
        <v>8</v>
      </c>
      <c r="C79" s="8">
        <v>800</v>
      </c>
      <c r="D79" s="8">
        <v>310</v>
      </c>
      <c r="E79" s="8">
        <v>495</v>
      </c>
      <c r="F79" s="8">
        <v>595</v>
      </c>
      <c r="G79" s="1">
        <f>VLOOKUP(A:A,[1]TDSheet!$A:$G,7,0)</f>
        <v>1</v>
      </c>
      <c r="H79" s="1" t="e">
        <f>VLOOKUP(A:A,[1]TDSheet!$A:$H,8,0)</f>
        <v>#N/A</v>
      </c>
      <c r="I79" s="17">
        <f>VLOOKUP(A:A,[2]TDSheet!$A:$F,6,0)</f>
        <v>510.01</v>
      </c>
      <c r="J79" s="17">
        <f t="shared" si="14"/>
        <v>-15.009999999999991</v>
      </c>
      <c r="K79" s="17">
        <f>VLOOKUP(A:A,[1]TDSheet!$A:$P,16,0)</f>
        <v>500</v>
      </c>
      <c r="L79" s="17"/>
      <c r="M79" s="17"/>
      <c r="N79" s="17"/>
      <c r="O79" s="17">
        <f t="shared" si="15"/>
        <v>99</v>
      </c>
      <c r="P79" s="19"/>
      <c r="Q79" s="20">
        <f t="shared" si="16"/>
        <v>11.060606060606061</v>
      </c>
      <c r="R79" s="17">
        <f t="shared" si="17"/>
        <v>6.0101010101010104</v>
      </c>
      <c r="S79" s="17">
        <f>VLOOKUP(A:A,[1]TDSheet!$A:$T,20,0)</f>
        <v>92</v>
      </c>
      <c r="T79" s="17">
        <f>VLOOKUP(A:A,[1]TDSheet!$A:$O,15,0)</f>
        <v>91</v>
      </c>
      <c r="U79" s="17">
        <f>VLOOKUP(A:A,[3]TDSheet!$A:$D,4,0)</f>
        <v>120</v>
      </c>
      <c r="V79" s="17">
        <v>0</v>
      </c>
      <c r="W79" s="17">
        <f>VLOOKUP(A:A,[1]TDSheet!$A:$W,23,0)</f>
        <v>84</v>
      </c>
      <c r="X79" s="17">
        <f>VLOOKUP(A:A,[1]TDSheet!$A:$X,24,0)</f>
        <v>12</v>
      </c>
      <c r="Y79" s="17">
        <f>VLOOKUP(A:A,[1]TDSheet!$A:$Y,25,0)</f>
        <v>5</v>
      </c>
      <c r="Z79" s="17">
        <f t="shared" si="18"/>
        <v>0</v>
      </c>
      <c r="AA79" s="17">
        <f t="shared" si="19"/>
        <v>0</v>
      </c>
      <c r="AB79" s="17" t="e">
        <f>VLOOKUP(A:A,[1]TDSheet!$A:$AB,28,0)</f>
        <v>#N/A</v>
      </c>
      <c r="AC79" s="17">
        <f>AA79/5</f>
        <v>0</v>
      </c>
      <c r="AD79" s="22">
        <f>VLOOKUP(A:A,[1]TDSheet!$A:$AD,30,0)</f>
        <v>1</v>
      </c>
      <c r="AE79" s="17">
        <f t="shared" si="20"/>
        <v>0</v>
      </c>
      <c r="AF79" s="17"/>
      <c r="AG7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2024-12-18T11:11:16Z</dcterms:modified>
</cp:coreProperties>
</file>