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D2D121-6FF4-4AE2-8B90-6F606D4EE9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Z661" i="1" s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Y648" i="1"/>
  <c r="X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Z648" i="1" s="1"/>
  <c r="Y640" i="1"/>
  <c r="Y649" i="1" s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Z627" i="1" s="1"/>
  <c r="Y623" i="1"/>
  <c r="Y628" i="1" s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X609" i="1"/>
  <c r="X608" i="1"/>
  <c r="BO607" i="1"/>
  <c r="BM607" i="1"/>
  <c r="Y607" i="1"/>
  <c r="Y608" i="1" s="1"/>
  <c r="X605" i="1"/>
  <c r="Y604" i="1"/>
  <c r="X604" i="1"/>
  <c r="BP603" i="1"/>
  <c r="BO603" i="1"/>
  <c r="BN603" i="1"/>
  <c r="BM603" i="1"/>
  <c r="Z603" i="1"/>
  <c r="Z604" i="1" s="1"/>
  <c r="Y603" i="1"/>
  <c r="X599" i="1"/>
  <c r="X598" i="1"/>
  <c r="BO597" i="1"/>
  <c r="BM597" i="1"/>
  <c r="Y597" i="1"/>
  <c r="BP597" i="1" s="1"/>
  <c r="BO596" i="1"/>
  <c r="BM596" i="1"/>
  <c r="Y596" i="1"/>
  <c r="Y598" i="1" s="1"/>
  <c r="P596" i="1"/>
  <c r="X594" i="1"/>
  <c r="X593" i="1"/>
  <c r="BO592" i="1"/>
  <c r="BM592" i="1"/>
  <c r="Y592" i="1"/>
  <c r="BP592" i="1" s="1"/>
  <c r="P592" i="1"/>
  <c r="BP591" i="1"/>
  <c r="BO591" i="1"/>
  <c r="BN591" i="1"/>
  <c r="BM591" i="1"/>
  <c r="Z591" i="1"/>
  <c r="Y591" i="1"/>
  <c r="P591" i="1"/>
  <c r="BO590" i="1"/>
  <c r="BM590" i="1"/>
  <c r="Y590" i="1"/>
  <c r="Y593" i="1" s="1"/>
  <c r="P590" i="1"/>
  <c r="X588" i="1"/>
  <c r="X587" i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Y587" i="1" s="1"/>
  <c r="P578" i="1"/>
  <c r="X576" i="1"/>
  <c r="X575" i="1"/>
  <c r="BO574" i="1"/>
  <c r="BM574" i="1"/>
  <c r="Y574" i="1"/>
  <c r="BP574" i="1" s="1"/>
  <c r="P574" i="1"/>
  <c r="BP573" i="1"/>
  <c r="BO573" i="1"/>
  <c r="BN573" i="1"/>
  <c r="BM573" i="1"/>
  <c r="Z573" i="1"/>
  <c r="Y573" i="1"/>
  <c r="P573" i="1"/>
  <c r="BO572" i="1"/>
  <c r="BM572" i="1"/>
  <c r="Y572" i="1"/>
  <c r="Y575" i="1" s="1"/>
  <c r="P572" i="1"/>
  <c r="X570" i="1"/>
  <c r="X569" i="1"/>
  <c r="BO568" i="1"/>
  <c r="BM568" i="1"/>
  <c r="Y568" i="1"/>
  <c r="BP568" i="1" s="1"/>
  <c r="P568" i="1"/>
  <c r="BP567" i="1"/>
  <c r="BO567" i="1"/>
  <c r="BN567" i="1"/>
  <c r="BM567" i="1"/>
  <c r="Z567" i="1"/>
  <c r="Y567" i="1"/>
  <c r="P567" i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Y569" i="1" s="1"/>
  <c r="X553" i="1"/>
  <c r="X552" i="1"/>
  <c r="BO551" i="1"/>
  <c r="BM551" i="1"/>
  <c r="Y551" i="1"/>
  <c r="AB685" i="1" s="1"/>
  <c r="P551" i="1"/>
  <c r="X548" i="1"/>
  <c r="X547" i="1"/>
  <c r="BO546" i="1"/>
  <c r="BM546" i="1"/>
  <c r="Y546" i="1"/>
  <c r="BP546" i="1" s="1"/>
  <c r="P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AA685" i="1" s="1"/>
  <c r="P543" i="1"/>
  <c r="X540" i="1"/>
  <c r="Y539" i="1"/>
  <c r="X539" i="1"/>
  <c r="BP538" i="1"/>
  <c r="BO538" i="1"/>
  <c r="BN538" i="1"/>
  <c r="BM538" i="1"/>
  <c r="Z538" i="1"/>
  <c r="Z539" i="1" s="1"/>
  <c r="Y538" i="1"/>
  <c r="Y540" i="1" s="1"/>
  <c r="P538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X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Y532" i="1" s="1"/>
  <c r="P525" i="1"/>
  <c r="X523" i="1"/>
  <c r="X522" i="1"/>
  <c r="BO521" i="1"/>
  <c r="BM521" i="1"/>
  <c r="Y521" i="1"/>
  <c r="Z685" i="1" s="1"/>
  <c r="P521" i="1"/>
  <c r="X518" i="1"/>
  <c r="X517" i="1"/>
  <c r="BO516" i="1"/>
  <c r="BM516" i="1"/>
  <c r="Y516" i="1"/>
  <c r="BP516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P483" i="1"/>
  <c r="BP482" i="1"/>
  <c r="BO482" i="1"/>
  <c r="BN482" i="1"/>
  <c r="BM482" i="1"/>
  <c r="Z482" i="1"/>
  <c r="Y482" i="1"/>
  <c r="Y507" i="1" s="1"/>
  <c r="P482" i="1"/>
  <c r="X480" i="1"/>
  <c r="Y479" i="1"/>
  <c r="X479" i="1"/>
  <c r="BP478" i="1"/>
  <c r="BO478" i="1"/>
  <c r="BN478" i="1"/>
  <c r="BM478" i="1"/>
  <c r="Z478" i="1"/>
  <c r="Z479" i="1" s="1"/>
  <c r="Y478" i="1"/>
  <c r="Y480" i="1" s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BP465" i="1" s="1"/>
  <c r="BO464" i="1"/>
  <c r="BM464" i="1"/>
  <c r="Y464" i="1"/>
  <c r="Y469" i="1" s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Y457" i="1" s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P439" i="1" s="1"/>
  <c r="BO438" i="1"/>
  <c r="BM438" i="1"/>
  <c r="Y438" i="1"/>
  <c r="Y440" i="1" s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W685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V685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7" i="1" s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BO387" i="1"/>
  <c r="BM387" i="1"/>
  <c r="Y387" i="1"/>
  <c r="BP387" i="1" s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4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85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85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Q68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85" i="1" s="1"/>
  <c r="P300" i="1"/>
  <c r="X297" i="1"/>
  <c r="X296" i="1"/>
  <c r="BO295" i="1"/>
  <c r="BM295" i="1"/>
  <c r="Y295" i="1"/>
  <c r="O685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85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P243" i="1"/>
  <c r="BO242" i="1"/>
  <c r="BM242" i="1"/>
  <c r="Y242" i="1"/>
  <c r="Y248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9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8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Y168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69" i="1" s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BP154" i="1"/>
  <c r="BO154" i="1"/>
  <c r="BN154" i="1"/>
  <c r="BM154" i="1"/>
  <c r="Z154" i="1"/>
  <c r="Y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Z139" i="1" s="1"/>
  <c r="P139" i="1"/>
  <c r="BP138" i="1"/>
  <c r="BO138" i="1"/>
  <c r="BN138" i="1"/>
  <c r="BM138" i="1"/>
  <c r="Z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85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85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Y72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Y55" i="1" s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675" i="1" s="1"/>
  <c r="X23" i="1"/>
  <c r="X679" i="1" s="1"/>
  <c r="BO22" i="1"/>
  <c r="X677" i="1" s="1"/>
  <c r="BM22" i="1"/>
  <c r="X676" i="1" s="1"/>
  <c r="X678" i="1" s="1"/>
  <c r="Y22" i="1"/>
  <c r="B685" i="1" s="1"/>
  <c r="P22" i="1"/>
  <c r="H10" i="1"/>
  <c r="A9" i="1"/>
  <c r="F10" i="1" s="1"/>
  <c r="D7" i="1"/>
  <c r="Q6" i="1"/>
  <c r="P2" i="1"/>
  <c r="H9" i="1" l="1"/>
  <c r="A10" i="1"/>
  <c r="Y24" i="1"/>
  <c r="Y35" i="1"/>
  <c r="Y59" i="1"/>
  <c r="BP76" i="1"/>
  <c r="BN76" i="1"/>
  <c r="BP78" i="1"/>
  <c r="BN78" i="1"/>
  <c r="Z78" i="1"/>
  <c r="Y88" i="1"/>
  <c r="Y89" i="1"/>
  <c r="BP82" i="1"/>
  <c r="BN82" i="1"/>
  <c r="Z82" i="1"/>
  <c r="BP86" i="1"/>
  <c r="BN86" i="1"/>
  <c r="Z86" i="1"/>
  <c r="F9" i="1"/>
  <c r="J9" i="1"/>
  <c r="Z22" i="1"/>
  <c r="Z23" i="1" s="1"/>
  <c r="BN22" i="1"/>
  <c r="BP22" i="1"/>
  <c r="Y23" i="1"/>
  <c r="Z26" i="1"/>
  <c r="Z35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C685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85" i="1"/>
  <c r="Z64" i="1"/>
  <c r="Z72" i="1" s="1"/>
  <c r="BN64" i="1"/>
  <c r="Z66" i="1"/>
  <c r="BN66" i="1"/>
  <c r="Z68" i="1"/>
  <c r="BN68" i="1"/>
  <c r="Z70" i="1"/>
  <c r="BN70" i="1"/>
  <c r="Y73" i="1"/>
  <c r="Y79" i="1"/>
  <c r="Z76" i="1"/>
  <c r="Z79" i="1" s="1"/>
  <c r="BP84" i="1"/>
  <c r="BN84" i="1"/>
  <c r="Z84" i="1"/>
  <c r="Z92" i="1"/>
  <c r="Z97" i="1" s="1"/>
  <c r="BN92" i="1"/>
  <c r="BP92" i="1"/>
  <c r="Z94" i="1"/>
  <c r="BN94" i="1"/>
  <c r="Z96" i="1"/>
  <c r="BN96" i="1"/>
  <c r="Z100" i="1"/>
  <c r="Z103" i="1" s="1"/>
  <c r="BN100" i="1"/>
  <c r="BP100" i="1"/>
  <c r="Z102" i="1"/>
  <c r="BN102" i="1"/>
  <c r="Y103" i="1"/>
  <c r="Z107" i="1"/>
  <c r="Z110" i="1" s="1"/>
  <c r="BN107" i="1"/>
  <c r="BP107" i="1"/>
  <c r="Z109" i="1"/>
  <c r="BN109" i="1"/>
  <c r="Y110" i="1"/>
  <c r="Z113" i="1"/>
  <c r="Z119" i="1" s="1"/>
  <c r="BN113" i="1"/>
  <c r="BP113" i="1"/>
  <c r="Z115" i="1"/>
  <c r="BN115" i="1"/>
  <c r="Z117" i="1"/>
  <c r="BN117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Y136" i="1"/>
  <c r="Y146" i="1"/>
  <c r="BP143" i="1"/>
  <c r="BN143" i="1"/>
  <c r="Z143" i="1"/>
  <c r="Y150" i="1"/>
  <c r="BP161" i="1"/>
  <c r="BN161" i="1"/>
  <c r="Z161" i="1"/>
  <c r="Z162" i="1" s="1"/>
  <c r="Y163" i="1"/>
  <c r="BP166" i="1"/>
  <c r="BN166" i="1"/>
  <c r="Z166" i="1"/>
  <c r="Z168" i="1" s="1"/>
  <c r="Y111" i="1"/>
  <c r="Y129" i="1"/>
  <c r="Z145" i="1"/>
  <c r="BP139" i="1"/>
  <c r="BN139" i="1"/>
  <c r="BP141" i="1"/>
  <c r="BN141" i="1"/>
  <c r="Z141" i="1"/>
  <c r="Y145" i="1"/>
  <c r="BP149" i="1"/>
  <c r="BN149" i="1"/>
  <c r="Z149" i="1"/>
  <c r="Z150" i="1" s="1"/>
  <c r="Y151" i="1"/>
  <c r="BP155" i="1"/>
  <c r="BN155" i="1"/>
  <c r="Z155" i="1"/>
  <c r="Z157" i="1" s="1"/>
  <c r="Y181" i="1"/>
  <c r="Y187" i="1"/>
  <c r="Y193" i="1"/>
  <c r="Y203" i="1"/>
  <c r="Y210" i="1"/>
  <c r="Y214" i="1"/>
  <c r="Y226" i="1"/>
  <c r="Y240" i="1"/>
  <c r="Y249" i="1"/>
  <c r="Y260" i="1"/>
  <c r="Y273" i="1"/>
  <c r="Y292" i="1"/>
  <c r="Y297" i="1"/>
  <c r="Y304" i="1"/>
  <c r="Y313" i="1"/>
  <c r="Y341" i="1"/>
  <c r="Y346" i="1"/>
  <c r="Y350" i="1"/>
  <c r="Y367" i="1"/>
  <c r="Y375" i="1"/>
  <c r="Y383" i="1"/>
  <c r="Y390" i="1"/>
  <c r="Y398" i="1"/>
  <c r="Y404" i="1"/>
  <c r="Y409" i="1"/>
  <c r="Y415" i="1"/>
  <c r="Y431" i="1"/>
  <c r="Y435" i="1"/>
  <c r="Y441" i="1"/>
  <c r="Y461" i="1"/>
  <c r="BP468" i="1"/>
  <c r="BN468" i="1"/>
  <c r="Z468" i="1"/>
  <c r="Y470" i="1"/>
  <c r="BP483" i="1"/>
  <c r="BN483" i="1"/>
  <c r="Z483" i="1"/>
  <c r="Z507" i="1" s="1"/>
  <c r="BP488" i="1"/>
  <c r="BN488" i="1"/>
  <c r="Z488" i="1"/>
  <c r="BP491" i="1"/>
  <c r="BN491" i="1"/>
  <c r="Z491" i="1"/>
  <c r="BP495" i="1"/>
  <c r="BN495" i="1"/>
  <c r="Z495" i="1"/>
  <c r="BP498" i="1"/>
  <c r="BN498" i="1"/>
  <c r="Z498" i="1"/>
  <c r="G685" i="1"/>
  <c r="Y158" i="1"/>
  <c r="H685" i="1"/>
  <c r="Y174" i="1"/>
  <c r="Z177" i="1"/>
  <c r="Z181" i="1" s="1"/>
  <c r="BN177" i="1"/>
  <c r="Z179" i="1"/>
  <c r="BN179" i="1"/>
  <c r="Z185" i="1"/>
  <c r="Z186" i="1" s="1"/>
  <c r="BN185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85" i="1"/>
  <c r="Z208" i="1"/>
  <c r="Z209" i="1" s="1"/>
  <c r="BN208" i="1"/>
  <c r="Y209" i="1"/>
  <c r="Z212" i="1"/>
  <c r="Z214" i="1" s="1"/>
  <c r="BN212" i="1"/>
  <c r="BP212" i="1"/>
  <c r="Z218" i="1"/>
  <c r="Z225" i="1" s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Z248" i="1" s="1"/>
  <c r="BN242" i="1"/>
  <c r="BP242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85" i="1"/>
  <c r="Z265" i="1"/>
  <c r="Z273" i="1" s="1"/>
  <c r="BN265" i="1"/>
  <c r="Z267" i="1"/>
  <c r="BN267" i="1"/>
  <c r="Z269" i="1"/>
  <c r="BN269" i="1"/>
  <c r="Z271" i="1"/>
  <c r="BN271" i="1"/>
  <c r="Y274" i="1"/>
  <c r="M685" i="1"/>
  <c r="Z282" i="1"/>
  <c r="Z291" i="1" s="1"/>
  <c r="BN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5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85" i="1"/>
  <c r="Z359" i="1"/>
  <c r="Z367" i="1" s="1"/>
  <c r="BN359" i="1"/>
  <c r="Z361" i="1"/>
  <c r="BN361" i="1"/>
  <c r="Z363" i="1"/>
  <c r="BN363" i="1"/>
  <c r="Z365" i="1"/>
  <c r="BN365" i="1"/>
  <c r="Y368" i="1"/>
  <c r="Z371" i="1"/>
  <c r="Z374" i="1" s="1"/>
  <c r="BN371" i="1"/>
  <c r="Z373" i="1"/>
  <c r="BN373" i="1"/>
  <c r="Z377" i="1"/>
  <c r="BN377" i="1"/>
  <c r="BP377" i="1"/>
  <c r="Z379" i="1"/>
  <c r="BN379" i="1"/>
  <c r="Z381" i="1"/>
  <c r="BN381" i="1"/>
  <c r="Z387" i="1"/>
  <c r="Z390" i="1" s="1"/>
  <c r="BN387" i="1"/>
  <c r="Z388" i="1"/>
  <c r="BN388" i="1"/>
  <c r="Z393" i="1"/>
  <c r="Z397" i="1" s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Z414" i="1" s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38" i="1"/>
  <c r="Z440" i="1" s="1"/>
  <c r="BN438" i="1"/>
  <c r="BP438" i="1"/>
  <c r="Z439" i="1"/>
  <c r="BN439" i="1"/>
  <c r="X685" i="1"/>
  <c r="Z449" i="1"/>
  <c r="Z456" i="1" s="1"/>
  <c r="BN449" i="1"/>
  <c r="Z451" i="1"/>
  <c r="BN451" i="1"/>
  <c r="Z453" i="1"/>
  <c r="BN453" i="1"/>
  <c r="Z455" i="1"/>
  <c r="BN455" i="1"/>
  <c r="Y456" i="1"/>
  <c r="Z459" i="1"/>
  <c r="Z461" i="1" s="1"/>
  <c r="BN459" i="1"/>
  <c r="BP459" i="1"/>
  <c r="Z464" i="1"/>
  <c r="Z469" i="1" s="1"/>
  <c r="BN464" i="1"/>
  <c r="BP464" i="1"/>
  <c r="Z465" i="1"/>
  <c r="BN465" i="1"/>
  <c r="BP466" i="1"/>
  <c r="BN466" i="1"/>
  <c r="Z466" i="1"/>
  <c r="BP484" i="1"/>
  <c r="BN484" i="1"/>
  <c r="Z484" i="1"/>
  <c r="BP490" i="1"/>
  <c r="BN490" i="1"/>
  <c r="Z490" i="1"/>
  <c r="BP493" i="1"/>
  <c r="BN493" i="1"/>
  <c r="Z493" i="1"/>
  <c r="BP496" i="1"/>
  <c r="BN496" i="1"/>
  <c r="Z496" i="1"/>
  <c r="Z517" i="1"/>
  <c r="Y508" i="1"/>
  <c r="Y512" i="1"/>
  <c r="Y518" i="1"/>
  <c r="Y523" i="1"/>
  <c r="Y531" i="1"/>
  <c r="Y548" i="1"/>
  <c r="Y553" i="1"/>
  <c r="Y570" i="1"/>
  <c r="Y576" i="1"/>
  <c r="Y588" i="1"/>
  <c r="Y594" i="1"/>
  <c r="Y599" i="1"/>
  <c r="Y609" i="1"/>
  <c r="BP617" i="1"/>
  <c r="BN617" i="1"/>
  <c r="Z617" i="1"/>
  <c r="BP619" i="1"/>
  <c r="BN619" i="1"/>
  <c r="Z619" i="1"/>
  <c r="Y621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85" i="1"/>
  <c r="AC685" i="1"/>
  <c r="Z501" i="1"/>
  <c r="BN501" i="1"/>
  <c r="Z503" i="1"/>
  <c r="BN503" i="1"/>
  <c r="Z506" i="1"/>
  <c r="BN506" i="1"/>
  <c r="Z510" i="1"/>
  <c r="Z512" i="1" s="1"/>
  <c r="BN510" i="1"/>
  <c r="BP510" i="1"/>
  <c r="Z516" i="1"/>
  <c r="BN516" i="1"/>
  <c r="Z521" i="1"/>
  <c r="Z522" i="1" s="1"/>
  <c r="BN521" i="1"/>
  <c r="BP521" i="1"/>
  <c r="Y522" i="1"/>
  <c r="Z525" i="1"/>
  <c r="BN525" i="1"/>
  <c r="BP525" i="1"/>
  <c r="Z526" i="1"/>
  <c r="BN526" i="1"/>
  <c r="Z529" i="1"/>
  <c r="BN529" i="1"/>
  <c r="Z544" i="1"/>
  <c r="Z547" i="1" s="1"/>
  <c r="BN544" i="1"/>
  <c r="Z546" i="1"/>
  <c r="BN546" i="1"/>
  <c r="Y547" i="1"/>
  <c r="Z551" i="1"/>
  <c r="Z552" i="1" s="1"/>
  <c r="BN551" i="1"/>
  <c r="BP551" i="1"/>
  <c r="Y552" i="1"/>
  <c r="Z558" i="1"/>
  <c r="Z569" i="1" s="1"/>
  <c r="BN558" i="1"/>
  <c r="Z560" i="1"/>
  <c r="BN560" i="1"/>
  <c r="Z562" i="1"/>
  <c r="BN562" i="1"/>
  <c r="Z564" i="1"/>
  <c r="BN564" i="1"/>
  <c r="Z566" i="1"/>
  <c r="BN566" i="1"/>
  <c r="Z568" i="1"/>
  <c r="BN568" i="1"/>
  <c r="Z572" i="1"/>
  <c r="BN572" i="1"/>
  <c r="BP572" i="1"/>
  <c r="Z574" i="1"/>
  <c r="BN574" i="1"/>
  <c r="Z578" i="1"/>
  <c r="Z587" i="1" s="1"/>
  <c r="BN578" i="1"/>
  <c r="BP578" i="1"/>
  <c r="Z580" i="1"/>
  <c r="BN580" i="1"/>
  <c r="Z582" i="1"/>
  <c r="BN582" i="1"/>
  <c r="Z584" i="1"/>
  <c r="BN584" i="1"/>
  <c r="Z586" i="1"/>
  <c r="BN586" i="1"/>
  <c r="Z590" i="1"/>
  <c r="BN590" i="1"/>
  <c r="BP590" i="1"/>
  <c r="Z592" i="1"/>
  <c r="BN592" i="1"/>
  <c r="Z596" i="1"/>
  <c r="Z598" i="1" s="1"/>
  <c r="BN596" i="1"/>
  <c r="BP596" i="1"/>
  <c r="Z597" i="1"/>
  <c r="BN597" i="1"/>
  <c r="AD685" i="1"/>
  <c r="Y605" i="1"/>
  <c r="Z607" i="1"/>
  <c r="Z608" i="1" s="1"/>
  <c r="BN607" i="1"/>
  <c r="BP607" i="1"/>
  <c r="Y620" i="1"/>
  <c r="BP616" i="1"/>
  <c r="BN616" i="1"/>
  <c r="Z616" i="1"/>
  <c r="Z620" i="1" s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662" i="1"/>
  <c r="Z593" i="1" l="1"/>
  <c r="Z575" i="1"/>
  <c r="Z531" i="1"/>
  <c r="Z655" i="1"/>
  <c r="Z637" i="1"/>
  <c r="Z430" i="1"/>
  <c r="Z403" i="1"/>
  <c r="Z383" i="1"/>
  <c r="Z313" i="1"/>
  <c r="Z303" i="1"/>
  <c r="Z260" i="1"/>
  <c r="Z239" i="1"/>
  <c r="Z203" i="1"/>
  <c r="Y679" i="1"/>
  <c r="Y676" i="1"/>
  <c r="Z88" i="1"/>
  <c r="Y675" i="1"/>
  <c r="Y677" i="1"/>
  <c r="Z680" i="1"/>
  <c r="Y678" i="1" l="1"/>
</calcChain>
</file>

<file path=xl/sharedStrings.xml><?xml version="1.0" encoding="utf-8"?>
<sst xmlns="http://schemas.openxmlformats.org/spreadsheetml/2006/main" count="3186" uniqueCount="1096">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</sst>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662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2" t="s">
        <v>0</v>
      </c>
      <c r="E1" s="821"/>
      <c r="F1" s="821"/>
      <c r="G1" s="12" t="s">
        <v>1</v>
      </c>
      <c r="H1" s="87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4" t="s">
        <v>8</v>
      </c>
      <c r="B5" s="826"/>
      <c r="C5" s="827"/>
      <c r="D5" s="878"/>
      <c r="E5" s="879"/>
      <c r="F5" s="1172" t="s">
        <v>9</v>
      </c>
      <c r="G5" s="827"/>
      <c r="H5" s="878"/>
      <c r="I5" s="1100"/>
      <c r="J5" s="1100"/>
      <c r="K5" s="1100"/>
      <c r="L5" s="1100"/>
      <c r="M5" s="879"/>
      <c r="N5" s="58"/>
      <c r="P5" s="24" t="s">
        <v>10</v>
      </c>
      <c r="Q5" s="1191">
        <v>45642</v>
      </c>
      <c r="R5" s="938"/>
      <c r="T5" s="996" t="s">
        <v>11</v>
      </c>
      <c r="U5" s="997"/>
      <c r="V5" s="999" t="s">
        <v>12</v>
      </c>
      <c r="W5" s="938"/>
      <c r="AB5" s="51"/>
      <c r="AC5" s="51"/>
      <c r="AD5" s="51"/>
      <c r="AE5" s="51"/>
    </row>
    <row r="6" spans="1:32" s="779" customFormat="1" ht="24" customHeight="1" x14ac:dyDescent="0.2">
      <c r="A6" s="944" t="s">
        <v>13</v>
      </c>
      <c r="B6" s="826"/>
      <c r="C6" s="82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1" t="s">
        <v>16</v>
      </c>
      <c r="U6" s="997"/>
      <c r="V6" s="1085" t="s">
        <v>17</v>
      </c>
      <c r="W6" s="837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9"/>
      <c r="U7" s="997"/>
      <c r="V7" s="1086"/>
      <c r="W7" s="1087"/>
      <c r="AB7" s="51"/>
      <c r="AC7" s="51"/>
      <c r="AD7" s="51"/>
      <c r="AE7" s="51"/>
    </row>
    <row r="8" spans="1:32" s="779" customFormat="1" ht="25.5" customHeight="1" x14ac:dyDescent="0.2">
      <c r="A8" s="1219" t="s">
        <v>18</v>
      </c>
      <c r="B8" s="801"/>
      <c r="C8" s="802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51">
        <v>0.375</v>
      </c>
      <c r="R8" s="849"/>
      <c r="T8" s="799"/>
      <c r="U8" s="997"/>
      <c r="V8" s="1086"/>
      <c r="W8" s="1087"/>
      <c r="AB8" s="51"/>
      <c r="AC8" s="51"/>
      <c r="AD8" s="51"/>
      <c r="AE8" s="51"/>
    </row>
    <row r="9" spans="1:32" s="779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65"/>
      <c r="E9" s="804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3"/>
      <c r="R9" s="934"/>
      <c r="T9" s="799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65"/>
      <c r="E10" s="804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8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2"/>
      <c r="R10" s="1013"/>
      <c r="U10" s="24" t="s">
        <v>23</v>
      </c>
      <c r="V10" s="836" t="s">
        <v>24</v>
      </c>
      <c r="W10" s="837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9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991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7"/>
      <c r="N12" s="62"/>
      <c r="P12" s="24" t="s">
        <v>30</v>
      </c>
      <c r="Q12" s="951"/>
      <c r="R12" s="849"/>
      <c r="S12" s="23"/>
      <c r="U12" s="24"/>
      <c r="V12" s="821"/>
      <c r="W12" s="799"/>
      <c r="AB12" s="51"/>
      <c r="AC12" s="51"/>
      <c r="AD12" s="51"/>
      <c r="AE12" s="51"/>
    </row>
    <row r="13" spans="1:32" s="779" customFormat="1" ht="23.25" customHeight="1" x14ac:dyDescent="0.2">
      <c r="A13" s="991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7"/>
      <c r="N13" s="62"/>
      <c r="O13" s="26"/>
      <c r="P13" s="26" t="s">
        <v>32</v>
      </c>
      <c r="Q13" s="1129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991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6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7"/>
      <c r="N15" s="63"/>
      <c r="P15" s="97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2" t="s">
        <v>36</v>
      </c>
      <c r="B17" s="832" t="s">
        <v>37</v>
      </c>
      <c r="C17" s="961" t="s">
        <v>38</v>
      </c>
      <c r="D17" s="832" t="s">
        <v>39</v>
      </c>
      <c r="E17" s="910"/>
      <c r="F17" s="832" t="s">
        <v>40</v>
      </c>
      <c r="G17" s="832" t="s">
        <v>41</v>
      </c>
      <c r="H17" s="832" t="s">
        <v>42</v>
      </c>
      <c r="I17" s="832" t="s">
        <v>43</v>
      </c>
      <c r="J17" s="832" t="s">
        <v>44</v>
      </c>
      <c r="K17" s="832" t="s">
        <v>45</v>
      </c>
      <c r="L17" s="832" t="s">
        <v>46</v>
      </c>
      <c r="M17" s="832" t="s">
        <v>47</v>
      </c>
      <c r="N17" s="832" t="s">
        <v>48</v>
      </c>
      <c r="O17" s="832" t="s">
        <v>49</v>
      </c>
      <c r="P17" s="832" t="s">
        <v>50</v>
      </c>
      <c r="Q17" s="909"/>
      <c r="R17" s="909"/>
      <c r="S17" s="909"/>
      <c r="T17" s="910"/>
      <c r="U17" s="1216" t="s">
        <v>51</v>
      </c>
      <c r="V17" s="827"/>
      <c r="W17" s="832" t="s">
        <v>52</v>
      </c>
      <c r="X17" s="832" t="s">
        <v>53</v>
      </c>
      <c r="Y17" s="1217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3"/>
      <c r="B18" s="833"/>
      <c r="C18" s="833"/>
      <c r="D18" s="911"/>
      <c r="E18" s="913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3"/>
      <c r="X18" s="833"/>
      <c r="Y18" s="1218"/>
      <c r="Z18" s="1098"/>
      <c r="AA18" s="1076"/>
      <c r="AB18" s="1076"/>
      <c r="AC18" s="1076"/>
      <c r="AD18" s="1169"/>
      <c r="AE18" s="1170"/>
      <c r="AF18" s="1171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814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customHeight="1" x14ac:dyDescent="0.2">
      <c r="A45" s="887" t="s">
        <v>113</v>
      </c>
      <c r="B45" s="888"/>
      <c r="C45" s="888"/>
      <c r="D45" s="888"/>
      <c r="E45" s="888"/>
      <c r="F45" s="888"/>
      <c r="G45" s="888"/>
      <c r="H45" s="888"/>
      <c r="I45" s="888"/>
      <c r="J45" s="888"/>
      <c r="K45" s="888"/>
      <c r="L45" s="888"/>
      <c r="M45" s="888"/>
      <c r="N45" s="888"/>
      <c r="O45" s="888"/>
      <c r="P45" s="888"/>
      <c r="Q45" s="888"/>
      <c r="R45" s="888"/>
      <c r="S45" s="888"/>
      <c r="T45" s="888"/>
      <c r="U45" s="888"/>
      <c r="V45" s="888"/>
      <c r="W45" s="888"/>
      <c r="X45" s="888"/>
      <c r="Y45" s="888"/>
      <c r="Z45" s="888"/>
      <c r="AA45" s="48"/>
      <c r="AB45" s="48"/>
      <c r="AC45" s="48"/>
    </row>
    <row r="46" spans="1:68" ht="16.5" customHeight="1" x14ac:dyDescent="0.25">
      <c r="A46" s="814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100</v>
      </c>
      <c r="Y49" s="786">
        <f t="shared" si="6"/>
        <v>108</v>
      </c>
      <c r="Z49" s="36">
        <f>IFERROR(IF(Y49=0,"",ROUNDUP(Y49/H49,0)*0.02175),"")</f>
        <v>0.21749999999999997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104.44444444444444</v>
      </c>
      <c r="BN49" s="64">
        <f t="shared" si="8"/>
        <v>112.8</v>
      </c>
      <c r="BO49" s="64">
        <f t="shared" si="9"/>
        <v>0.16534391534391535</v>
      </c>
      <c r="BP49" s="64">
        <f t="shared" si="10"/>
        <v>0.17857142857142855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160</v>
      </c>
      <c r="Y52" s="786">
        <f t="shared" si="6"/>
        <v>160</v>
      </c>
      <c r="Z52" s="36">
        <f>IFERROR(IF(Y52=0,"",ROUNDUP(Y52/H52,0)*0.00902),"")</f>
        <v>0.36080000000000001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168.4</v>
      </c>
      <c r="BN52" s="64">
        <f t="shared" si="8"/>
        <v>168.4</v>
      </c>
      <c r="BO52" s="64">
        <f t="shared" si="9"/>
        <v>0.30303030303030304</v>
      </c>
      <c r="BP52" s="64">
        <f t="shared" si="10"/>
        <v>0.30303030303030304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49.25925925925926</v>
      </c>
      <c r="Y54" s="787">
        <f>IFERROR(Y48/H48,"0")+IFERROR(Y49/H49,"0")+IFERROR(Y50/H50,"0")+IFERROR(Y51/H51,"0")+IFERROR(Y52/H52,"0")+IFERROR(Y53/H53,"0")</f>
        <v>50</v>
      </c>
      <c r="Z54" s="787">
        <f>IFERROR(IF(Z48="",0,Z48),"0")+IFERROR(IF(Z49="",0,Z49),"0")+IFERROR(IF(Z50="",0,Z50),"0")+IFERROR(IF(Z51="",0,Z51),"0")+IFERROR(IF(Z52="",0,Z52),"0")+IFERROR(IF(Z53="",0,Z53),"0")</f>
        <v>0.57830000000000004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260</v>
      </c>
      <c r="Y55" s="787">
        <f>IFERROR(SUM(Y48:Y53),"0")</f>
        <v>268</v>
      </c>
      <c r="Z55" s="37"/>
      <c r="AA55" s="788"/>
      <c r="AB55" s="788"/>
      <c r="AC55" s="788"/>
    </row>
    <row r="56" spans="1:68" ht="14.25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customHeight="1" x14ac:dyDescent="0.25">
      <c r="A61" s="814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0</v>
      </c>
      <c r="Y64" s="78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270</v>
      </c>
      <c r="Y71" s="786">
        <f t="shared" si="11"/>
        <v>270</v>
      </c>
      <c r="Z71" s="36">
        <f>IFERROR(IF(Y71=0,"",ROUNDUP(Y71/H71,0)*0.00902),"")</f>
        <v>0.54120000000000001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282.60000000000002</v>
      </c>
      <c r="BN71" s="64">
        <f t="shared" si="13"/>
        <v>282.60000000000002</v>
      </c>
      <c r="BO71" s="64">
        <f t="shared" si="14"/>
        <v>0.45454545454545459</v>
      </c>
      <c r="BP71" s="64">
        <f t="shared" si="15"/>
        <v>0.45454545454545459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60</v>
      </c>
      <c r="Y72" s="787">
        <f>IFERROR(Y63/H63,"0")+IFERROR(Y64/H64,"0")+IFERROR(Y65/H65,"0")+IFERROR(Y66/H66,"0")+IFERROR(Y67/H67,"0")+IFERROR(Y68/H68,"0")+IFERROR(Y69/H69,"0")+IFERROR(Y70/H70,"0")+IFERROR(Y71/H71,"0")</f>
        <v>60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0.54120000000000001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270</v>
      </c>
      <c r="Y73" s="787">
        <f>IFERROR(SUM(Y63:Y71),"0")</f>
        <v>270</v>
      </c>
      <c r="Z73" s="37"/>
      <c r="AA73" s="788"/>
      <c r="AB73" s="788"/>
      <c r="AC73" s="788"/>
    </row>
    <row r="74" spans="1:68" ht="14.25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0</v>
      </c>
      <c r="Y75" s="78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135</v>
      </c>
      <c r="Y78" s="786">
        <f>IFERROR(IF(X78="",0,CEILING((X78/$H78),1)*$H78),"")</f>
        <v>135</v>
      </c>
      <c r="Z78" s="36">
        <f>IFERROR(IF(Y78=0,"",ROUNDUP(Y78/H78,0)*0.00651),"")</f>
        <v>0.32550000000000001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144</v>
      </c>
      <c r="BN78" s="64">
        <f>IFERROR(Y78*I78/H78,"0")</f>
        <v>144</v>
      </c>
      <c r="BO78" s="64">
        <f>IFERROR(1/J78*(X78/H78),"0")</f>
        <v>0.27472527472527475</v>
      </c>
      <c r="BP78" s="64">
        <f>IFERROR(1/J78*(Y78/H78),"0")</f>
        <v>0.27472527472527475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50</v>
      </c>
      <c r="Y79" s="787">
        <f>IFERROR(Y75/H75,"0")+IFERROR(Y76/H76,"0")+IFERROR(Y77/H77,"0")+IFERROR(Y78/H78,"0")</f>
        <v>50</v>
      </c>
      <c r="Z79" s="787">
        <f>IFERROR(IF(Z75="",0,Z75),"0")+IFERROR(IF(Z76="",0,Z76),"0")+IFERROR(IF(Z77="",0,Z77),"0")+IFERROR(IF(Z78="",0,Z78),"0")</f>
        <v>0.32550000000000001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135</v>
      </c>
      <c r="Y80" s="787">
        <f>IFERROR(SUM(Y75:Y78),"0")</f>
        <v>135</v>
      </c>
      <c r="Z80" s="37"/>
      <c r="AA80" s="788"/>
      <c r="AB80" s="788"/>
      <c r="AC80" s="788"/>
    </row>
    <row r="81" spans="1:68" ht="14.25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3</v>
      </c>
      <c r="Y86" s="786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3.1666666666666661</v>
      </c>
      <c r="BN86" s="64">
        <f t="shared" si="18"/>
        <v>3.8</v>
      </c>
      <c r="BO86" s="64">
        <f t="shared" si="19"/>
        <v>7.1225071225071226E-3</v>
      </c>
      <c r="BP86" s="64">
        <f t="shared" si="20"/>
        <v>8.5470085470085479E-3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1.6666666666666665</v>
      </c>
      <c r="Y88" s="787">
        <f>IFERROR(Y82/H82,"0")+IFERROR(Y83/H83,"0")+IFERROR(Y84/H84,"0")+IFERROR(Y85/H85,"0")+IFERROR(Y86/H86,"0")+IFERROR(Y87/H87,"0")</f>
        <v>2</v>
      </c>
      <c r="Z88" s="787">
        <f>IFERROR(IF(Z82="",0,Z82),"0")+IFERROR(IF(Z83="",0,Z83),"0")+IFERROR(IF(Z84="",0,Z84),"0")+IFERROR(IF(Z85="",0,Z85),"0")+IFERROR(IF(Z86="",0,Z86),"0")+IFERROR(IF(Z87="",0,Z87),"0")</f>
        <v>1.004E-2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3</v>
      </c>
      <c r="Y89" s="787">
        <f>IFERROR(SUM(Y82:Y87),"0")</f>
        <v>3.6</v>
      </c>
      <c r="Z89" s="37"/>
      <c r="AA89" s="788"/>
      <c r="AB89" s="788"/>
      <c r="AC89" s="788"/>
    </row>
    <row r="90" spans="1:68" ht="14.25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0</v>
      </c>
      <c r="Y101" s="78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0</v>
      </c>
      <c r="Y103" s="787">
        <f>IFERROR(Y100/H100,"0")+IFERROR(Y101/H101,"0")+IFERROR(Y102/H102,"0")</f>
        <v>0</v>
      </c>
      <c r="Z103" s="787">
        <f>IFERROR(IF(Z100="",0,Z100),"0")+IFERROR(IF(Z101="",0,Z101),"0")+IFERROR(IF(Z102="",0,Z102),"0")</f>
        <v>0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0</v>
      </c>
      <c r="Y104" s="787">
        <f>IFERROR(SUM(Y100:Y102),"0")</f>
        <v>0</v>
      </c>
      <c r="Z104" s="37"/>
      <c r="AA104" s="788"/>
      <c r="AB104" s="788"/>
      <c r="AC104" s="788"/>
    </row>
    <row r="105" spans="1:68" ht="16.5" customHeight="1" x14ac:dyDescent="0.25">
      <c r="A105" s="814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400</v>
      </c>
      <c r="Y107" s="786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360</v>
      </c>
      <c r="Y109" s="786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117.03703703703704</v>
      </c>
      <c r="Y110" s="787">
        <f>IFERROR(Y107/H107,"0")+IFERROR(Y108/H108,"0")+IFERROR(Y109/H109,"0")</f>
        <v>118</v>
      </c>
      <c r="Z110" s="787">
        <f>IFERROR(IF(Z107="",0,Z107),"0")+IFERROR(IF(Z108="",0,Z108),"0")+IFERROR(IF(Z109="",0,Z109),"0")</f>
        <v>1.5480999999999998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760</v>
      </c>
      <c r="Y111" s="787">
        <f>IFERROR(SUM(Y107:Y109),"0")</f>
        <v>770.40000000000009</v>
      </c>
      <c r="Z111" s="37"/>
      <c r="AA111" s="788"/>
      <c r="AB111" s="788"/>
      <c r="AC111" s="788"/>
    </row>
    <row r="112" spans="1:68" ht="14.25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0</v>
      </c>
      <c r="Y113" s="78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0</v>
      </c>
      <c r="Y115" s="78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3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0</v>
      </c>
      <c r="Y119" s="787">
        <f>IFERROR(Y113/H113,"0")+IFERROR(Y114/H114,"0")+IFERROR(Y115/H115,"0")+IFERROR(Y116/H116,"0")+IFERROR(Y117/H117,"0")+IFERROR(Y118/H118,"0")</f>
        <v>0</v>
      </c>
      <c r="Z119" s="787">
        <f>IFERROR(IF(Z113="",0,Z113),"0")+IFERROR(IF(Z114="",0,Z114),"0")+IFERROR(IF(Z115="",0,Z115),"0")+IFERROR(IF(Z116="",0,Z116),"0")+IFERROR(IF(Z117="",0,Z117),"0")+IFERROR(IF(Z118="",0,Z118),"0")</f>
        <v>0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0</v>
      </c>
      <c r="Y120" s="787">
        <f>IFERROR(SUM(Y113:Y118),"0")</f>
        <v>0</v>
      </c>
      <c r="Z120" s="37"/>
      <c r="AA120" s="788"/>
      <c r="AB120" s="788"/>
      <c r="AC120" s="788"/>
    </row>
    <row r="121" spans="1:68" ht="16.5" customHeight="1" x14ac:dyDescent="0.25">
      <c r="A121" s="814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0</v>
      </c>
      <c r="Y123" s="78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540</v>
      </c>
      <c r="Y126" s="786">
        <f>IFERROR(IF(X126="",0,CEILING((X126/$H126),1)*$H126),"")</f>
        <v>540</v>
      </c>
      <c r="Z126" s="36">
        <f>IFERROR(IF(Y126=0,"",ROUNDUP(Y126/H126,0)*0.00902),"")</f>
        <v>1.0824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565.20000000000005</v>
      </c>
      <c r="BN126" s="64">
        <f>IFERROR(Y126*I126/H126,"0")</f>
        <v>565.20000000000005</v>
      </c>
      <c r="BO126" s="64">
        <f>IFERROR(1/J126*(X126/H126),"0")</f>
        <v>0.90909090909090917</v>
      </c>
      <c r="BP126" s="64">
        <f>IFERROR(1/J126*(Y126/H126),"0")</f>
        <v>0.90909090909090917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120</v>
      </c>
      <c r="Y128" s="787">
        <f>IFERROR(Y123/H123,"0")+IFERROR(Y124/H124,"0")+IFERROR(Y125/H125,"0")+IFERROR(Y126/H126,"0")+IFERROR(Y127/H127,"0")</f>
        <v>120</v>
      </c>
      <c r="Z128" s="787">
        <f>IFERROR(IF(Z123="",0,Z123),"0")+IFERROR(IF(Z124="",0,Z124),"0")+IFERROR(IF(Z125="",0,Z125),"0")+IFERROR(IF(Z126="",0,Z126),"0")+IFERROR(IF(Z127="",0,Z127),"0")</f>
        <v>1.0824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540</v>
      </c>
      <c r="Y129" s="787">
        <f>IFERROR(SUM(Y123:Y127),"0")</f>
        <v>540</v>
      </c>
      <c r="Z129" s="37"/>
      <c r="AA129" s="788"/>
      <c r="AB129" s="788"/>
      <c r="AC129" s="788"/>
    </row>
    <row r="130" spans="1:68" ht="14.25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0</v>
      </c>
      <c r="Y138" s="78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37.5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180</v>
      </c>
      <c r="Y142" s="786">
        <f t="shared" si="31"/>
        <v>180.9</v>
      </c>
      <c r="Z142" s="36">
        <f>IFERROR(IF(Y142=0,"",ROUNDUP(Y142/H142,0)*0.00651),"")</f>
        <v>0.43617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196.79999999999998</v>
      </c>
      <c r="BN142" s="64">
        <f t="shared" si="33"/>
        <v>197.78399999999999</v>
      </c>
      <c r="BO142" s="64">
        <f t="shared" si="34"/>
        <v>0.36630036630036628</v>
      </c>
      <c r="BP142" s="64">
        <f t="shared" si="35"/>
        <v>0.36813186813186816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30</v>
      </c>
      <c r="Y143" s="786">
        <f t="shared" si="31"/>
        <v>30.6</v>
      </c>
      <c r="Z143" s="36">
        <f>IFERROR(IF(Y143=0,"",ROUNDUP(Y143/H143,0)*0.00651),"")</f>
        <v>0.11067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33</v>
      </c>
      <c r="BN143" s="64">
        <f t="shared" si="33"/>
        <v>33.659999999999997</v>
      </c>
      <c r="BO143" s="64">
        <f t="shared" si="34"/>
        <v>9.1575091575091583E-2</v>
      </c>
      <c r="BP143" s="64">
        <f t="shared" si="35"/>
        <v>9.3406593406593408E-2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83.333333333333329</v>
      </c>
      <c r="Y145" s="787">
        <f>IFERROR(Y138/H138,"0")+IFERROR(Y139/H139,"0")+IFERROR(Y140/H140,"0")+IFERROR(Y141/H141,"0")+IFERROR(Y142/H142,"0")+IFERROR(Y143/H143,"0")+IFERROR(Y144/H144,"0")</f>
        <v>84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0.54683999999999999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210</v>
      </c>
      <c r="Y146" s="787">
        <f>IFERROR(SUM(Y138:Y144),"0")</f>
        <v>211.5</v>
      </c>
      <c r="Z146" s="37"/>
      <c r="AA146" s="788"/>
      <c r="AB146" s="788"/>
      <c r="AC146" s="788"/>
    </row>
    <row r="147" spans="1:68" ht="14.25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0</v>
      </c>
      <c r="Y149" s="78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0</v>
      </c>
      <c r="Y150" s="787">
        <f>IFERROR(Y148/H148,"0")+IFERROR(Y149/H149,"0")</f>
        <v>0</v>
      </c>
      <c r="Z150" s="787">
        <f>IFERROR(IF(Z148="",0,Z148),"0")+IFERROR(IF(Z149="",0,Z149),"0")</f>
        <v>0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0</v>
      </c>
      <c r="Y151" s="787">
        <f>IFERROR(SUM(Y148:Y149),"0")</f>
        <v>0</v>
      </c>
      <c r="Z151" s="37"/>
      <c r="AA151" s="788"/>
      <c r="AB151" s="788"/>
      <c r="AC151" s="788"/>
    </row>
    <row r="152" spans="1:68" ht="16.5" customHeight="1" x14ac:dyDescent="0.25">
      <c r="A152" s="814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8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20</v>
      </c>
      <c r="Y156" s="786">
        <f>IFERROR(IF(X156="",0,CEILING((X156/$H156),1)*$H156),"")</f>
        <v>22.400000000000002</v>
      </c>
      <c r="Z156" s="36">
        <f>IFERROR(IF(Y156=0,"",ROUNDUP(Y156/H156,0)*0.00651),"")</f>
        <v>4.5569999999999999E-2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21.124999999999996</v>
      </c>
      <c r="BN156" s="64">
        <f>IFERROR(Y156*I156/H156,"0")</f>
        <v>23.66</v>
      </c>
      <c r="BO156" s="64">
        <f>IFERROR(1/J156*(X156/H156),"0")</f>
        <v>3.4340659340659344E-2</v>
      </c>
      <c r="BP156" s="64">
        <f>IFERROR(1/J156*(Y156/H156),"0")</f>
        <v>3.8461538461538464E-2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6.25</v>
      </c>
      <c r="Y157" s="787">
        <f>IFERROR(Y154/H154,"0")+IFERROR(Y155/H155,"0")+IFERROR(Y156/H156,"0")</f>
        <v>7</v>
      </c>
      <c r="Z157" s="787">
        <f>IFERROR(IF(Z154="",0,Z154),"0")+IFERROR(IF(Z155="",0,Z155),"0")+IFERROR(IF(Z156="",0,Z156),"0")</f>
        <v>4.5569999999999999E-2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20</v>
      </c>
      <c r="Y158" s="787">
        <f>IFERROR(SUM(Y154:Y156),"0")</f>
        <v>22.400000000000002</v>
      </c>
      <c r="Z158" s="37"/>
      <c r="AA158" s="788"/>
      <c r="AB158" s="788"/>
      <c r="AC158" s="788"/>
    </row>
    <row r="159" spans="1:68" ht="14.25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0</v>
      </c>
      <c r="Y160" s="78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0</v>
      </c>
      <c r="Y162" s="787">
        <f>IFERROR(Y160/H160,"0")+IFERROR(Y161/H161,"0")</f>
        <v>0</v>
      </c>
      <c r="Z162" s="787">
        <f>IFERROR(IF(Z160="",0,Z160),"0")+IFERROR(IF(Z161="",0,Z161),"0")</f>
        <v>0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0</v>
      </c>
      <c r="Y163" s="787">
        <f>IFERROR(SUM(Y160:Y161),"0")</f>
        <v>0</v>
      </c>
      <c r="Z163" s="37"/>
      <c r="AA163" s="788"/>
      <c r="AB163" s="788"/>
      <c r="AC163" s="788"/>
    </row>
    <row r="164" spans="1:68" ht="14.25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8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0</v>
      </c>
      <c r="Y167" s="786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0</v>
      </c>
      <c r="Y168" s="787">
        <f>IFERROR(Y165/H165,"0")+IFERROR(Y166/H166,"0")+IFERROR(Y167/H167,"0")</f>
        <v>0</v>
      </c>
      <c r="Z168" s="787">
        <f>IFERROR(IF(Z165="",0,Z165),"0")+IFERROR(IF(Z166="",0,Z166),"0")+IFERROR(IF(Z167="",0,Z167),"0")</f>
        <v>0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0</v>
      </c>
      <c r="Y169" s="787">
        <f>IFERROR(SUM(Y165:Y167),"0")</f>
        <v>0</v>
      </c>
      <c r="Z169" s="37"/>
      <c r="AA169" s="788"/>
      <c r="AB169" s="788"/>
      <c r="AC169" s="788"/>
    </row>
    <row r="170" spans="1:68" ht="16.5" customHeight="1" x14ac:dyDescent="0.25">
      <c r="A170" s="814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customHeight="1" x14ac:dyDescent="0.2">
      <c r="A188" s="887" t="s">
        <v>332</v>
      </c>
      <c r="B188" s="888"/>
      <c r="C188" s="888"/>
      <c r="D188" s="888"/>
      <c r="E188" s="888"/>
      <c r="F188" s="888"/>
      <c r="G188" s="888"/>
      <c r="H188" s="888"/>
      <c r="I188" s="888"/>
      <c r="J188" s="888"/>
      <c r="K188" s="888"/>
      <c r="L188" s="888"/>
      <c r="M188" s="888"/>
      <c r="N188" s="888"/>
      <c r="O188" s="888"/>
      <c r="P188" s="888"/>
      <c r="Q188" s="888"/>
      <c r="R188" s="888"/>
      <c r="S188" s="888"/>
      <c r="T188" s="888"/>
      <c r="U188" s="888"/>
      <c r="V188" s="888"/>
      <c r="W188" s="888"/>
      <c r="X188" s="888"/>
      <c r="Y188" s="888"/>
      <c r="Z188" s="888"/>
      <c r="AA188" s="48"/>
      <c r="AB188" s="48"/>
      <c r="AC188" s="48"/>
    </row>
    <row r="189" spans="1:68" ht="16.5" customHeight="1" x14ac:dyDescent="0.25">
      <c r="A189" s="814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0</v>
      </c>
      <c r="Y195" s="786">
        <f t="shared" ref="Y195:Y202" si="36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0</v>
      </c>
      <c r="BN195" s="64">
        <f t="shared" ref="BN195:BN202" si="38">IFERROR(Y195*I195/H195,"0")</f>
        <v>0</v>
      </c>
      <c r="BO195" s="64">
        <f t="shared" ref="BO195:BO202" si="39">IFERROR(1/J195*(X195/H195),"0")</f>
        <v>0</v>
      </c>
      <c r="BP195" s="64">
        <f t="shared" ref="BP195:BP202" si="40">IFERROR(1/J195*(Y195/H195),"0")</f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30</v>
      </c>
      <c r="Y196" s="786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31.857142857142858</v>
      </c>
      <c r="BN196" s="64">
        <f t="shared" si="38"/>
        <v>35.68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30</v>
      </c>
      <c r="Y197" s="786">
        <f t="shared" si="36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31.428571428571427</v>
      </c>
      <c r="BN197" s="64">
        <f t="shared" si="38"/>
        <v>35.200000000000003</v>
      </c>
      <c r="BO197" s="64">
        <f t="shared" si="39"/>
        <v>4.5787545787545784E-2</v>
      </c>
      <c r="BP197" s="64">
        <f t="shared" si="40"/>
        <v>5.128205128205128E-2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0</v>
      </c>
      <c r="Y198" s="78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0</v>
      </c>
      <c r="Y199" s="786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0</v>
      </c>
      <c r="Y200" s="78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14.285714285714285</v>
      </c>
      <c r="Y203" s="787">
        <f>IFERROR(Y195/H195,"0")+IFERROR(Y196/H196,"0")+IFERROR(Y197/H197,"0")+IFERROR(Y198/H198,"0")+IFERROR(Y199/H199,"0")+IFERROR(Y200/H200,"0")+IFERROR(Y201/H201,"0")+IFERROR(Y202/H202,"0")</f>
        <v>16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0.12048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60</v>
      </c>
      <c r="Y204" s="787">
        <f>IFERROR(SUM(Y195:Y202),"0")</f>
        <v>67.2</v>
      </c>
      <c r="Z204" s="37"/>
      <c r="AA204" s="788"/>
      <c r="AB204" s="788"/>
      <c r="AC204" s="788"/>
    </row>
    <row r="205" spans="1:68" ht="16.5" customHeight="1" x14ac:dyDescent="0.25">
      <c r="A205" s="814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0</v>
      </c>
      <c r="Y217" s="786">
        <f t="shared" ref="Y217:Y224" si="41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0</v>
      </c>
      <c r="BN217" s="64">
        <f t="shared" ref="BN217:BN224" si="43">IFERROR(Y217*I217/H217,"0")</f>
        <v>0</v>
      </c>
      <c r="BO217" s="64">
        <f t="shared" ref="BO217:BO224" si="44">IFERROR(1/J217*(X217/H217),"0")</f>
        <v>0</v>
      </c>
      <c r="BP217" s="64">
        <f t="shared" ref="BP217:BP224" si="45">IFERROR(1/J217*(Y217/H217),"0")</f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0</v>
      </c>
      <c r="Y218" s="78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0</v>
      </c>
      <c r="Y219" s="786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30</v>
      </c>
      <c r="Y220" s="786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31.166666666666668</v>
      </c>
      <c r="BN220" s="64">
        <f t="shared" si="43"/>
        <v>33.660000000000004</v>
      </c>
      <c r="BO220" s="64">
        <f t="shared" si="44"/>
        <v>4.208754208754209E-2</v>
      </c>
      <c r="BP220" s="64">
        <f t="shared" si="45"/>
        <v>4.5454545454545463E-2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0</v>
      </c>
      <c r="Y221" s="78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0</v>
      </c>
      <c r="Y222" s="78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0</v>
      </c>
      <c r="Y223" s="786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0</v>
      </c>
      <c r="Y224" s="786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5.5555555555555554</v>
      </c>
      <c r="Y225" s="787">
        <f>IFERROR(Y217/H217,"0")+IFERROR(Y218/H218,"0")+IFERROR(Y219/H219,"0")+IFERROR(Y220/H220,"0")+IFERROR(Y221/H221,"0")+IFERROR(Y222/H222,"0")+IFERROR(Y223/H223,"0")+IFERROR(Y224/H224,"0")</f>
        <v>6.0000000000000009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5.4120000000000001E-2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30</v>
      </c>
      <c r="Y226" s="787">
        <f>IFERROR(SUM(Y217:Y224),"0")</f>
        <v>32.400000000000006</v>
      </c>
      <c r="Z226" s="37"/>
      <c r="AA226" s="788"/>
      <c r="AB226" s="788"/>
      <c r="AC226" s="788"/>
    </row>
    <row r="227" spans="1:68" ht="14.25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100</v>
      </c>
      <c r="Y231" s="786">
        <f t="shared" si="46"/>
        <v>104.39999999999999</v>
      </c>
      <c r="Z231" s="36">
        <f>IFERROR(IF(Y231=0,"",ROUNDUP(Y231/H231,0)*0.02175),"")</f>
        <v>0.26100000000000001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106.48275862068967</v>
      </c>
      <c r="BN231" s="64">
        <f t="shared" si="48"/>
        <v>111.16799999999999</v>
      </c>
      <c r="BO231" s="64">
        <f t="shared" si="49"/>
        <v>0.20525451559934318</v>
      </c>
      <c r="BP231" s="64">
        <f t="shared" si="50"/>
        <v>0.21428571428571427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0</v>
      </c>
      <c r="Y232" s="786">
        <f t="shared" si="46"/>
        <v>0</v>
      </c>
      <c r="Z232" s="36" t="str">
        <f t="shared" ref="Z232:Z238" si="51">IFERROR(IF(Y232=0,"",ROUNDUP(Y232/H232,0)*0.00651),"")</f>
        <v/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0</v>
      </c>
      <c r="Y234" s="786">
        <f t="shared" si="46"/>
        <v>0</v>
      </c>
      <c r="Z234" s="36" t="str">
        <f t="shared" si="51"/>
        <v/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0</v>
      </c>
      <c r="Y237" s="786">
        <f t="shared" si="46"/>
        <v>0</v>
      </c>
      <c r="Z237" s="36" t="str">
        <f t="shared" si="51"/>
        <v/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0</v>
      </c>
      <c r="Y238" s="786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11.494252873563219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12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0.26100000000000001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100</v>
      </c>
      <c r="Y240" s="787">
        <f>IFERROR(SUM(Y228:Y238),"0")</f>
        <v>104.39999999999999</v>
      </c>
      <c r="Z240" s="37"/>
      <c r="AA240" s="788"/>
      <c r="AB240" s="788"/>
      <c r="AC240" s="788"/>
    </row>
    <row r="241" spans="1:68" ht="14.25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0</v>
      </c>
      <c r="Y246" s="786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0</v>
      </c>
      <c r="Y247" s="786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0</v>
      </c>
      <c r="Y248" s="787">
        <f>IFERROR(Y242/H242,"0")+IFERROR(Y243/H243,"0")+IFERROR(Y244/H244,"0")+IFERROR(Y245/H245,"0")+IFERROR(Y246/H246,"0")+IFERROR(Y247/H247,"0")</f>
        <v>0</v>
      </c>
      <c r="Z248" s="787">
        <f>IFERROR(IF(Z242="",0,Z242),"0")+IFERROR(IF(Z243="",0,Z243),"0")+IFERROR(IF(Z244="",0,Z244),"0")+IFERROR(IF(Z245="",0,Z245),"0")+IFERROR(IF(Z246="",0,Z246),"0")+IFERROR(IF(Z247="",0,Z247),"0")</f>
        <v>0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0</v>
      </c>
      <c r="Y249" s="787">
        <f>IFERROR(SUM(Y242:Y247),"0")</f>
        <v>0</v>
      </c>
      <c r="Z249" s="37"/>
      <c r="AA249" s="788"/>
      <c r="AB249" s="788"/>
      <c r="AC249" s="788"/>
    </row>
    <row r="250" spans="1:68" ht="16.5" customHeight="1" x14ac:dyDescent="0.25">
      <c r="A250" s="814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4</v>
      </c>
      <c r="Y259" s="786">
        <f t="shared" si="57"/>
        <v>4</v>
      </c>
      <c r="Z259" s="36">
        <f>IFERROR(IF(Y259=0,"",ROUNDUP(Y259/H259,0)*0.00902),"")</f>
        <v>9.0200000000000002E-3</v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4.21</v>
      </c>
      <c r="BN259" s="64">
        <f t="shared" si="59"/>
        <v>4.21</v>
      </c>
      <c r="BO259" s="64">
        <f t="shared" si="60"/>
        <v>7.575757575757576E-3</v>
      </c>
      <c r="BP259" s="64">
        <f t="shared" si="61"/>
        <v>7.575757575757576E-3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1</v>
      </c>
      <c r="Y260" s="787">
        <f>IFERROR(Y252/H252,"0")+IFERROR(Y253/H253,"0")+IFERROR(Y254/H254,"0")+IFERROR(Y255/H255,"0")+IFERROR(Y256/H256,"0")+IFERROR(Y257/H257,"0")+IFERROR(Y258/H258,"0")+IFERROR(Y259/H259,"0")</f>
        <v>1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9.0200000000000002E-3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4</v>
      </c>
      <c r="Y261" s="787">
        <f>IFERROR(SUM(Y252:Y259),"0")</f>
        <v>4</v>
      </c>
      <c r="Z261" s="37"/>
      <c r="AA261" s="788"/>
      <c r="AB261" s="788"/>
      <c r="AC261" s="788"/>
    </row>
    <row r="262" spans="1:68" ht="16.5" customHeight="1" x14ac:dyDescent="0.25">
      <c r="A262" s="814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0</v>
      </c>
      <c r="Y268" s="786">
        <f t="shared" si="62"/>
        <v>0</v>
      </c>
      <c r="Z268" s="36" t="str">
        <f>IFERROR(IF(Y268=0,"",ROUNDUP(Y268/H268,0)*0.02175),"")</f>
        <v/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0</v>
      </c>
      <c r="Y269" s="78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80</v>
      </c>
      <c r="Y272" s="786">
        <f t="shared" si="62"/>
        <v>80</v>
      </c>
      <c r="Z272" s="36">
        <f>IFERROR(IF(Y272=0,"",ROUNDUP(Y272/H272,0)*0.00902),"")</f>
        <v>0.1804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84.2</v>
      </c>
      <c r="BN272" s="64">
        <f t="shared" si="64"/>
        <v>84.2</v>
      </c>
      <c r="BO272" s="64">
        <f t="shared" si="65"/>
        <v>0.15151515151515152</v>
      </c>
      <c r="BP272" s="64">
        <f t="shared" si="66"/>
        <v>0.15151515151515152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20</v>
      </c>
      <c r="Y273" s="787">
        <f>IFERROR(Y264/H264,"0")+IFERROR(Y265/H265,"0")+IFERROR(Y266/H266,"0")+IFERROR(Y267/H267,"0")+IFERROR(Y268/H268,"0")+IFERROR(Y269/H269,"0")+IFERROR(Y270/H270,"0")+IFERROR(Y271/H271,"0")+IFERROR(Y272/H272,"0")</f>
        <v>20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0.1804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80</v>
      </c>
      <c r="Y274" s="787">
        <f>IFERROR(SUM(Y264:Y272),"0")</f>
        <v>80</v>
      </c>
      <c r="Z274" s="37"/>
      <c r="AA274" s="788"/>
      <c r="AB274" s="788"/>
      <c r="AC274" s="788"/>
    </row>
    <row r="275" spans="1:68" ht="14.25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customHeight="1" x14ac:dyDescent="0.25">
      <c r="A279" s="814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customHeight="1" x14ac:dyDescent="0.25">
      <c r="A293" s="814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customHeight="1" x14ac:dyDescent="0.25">
      <c r="A298" s="814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customHeight="1" x14ac:dyDescent="0.25">
      <c r="A305" s="814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40</v>
      </c>
      <c r="Y310" s="786">
        <f t="shared" si="72"/>
        <v>40.799999999999997</v>
      </c>
      <c r="Z310" s="36">
        <f>IFERROR(IF(Y310=0,"",ROUNDUP(Y310/H310,0)*0.00651),"")</f>
        <v>0.11067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44.20000000000001</v>
      </c>
      <c r="BN310" s="64">
        <f t="shared" si="74"/>
        <v>45.084000000000003</v>
      </c>
      <c r="BO310" s="64">
        <f t="shared" si="75"/>
        <v>9.1575091575091583E-2</v>
      </c>
      <c r="BP310" s="64">
        <f t="shared" si="76"/>
        <v>9.3406593406593408E-2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0</v>
      </c>
      <c r="Y311" s="786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16.666666666666668</v>
      </c>
      <c r="Y313" s="787">
        <f>IFERROR(Y307/H307,"0")+IFERROR(Y308/H308,"0")+IFERROR(Y309/H309,"0")+IFERROR(Y310/H310,"0")+IFERROR(Y311/H311,"0")+IFERROR(Y312/H312,"0")</f>
        <v>17</v>
      </c>
      <c r="Z313" s="787">
        <f>IFERROR(IF(Z307="",0,Z307),"0")+IFERROR(IF(Z308="",0,Z308),"0")+IFERROR(IF(Z309="",0,Z309),"0")+IFERROR(IF(Z310="",0,Z310),"0")+IFERROR(IF(Z311="",0,Z311),"0")+IFERROR(IF(Z312="",0,Z312),"0")</f>
        <v>0.11067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40</v>
      </c>
      <c r="Y314" s="787">
        <f>IFERROR(SUM(Y307:Y312),"0")</f>
        <v>40.799999999999997</v>
      </c>
      <c r="Z314" s="37"/>
      <c r="AA314" s="788"/>
      <c r="AB314" s="788"/>
      <c r="AC314" s="788"/>
    </row>
    <row r="315" spans="1:68" ht="16.5" customHeight="1" x14ac:dyDescent="0.25">
      <c r="A315" s="814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customHeight="1" x14ac:dyDescent="0.25">
      <c r="A328" s="814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customHeight="1" x14ac:dyDescent="0.25">
      <c r="A342" s="814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140</v>
      </c>
      <c r="Y348" s="786">
        <f>IFERROR(IF(X348="",0,CEILING((X348/$H348),1)*$H348),"")</f>
        <v>140.70000000000002</v>
      </c>
      <c r="Z348" s="36">
        <f>IFERROR(IF(Y348=0,"",ROUNDUP(Y348/H348,0)*0.00502),"")</f>
        <v>0.33634000000000003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146.66666666666666</v>
      </c>
      <c r="BN348" s="64">
        <f>IFERROR(Y348*I348/H348,"0")</f>
        <v>147.40000000000003</v>
      </c>
      <c r="BO348" s="64">
        <f>IFERROR(1/J348*(X348/H348),"0")</f>
        <v>0.28490028490028491</v>
      </c>
      <c r="BP348" s="64">
        <f>IFERROR(1/J348*(Y348/H348),"0")</f>
        <v>0.28632478632478636</v>
      </c>
    </row>
    <row r="349" spans="1:68" ht="27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66.666666666666657</v>
      </c>
      <c r="Y350" s="787">
        <f>IFERROR(Y348/H348,"0")+IFERROR(Y349/H349,"0")</f>
        <v>67</v>
      </c>
      <c r="Z350" s="787">
        <f>IFERROR(IF(Z348="",0,Z348),"0")+IFERROR(IF(Z349="",0,Z349),"0")</f>
        <v>0.33634000000000003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140</v>
      </c>
      <c r="Y351" s="787">
        <f>IFERROR(SUM(Y348:Y349),"0")</f>
        <v>140.70000000000002</v>
      </c>
      <c r="Z351" s="37"/>
      <c r="AA351" s="788"/>
      <c r="AB351" s="788"/>
      <c r="AC351" s="788"/>
    </row>
    <row r="352" spans="1:68" ht="14.25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customHeight="1" x14ac:dyDescent="0.25">
      <c r="A356" s="814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10</v>
      </c>
      <c r="Y358" s="786">
        <f t="shared" ref="Y358:Y366" si="77">IFERROR(IF(X358="",0,CEILING((X358/$H358),1)*$H358),"")</f>
        <v>10.8</v>
      </c>
      <c r="Z358" s="36">
        <f>IFERROR(IF(Y358=0,"",ROUNDUP(Y358/H358,0)*0.02175),"")</f>
        <v>2.1749999999999999E-2</v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10.444444444444443</v>
      </c>
      <c r="BN358" s="64">
        <f t="shared" ref="BN358:BN366" si="79">IFERROR(Y358*I358/H358,"0")</f>
        <v>11.28</v>
      </c>
      <c r="BO358" s="64">
        <f t="shared" ref="BO358:BO366" si="80">IFERROR(1/J358*(X358/H358),"0")</f>
        <v>1.653439153439153E-2</v>
      </c>
      <c r="BP358" s="64">
        <f t="shared" ref="BP358:BP366" si="81">IFERROR(1/J358*(Y358/H358),"0")</f>
        <v>1.7857142857142856E-2</v>
      </c>
    </row>
    <row r="359" spans="1:68" ht="27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4</v>
      </c>
      <c r="Y365" s="786">
        <f t="shared" si="77"/>
        <v>4</v>
      </c>
      <c r="Z365" s="36">
        <f>IFERROR(IF(Y365=0,"",ROUNDUP(Y365/H365,0)*0.00902),"")</f>
        <v>9.0200000000000002E-3</v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4.21</v>
      </c>
      <c r="BN365" s="64">
        <f t="shared" si="79"/>
        <v>4.21</v>
      </c>
      <c r="BO365" s="64">
        <f t="shared" si="80"/>
        <v>7.575757575757576E-3</v>
      </c>
      <c r="BP365" s="64">
        <f t="shared" si="81"/>
        <v>7.575757575757576E-3</v>
      </c>
    </row>
    <row r="366" spans="1:68" ht="27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1.9259259259259258</v>
      </c>
      <c r="Y367" s="787">
        <f>IFERROR(Y358/H358,"0")+IFERROR(Y359/H359,"0")+IFERROR(Y360/H360,"0")+IFERROR(Y361/H361,"0")+IFERROR(Y362/H362,"0")+IFERROR(Y363/H363,"0")+IFERROR(Y364/H364,"0")+IFERROR(Y365/H365,"0")+IFERROR(Y366/H366,"0")</f>
        <v>2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3.0769999999999999E-2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14</v>
      </c>
      <c r="Y368" s="787">
        <f>IFERROR(SUM(Y358:Y366),"0")</f>
        <v>14.8</v>
      </c>
      <c r="Z368" s="37"/>
      <c r="AA368" s="788"/>
      <c r="AB368" s="788"/>
      <c r="AC368" s="788"/>
    </row>
    <row r="369" spans="1:68" ht="14.25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40</v>
      </c>
      <c r="Y386" s="786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250</v>
      </c>
      <c r="Y387" s="786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061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0</v>
      </c>
      <c r="Y389" s="786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36.81318681318681</v>
      </c>
      <c r="Y390" s="787">
        <f>IFERROR(Y386/H386,"0")+IFERROR(Y387/H387,"0")+IFERROR(Y388/H388,"0")+IFERROR(Y389/H389,"0")</f>
        <v>38</v>
      </c>
      <c r="Z390" s="787">
        <f>IFERROR(IF(Z386="",0,Z386),"0")+IFERROR(IF(Z387="",0,Z387),"0")+IFERROR(IF(Z388="",0,Z388),"0")+IFERROR(IF(Z389="",0,Z389),"0")</f>
        <v>0.82650000000000001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290</v>
      </c>
      <c r="Y391" s="787">
        <f>IFERROR(SUM(Y386:Y389),"0")</f>
        <v>299.39999999999998</v>
      </c>
      <c r="Z391" s="37"/>
      <c r="AA391" s="788"/>
      <c r="AB391" s="788"/>
      <c r="AC391" s="788"/>
    </row>
    <row r="392" spans="1:68" ht="14.25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customHeight="1" x14ac:dyDescent="0.25">
      <c r="A405" s="814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0</v>
      </c>
      <c r="Y407" s="78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0</v>
      </c>
      <c r="Y408" s="787">
        <f>IFERROR(Y407/H407,"0")</f>
        <v>0</v>
      </c>
      <c r="Z408" s="787">
        <f>IFERROR(IF(Z407="",0,Z407),"0")</f>
        <v>0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0</v>
      </c>
      <c r="Y409" s="787">
        <f>IFERROR(SUM(Y407:Y407),"0")</f>
        <v>0</v>
      </c>
      <c r="Z409" s="37"/>
      <c r="AA409" s="788"/>
      <c r="AB409" s="788"/>
      <c r="AC409" s="788"/>
    </row>
    <row r="410" spans="1:68" ht="14.25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175</v>
      </c>
      <c r="Y412" s="786">
        <f>IFERROR(IF(X412="",0,CEILING((X412/$H412),1)*$H412),"")</f>
        <v>176.4</v>
      </c>
      <c r="Z412" s="36">
        <f>IFERROR(IF(Y412=0,"",ROUNDUP(Y412/H412,0)*0.00651),"")</f>
        <v>0.54683999999999999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195.99999999999997</v>
      </c>
      <c r="BN412" s="64">
        <f>IFERROR(Y412*I412/H412,"0")</f>
        <v>197.56799999999998</v>
      </c>
      <c r="BO412" s="64">
        <f>IFERROR(1/J412*(X412/H412),"0")</f>
        <v>0.45787545787545786</v>
      </c>
      <c r="BP412" s="64">
        <f>IFERROR(1/J412*(Y412/H412),"0")</f>
        <v>0.46153846153846156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0</v>
      </c>
      <c r="Y413" s="786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83.333333333333329</v>
      </c>
      <c r="Y414" s="787">
        <f>IFERROR(Y411/H411,"0")+IFERROR(Y412/H412,"0")+IFERROR(Y413/H413,"0")</f>
        <v>84</v>
      </c>
      <c r="Z414" s="787">
        <f>IFERROR(IF(Z411="",0,Z411),"0")+IFERROR(IF(Z412="",0,Z412),"0")+IFERROR(IF(Z413="",0,Z413),"0")</f>
        <v>0.54683999999999999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175</v>
      </c>
      <c r="Y415" s="787">
        <f>IFERROR(SUM(Y411:Y413),"0")</f>
        <v>176.4</v>
      </c>
      <c r="Z415" s="37"/>
      <c r="AA415" s="788"/>
      <c r="AB415" s="788"/>
      <c r="AC415" s="788"/>
    </row>
    <row r="416" spans="1:68" ht="27.75" customHeight="1" x14ac:dyDescent="0.2">
      <c r="A416" s="887" t="s">
        <v>671</v>
      </c>
      <c r="B416" s="888"/>
      <c r="C416" s="888"/>
      <c r="D416" s="888"/>
      <c r="E416" s="888"/>
      <c r="F416" s="888"/>
      <c r="G416" s="888"/>
      <c r="H416" s="888"/>
      <c r="I416" s="888"/>
      <c r="J416" s="888"/>
      <c r="K416" s="888"/>
      <c r="L416" s="888"/>
      <c r="M416" s="888"/>
      <c r="N416" s="888"/>
      <c r="O416" s="888"/>
      <c r="P416" s="888"/>
      <c r="Q416" s="888"/>
      <c r="R416" s="888"/>
      <c r="S416" s="888"/>
      <c r="T416" s="888"/>
      <c r="U416" s="888"/>
      <c r="V416" s="888"/>
      <c r="W416" s="888"/>
      <c r="X416" s="888"/>
      <c r="Y416" s="888"/>
      <c r="Z416" s="888"/>
      <c r="AA416" s="48"/>
      <c r="AB416" s="48"/>
      <c r="AC416" s="48"/>
    </row>
    <row r="417" spans="1:68" ht="16.5" customHeight="1" x14ac:dyDescent="0.25">
      <c r="A417" s="814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1000</v>
      </c>
      <c r="Y419" s="786">
        <f t="shared" ref="Y419:Y429" si="87"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1032</v>
      </c>
      <c r="BN419" s="64">
        <f t="shared" ref="BN419:BN429" si="89">IFERROR(Y419*I419/H419,"0")</f>
        <v>1037.1600000000001</v>
      </c>
      <c r="BO419" s="64">
        <f t="shared" ref="BO419:BO429" si="90">IFERROR(1/J419*(X419/H419),"0")</f>
        <v>1.3888888888888888</v>
      </c>
      <c r="BP419" s="64">
        <f t="shared" ref="BP419:BP429" si="91">IFERROR(1/J419*(Y419/H419),"0")</f>
        <v>1.3958333333333333</v>
      </c>
    </row>
    <row r="420" spans="1:68" ht="27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500</v>
      </c>
      <c r="Y421" s="786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0</v>
      </c>
      <c r="Y424" s="786">
        <f t="shared" si="87"/>
        <v>0</v>
      </c>
      <c r="Z424" s="36" t="str">
        <f>IFERROR(IF(Y424=0,"",ROUNDUP(Y424/H424,0)*0.02175),"")</f>
        <v/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300</v>
      </c>
      <c r="Y425" s="786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0</v>
      </c>
      <c r="Y429" s="786">
        <f t="shared" si="87"/>
        <v>0</v>
      </c>
      <c r="Z429" s="36" t="str">
        <f>IFERROR(IF(Y429=0,"",ROUNDUP(Y429/H429,0)*0.00902),"")</f>
        <v/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120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121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2.6317499999999998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1800</v>
      </c>
      <c r="Y431" s="787">
        <f>IFERROR(SUM(Y419:Y429),"0")</f>
        <v>1815</v>
      </c>
      <c r="Z431" s="37"/>
      <c r="AA431" s="788"/>
      <c r="AB431" s="788"/>
      <c r="AC431" s="788"/>
    </row>
    <row r="432" spans="1:68" ht="14.25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0</v>
      </c>
      <c r="Y433" s="786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0</v>
      </c>
      <c r="Y434" s="786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0</v>
      </c>
      <c r="Y435" s="787">
        <f>IFERROR(Y433/H433,"0")+IFERROR(Y434/H434,"0")</f>
        <v>0</v>
      </c>
      <c r="Z435" s="787">
        <f>IFERROR(IF(Z433="",0,Z433),"0")+IFERROR(IF(Z434="",0,Z434),"0")</f>
        <v>0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0</v>
      </c>
      <c r="Y436" s="787">
        <f>IFERROR(SUM(Y433:Y434),"0")</f>
        <v>0</v>
      </c>
      <c r="Z436" s="37"/>
      <c r="AA436" s="788"/>
      <c r="AB436" s="788"/>
      <c r="AC436" s="788"/>
    </row>
    <row r="437" spans="1:68" ht="14.25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7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50</v>
      </c>
      <c r="Y439" s="786">
        <f>IFERROR(IF(X439="",0,CEILING((X439/$H439),1)*$H439),"")</f>
        <v>54</v>
      </c>
      <c r="Z439" s="36">
        <f>IFERROR(IF(Y439=0,"",ROUNDUP(Y439/H439,0)*0.02175),"")</f>
        <v>0.1305</v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53.133333333333333</v>
      </c>
      <c r="BN439" s="64">
        <f>IFERROR(Y439*I439/H439,"0")</f>
        <v>57.384</v>
      </c>
      <c r="BO439" s="64">
        <f>IFERROR(1/J439*(X439/H439),"0")</f>
        <v>9.9206349206349201E-2</v>
      </c>
      <c r="BP439" s="64">
        <f>IFERROR(1/J439*(Y439/H439),"0")</f>
        <v>0.10714285714285714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5.5555555555555554</v>
      </c>
      <c r="Y440" s="787">
        <f>IFERROR(Y438/H438,"0")+IFERROR(Y439/H439,"0")</f>
        <v>6</v>
      </c>
      <c r="Z440" s="787">
        <f>IFERROR(IF(Z438="",0,Z438),"0")+IFERROR(IF(Z439="",0,Z439),"0")</f>
        <v>0.1305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50</v>
      </c>
      <c r="Y441" s="787">
        <f>IFERROR(SUM(Y438:Y439),"0")</f>
        <v>54</v>
      </c>
      <c r="Z441" s="37"/>
      <c r="AA441" s="788"/>
      <c r="AB441" s="788"/>
      <c r="AC441" s="788"/>
    </row>
    <row r="442" spans="1:68" ht="14.25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2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40</v>
      </c>
      <c r="Y443" s="786">
        <f>IFERROR(IF(X443="",0,CEILING((X443/$H443),1)*$H443),"")</f>
        <v>45</v>
      </c>
      <c r="Z443" s="36">
        <f>IFERROR(IF(Y443=0,"",ROUNDUP(Y443/H443,0)*0.02175),"")</f>
        <v>0.10874999999999999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42.506666666666668</v>
      </c>
      <c r="BN443" s="64">
        <f>IFERROR(Y443*I443/H443,"0")</f>
        <v>47.82</v>
      </c>
      <c r="BO443" s="64">
        <f>IFERROR(1/J443*(X443/H443),"0")</f>
        <v>7.9365079365079361E-2</v>
      </c>
      <c r="BP443" s="64">
        <f>IFERROR(1/J443*(Y443/H443),"0")</f>
        <v>8.9285714285714274E-2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4.4444444444444446</v>
      </c>
      <c r="Y444" s="787">
        <f>IFERROR(Y443/H443,"0")</f>
        <v>5</v>
      </c>
      <c r="Z444" s="787">
        <f>IFERROR(IF(Z443="",0,Z443),"0")</f>
        <v>0.10874999999999999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40</v>
      </c>
      <c r="Y445" s="787">
        <f>IFERROR(SUM(Y443:Y443),"0")</f>
        <v>45</v>
      </c>
      <c r="Z445" s="37"/>
      <c r="AA445" s="788"/>
      <c r="AB445" s="788"/>
      <c r="AC445" s="788"/>
    </row>
    <row r="446" spans="1:68" ht="16.5" customHeight="1" x14ac:dyDescent="0.25">
      <c r="A446" s="814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0</v>
      </c>
      <c r="Y454" s="786">
        <f t="shared" si="92"/>
        <v>0</v>
      </c>
      <c r="Z454" s="36" t="str">
        <f t="shared" si="93"/>
        <v/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0</v>
      </c>
      <c r="Y456" s="787">
        <f>IFERROR(Y448/H448,"0")+IFERROR(Y449/H449,"0")+IFERROR(Y450/H450,"0")+IFERROR(Y451/H451,"0")+IFERROR(Y452/H452,"0")+IFERROR(Y453/H453,"0")+IFERROR(Y454/H454,"0")+IFERROR(Y455/H455,"0")</f>
        <v>0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0</v>
      </c>
      <c r="Y457" s="787">
        <f>IFERROR(SUM(Y448:Y455),"0")</f>
        <v>0</v>
      </c>
      <c r="Z457" s="37"/>
      <c r="AA457" s="788"/>
      <c r="AB457" s="788"/>
      <c r="AC457" s="788"/>
    </row>
    <row r="458" spans="1:68" ht="14.25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3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0</v>
      </c>
      <c r="Y464" s="786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0</v>
      </c>
      <c r="Y469" s="787">
        <f>IFERROR(Y464/H464,"0")+IFERROR(Y465/H465,"0")+IFERROR(Y466/H466,"0")+IFERROR(Y467/H467,"0")+IFERROR(Y468/H468,"0")</f>
        <v>0</v>
      </c>
      <c r="Z469" s="787">
        <f>IFERROR(IF(Z464="",0,Z464),"0")+IFERROR(IF(Z465="",0,Z465),"0")+IFERROR(IF(Z466="",0,Z466),"0")+IFERROR(IF(Z467="",0,Z467),"0")+IFERROR(IF(Z468="",0,Z468),"0")</f>
        <v>0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0</v>
      </c>
      <c r="Y470" s="787">
        <f>IFERROR(SUM(Y464:Y468),"0")</f>
        <v>0</v>
      </c>
      <c r="Z470" s="37"/>
      <c r="AA470" s="788"/>
      <c r="AB470" s="788"/>
      <c r="AC470" s="788"/>
    </row>
    <row r="471" spans="1:68" ht="14.25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0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customHeight="1" x14ac:dyDescent="0.2">
      <c r="A475" s="887" t="s">
        <v>760</v>
      </c>
      <c r="B475" s="888"/>
      <c r="C475" s="888"/>
      <c r="D475" s="888"/>
      <c r="E475" s="888"/>
      <c r="F475" s="888"/>
      <c r="G475" s="888"/>
      <c r="H475" s="888"/>
      <c r="I475" s="888"/>
      <c r="J475" s="888"/>
      <c r="K475" s="888"/>
      <c r="L475" s="888"/>
      <c r="M475" s="888"/>
      <c r="N475" s="888"/>
      <c r="O475" s="888"/>
      <c r="P475" s="888"/>
      <c r="Q475" s="888"/>
      <c r="R475" s="888"/>
      <c r="S475" s="888"/>
      <c r="T475" s="888"/>
      <c r="U475" s="888"/>
      <c r="V475" s="888"/>
      <c r="W475" s="888"/>
      <c r="X475" s="888"/>
      <c r="Y475" s="888"/>
      <c r="Z475" s="888"/>
      <c r="AA475" s="48"/>
      <c r="AB475" s="48"/>
      <c r="AC475" s="48"/>
    </row>
    <row r="476" spans="1:68" ht="16.5" customHeight="1" x14ac:dyDescent="0.25">
      <c r="A476" s="814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40</v>
      </c>
      <c r="Y483" s="786">
        <f t="shared" si="98"/>
        <v>42</v>
      </c>
      <c r="Z483" s="36">
        <f>IFERROR(IF(Y483=0,"",ROUNDUP(Y483/H483,0)*0.00753),"")</f>
        <v>7.5300000000000006E-2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42.190476190476183</v>
      </c>
      <c r="BN483" s="64">
        <f t="shared" si="100"/>
        <v>44.3</v>
      </c>
      <c r="BO483" s="64">
        <f t="shared" si="101"/>
        <v>6.1050061050061048E-2</v>
      </c>
      <c r="BP483" s="64">
        <f t="shared" si="102"/>
        <v>6.4102564102564097E-2</v>
      </c>
    </row>
    <row r="484" spans="1:68" ht="27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6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8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2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0</v>
      </c>
      <c r="Y488" s="786">
        <f t="shared" si="98"/>
        <v>0</v>
      </c>
      <c r="Z488" s="36" t="str">
        <f>IFERROR(IF(Y488=0,"",ROUNDUP(Y488/H488,0)*0.00753),"")</f>
        <v/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35</v>
      </c>
      <c r="Y492" s="786">
        <f t="shared" si="98"/>
        <v>35.700000000000003</v>
      </c>
      <c r="Z492" s="36">
        <f t="shared" si="103"/>
        <v>8.5339999999999999E-2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37.166666666666664</v>
      </c>
      <c r="BN492" s="64">
        <f t="shared" si="100"/>
        <v>37.910000000000004</v>
      </c>
      <c r="BO492" s="64">
        <f t="shared" si="101"/>
        <v>7.1225071225071226E-2</v>
      </c>
      <c r="BP492" s="64">
        <f t="shared" si="102"/>
        <v>7.2649572649572655E-2</v>
      </c>
    </row>
    <row r="493" spans="1:68" ht="27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3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52.5</v>
      </c>
      <c r="Y502" s="786">
        <f t="shared" si="98"/>
        <v>52.5</v>
      </c>
      <c r="Z502" s="36">
        <f t="shared" si="103"/>
        <v>0.1255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55.75</v>
      </c>
      <c r="BN502" s="64">
        <f t="shared" si="100"/>
        <v>55.75</v>
      </c>
      <c r="BO502" s="64">
        <f t="shared" si="101"/>
        <v>0.10683760683760685</v>
      </c>
      <c r="BP502" s="64">
        <f t="shared" si="102"/>
        <v>0.10683760683760685</v>
      </c>
    </row>
    <row r="503" spans="1:68" ht="37.5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6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51.19047619047619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52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0.28614000000000001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127.5</v>
      </c>
      <c r="Y508" s="787">
        <f>IFERROR(SUM(Y482:Y506),"0")</f>
        <v>130.19999999999999</v>
      </c>
      <c r="Z508" s="37"/>
      <c r="AA508" s="788"/>
      <c r="AB508" s="788"/>
      <c r="AC508" s="788"/>
    </row>
    <row r="509" spans="1:68" ht="14.25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11</v>
      </c>
      <c r="Y516" s="786">
        <f>IFERROR(IF(X516="",0,CEILING((X516/$H516),1)*$H516),"")</f>
        <v>11.88</v>
      </c>
      <c r="Z516" s="36">
        <f>IFERROR(IF(Y516=0,"",ROUNDUP(Y516/H516,0)*0.00627),"")</f>
        <v>5.6430000000000001E-2</v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15.666666666666666</v>
      </c>
      <c r="BN516" s="64">
        <f>IFERROR(Y516*I516/H516,"0")</f>
        <v>16.919999999999998</v>
      </c>
      <c r="BO516" s="64">
        <f>IFERROR(1/J516*(X516/H516),"0")</f>
        <v>4.1666666666666664E-2</v>
      </c>
      <c r="BP516" s="64">
        <f>IFERROR(1/J516*(Y516/H516),"0")</f>
        <v>4.4999999999999998E-2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8.3333333333333321</v>
      </c>
      <c r="Y517" s="787">
        <f>IFERROR(Y515/H515,"0")+IFERROR(Y516/H516,"0")</f>
        <v>9</v>
      </c>
      <c r="Z517" s="787">
        <f>IFERROR(IF(Z515="",0,Z515),"0")+IFERROR(IF(Z516="",0,Z516),"0")</f>
        <v>5.6430000000000001E-2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11</v>
      </c>
      <c r="Y518" s="787">
        <f>IFERROR(SUM(Y515:Y516),"0")</f>
        <v>11.88</v>
      </c>
      <c r="Z518" s="37"/>
      <c r="AA518" s="788"/>
      <c r="AB518" s="788"/>
      <c r="AC518" s="788"/>
    </row>
    <row r="519" spans="1:68" ht="16.5" customHeight="1" x14ac:dyDescent="0.25">
      <c r="A519" s="814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0</v>
      </c>
      <c r="Y525" s="786">
        <f t="shared" ref="Y525:Y530" si="104"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0</v>
      </c>
      <c r="BN525" s="64">
        <f t="shared" ref="BN525:BN530" si="106">IFERROR(Y525*I525/H525,"0")</f>
        <v>0</v>
      </c>
      <c r="BO525" s="64">
        <f t="shared" ref="BO525:BO530" si="107">IFERROR(1/J525*(X525/H525),"0")</f>
        <v>0</v>
      </c>
      <c r="BP525" s="64">
        <f t="shared" ref="BP525:BP530" si="108">IFERROR(1/J525*(Y525/H525),"0")</f>
        <v>0</v>
      </c>
    </row>
    <row r="526" spans="1:68" ht="27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0</v>
      </c>
      <c r="Y529" s="786">
        <f t="shared" si="104"/>
        <v>0</v>
      </c>
      <c r="Z529" s="36" t="str">
        <f>IFERROR(IF(Y529=0,"",ROUNDUP(Y529/H529,0)*0.00502),"")</f>
        <v/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0</v>
      </c>
      <c r="BN529" s="64">
        <f t="shared" si="106"/>
        <v>0</v>
      </c>
      <c r="BO529" s="64">
        <f t="shared" si="107"/>
        <v>0</v>
      </c>
      <c r="BP529" s="64">
        <f t="shared" si="108"/>
        <v>0</v>
      </c>
    </row>
    <row r="530" spans="1:68" ht="27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0</v>
      </c>
      <c r="Y531" s="787">
        <f>IFERROR(Y525/H525,"0")+IFERROR(Y526/H526,"0")+IFERROR(Y527/H527,"0")+IFERROR(Y528/H528,"0")+IFERROR(Y529/H529,"0")+IFERROR(Y530/H530,"0")</f>
        <v>0</v>
      </c>
      <c r="Z531" s="787">
        <f>IFERROR(IF(Z525="",0,Z525),"0")+IFERROR(IF(Z526="",0,Z526),"0")+IFERROR(IF(Z527="",0,Z527),"0")+IFERROR(IF(Z528="",0,Z528),"0")+IFERROR(IF(Z529="",0,Z529),"0")+IFERROR(IF(Z530="",0,Z530),"0")</f>
        <v>0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0</v>
      </c>
      <c r="Y532" s="787">
        <f>IFERROR(SUM(Y525:Y530),"0")</f>
        <v>0</v>
      </c>
      <c r="Z532" s="37"/>
      <c r="AA532" s="788"/>
      <c r="AB532" s="788"/>
      <c r="AC532" s="788"/>
    </row>
    <row r="533" spans="1:68" ht="14.25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1.8</v>
      </c>
      <c r="Y534" s="786">
        <f>IFERROR(IF(X534="",0,CEILING((X534/$H534),1)*$H534),"")</f>
        <v>2.4</v>
      </c>
      <c r="Z534" s="36">
        <f>IFERROR(IF(Y534=0,"",ROUNDUP(Y534/H534,0)*0.00627),"")</f>
        <v>1.2540000000000001E-2</v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2.7</v>
      </c>
      <c r="BN534" s="64">
        <f>IFERROR(Y534*I534/H534,"0")</f>
        <v>3.6000000000000005</v>
      </c>
      <c r="BO534" s="64">
        <f>IFERROR(1/J534*(X534/H534),"0")</f>
        <v>7.4999999999999997E-3</v>
      </c>
      <c r="BP534" s="64">
        <f>IFERROR(1/J534*(Y534/H534),"0")</f>
        <v>0.01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1.5</v>
      </c>
      <c r="Y535" s="787">
        <f>IFERROR(Y534/H534,"0")</f>
        <v>2</v>
      </c>
      <c r="Z535" s="787">
        <f>IFERROR(IF(Z534="",0,Z534),"0")</f>
        <v>1.2540000000000001E-2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1.8</v>
      </c>
      <c r="Y536" s="787">
        <f>IFERROR(SUM(Y534:Y534),"0")</f>
        <v>2.4</v>
      </c>
      <c r="Z536" s="37"/>
      <c r="AA536" s="788"/>
      <c r="AB536" s="788"/>
      <c r="AC536" s="788"/>
    </row>
    <row r="537" spans="1:68" ht="14.25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10.5</v>
      </c>
      <c r="Y538" s="786">
        <f>IFERROR(IF(X538="",0,CEILING((X538/$H538),1)*$H538),"")</f>
        <v>12</v>
      </c>
      <c r="Z538" s="36">
        <f>IFERROR(IF(Y538=0,"",ROUNDUP(Y538/H538,0)*0.00627),"")</f>
        <v>2.5080000000000002E-2</v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12.600000000000001</v>
      </c>
      <c r="BN538" s="64">
        <f>IFERROR(Y538*I538/H538,"0")</f>
        <v>14.4</v>
      </c>
      <c r="BO538" s="64">
        <f>IFERROR(1/J538*(X538/H538),"0")</f>
        <v>1.7500000000000002E-2</v>
      </c>
      <c r="BP538" s="64">
        <f>IFERROR(1/J538*(Y538/H538),"0")</f>
        <v>0.02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3.5</v>
      </c>
      <c r="Y539" s="787">
        <f>IFERROR(Y538/H538,"0")</f>
        <v>4</v>
      </c>
      <c r="Z539" s="787">
        <f>IFERROR(IF(Z538="",0,Z538),"0")</f>
        <v>2.5080000000000002E-2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10.5</v>
      </c>
      <c r="Y540" s="787">
        <f>IFERROR(SUM(Y538:Y538),"0")</f>
        <v>12</v>
      </c>
      <c r="Z540" s="37"/>
      <c r="AA540" s="788"/>
      <c r="AB540" s="788"/>
      <c r="AC540" s="788"/>
    </row>
    <row r="541" spans="1:68" ht="16.5" customHeight="1" x14ac:dyDescent="0.25">
      <c r="A541" s="814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0</v>
      </c>
      <c r="Y543" s="78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9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0</v>
      </c>
      <c r="Y544" s="786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10</v>
      </c>
      <c r="Y545" s="786">
        <f>IFERROR(IF(X545="",0,CEILING((X545/$H545),1)*$H545),"")</f>
        <v>10.799999999999999</v>
      </c>
      <c r="Z545" s="36">
        <f>IFERROR(IF(Y545=0,"",ROUNDUP(Y545/H545,0)*0.00502),"")</f>
        <v>4.5179999999999998E-2</v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16.833333333333332</v>
      </c>
      <c r="BN545" s="64">
        <f>IFERROR(Y545*I545/H545,"0")</f>
        <v>18.18</v>
      </c>
      <c r="BO545" s="64">
        <f>IFERROR(1/J545*(X545/H545),"0")</f>
        <v>3.561253561253562E-2</v>
      </c>
      <c r="BP545" s="64">
        <f>IFERROR(1/J545*(Y545/H545),"0")</f>
        <v>3.8461538461538464E-2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0</v>
      </c>
      <c r="Y546" s="786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8.3333333333333339</v>
      </c>
      <c r="Y547" s="787">
        <f>IFERROR(Y543/H543,"0")+IFERROR(Y544/H544,"0")+IFERROR(Y545/H545,"0")+IFERROR(Y546/H546,"0")</f>
        <v>9</v>
      </c>
      <c r="Z547" s="787">
        <f>IFERROR(IF(Z543="",0,Z543),"0")+IFERROR(IF(Z544="",0,Z544),"0")+IFERROR(IF(Z545="",0,Z545),"0")+IFERROR(IF(Z546="",0,Z546),"0")</f>
        <v>4.5179999999999998E-2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10</v>
      </c>
      <c r="Y548" s="787">
        <f>IFERROR(SUM(Y543:Y546),"0")</f>
        <v>10.799999999999999</v>
      </c>
      <c r="Z548" s="37"/>
      <c r="AA548" s="788"/>
      <c r="AB548" s="788"/>
      <c r="AC548" s="788"/>
    </row>
    <row r="549" spans="1:68" ht="16.5" customHeight="1" x14ac:dyDescent="0.25">
      <c r="A549" s="814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customHeight="1" x14ac:dyDescent="0.2">
      <c r="A554" s="887" t="s">
        <v>870</v>
      </c>
      <c r="B554" s="888"/>
      <c r="C554" s="888"/>
      <c r="D554" s="888"/>
      <c r="E554" s="888"/>
      <c r="F554" s="888"/>
      <c r="G554" s="888"/>
      <c r="H554" s="888"/>
      <c r="I554" s="888"/>
      <c r="J554" s="888"/>
      <c r="K554" s="888"/>
      <c r="L554" s="888"/>
      <c r="M554" s="888"/>
      <c r="N554" s="888"/>
      <c r="O554" s="888"/>
      <c r="P554" s="888"/>
      <c r="Q554" s="888"/>
      <c r="R554" s="888"/>
      <c r="S554" s="888"/>
      <c r="T554" s="888"/>
      <c r="U554" s="888"/>
      <c r="V554" s="888"/>
      <c r="W554" s="888"/>
      <c r="X554" s="888"/>
      <c r="Y554" s="888"/>
      <c r="Z554" s="888"/>
      <c r="AA554" s="48"/>
      <c r="AB554" s="48"/>
      <c r="AC554" s="48"/>
    </row>
    <row r="555" spans="1:68" ht="16.5" customHeight="1" x14ac:dyDescent="0.25">
      <c r="A555" s="814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6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100</v>
      </c>
      <c r="Y558" s="786">
        <f t="shared" si="109"/>
        <v>100.32000000000001</v>
      </c>
      <c r="Z558" s="36">
        <f t="shared" ref="Z558:Z563" si="114">IFERROR(IF(Y558=0,"",ROUNDUP(Y558/H558,0)*0.01196),"")</f>
        <v>0.22724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106.81818181818181</v>
      </c>
      <c r="BN558" s="64">
        <f t="shared" si="111"/>
        <v>107.16</v>
      </c>
      <c r="BO558" s="64">
        <f t="shared" si="112"/>
        <v>0.18210955710955709</v>
      </c>
      <c r="BP558" s="64">
        <f t="shared" si="113"/>
        <v>0.18269230769230771</v>
      </c>
    </row>
    <row r="559" spans="1:68" ht="27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0</v>
      </c>
      <c r="Y561" s="786">
        <f t="shared" si="109"/>
        <v>0</v>
      </c>
      <c r="Z561" s="36" t="str">
        <f t="shared" si="114"/>
        <v/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16.5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50</v>
      </c>
      <c r="Y563" s="786">
        <f t="shared" si="109"/>
        <v>52.800000000000004</v>
      </c>
      <c r="Z563" s="36">
        <f t="shared" si="114"/>
        <v>0.1196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53.409090909090907</v>
      </c>
      <c r="BN563" s="64">
        <f t="shared" si="111"/>
        <v>56.400000000000006</v>
      </c>
      <c r="BO563" s="64">
        <f t="shared" si="112"/>
        <v>9.1054778554778545E-2</v>
      </c>
      <c r="BP563" s="64">
        <f t="shared" si="113"/>
        <v>9.6153846153846159E-2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72</v>
      </c>
      <c r="Y564" s="786">
        <f t="shared" si="109"/>
        <v>72</v>
      </c>
      <c r="Z564" s="36">
        <f>IFERROR(IF(Y564=0,"",ROUNDUP(Y564/H564,0)*0.00902),"")</f>
        <v>0.1804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76.2</v>
      </c>
      <c r="BN564" s="64">
        <f t="shared" si="111"/>
        <v>76.2</v>
      </c>
      <c r="BO564" s="64">
        <f t="shared" si="112"/>
        <v>0.15151515151515152</v>
      </c>
      <c r="BP564" s="64">
        <f t="shared" si="113"/>
        <v>0.15151515151515152</v>
      </c>
    </row>
    <row r="565" spans="1:68" ht="27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48</v>
      </c>
      <c r="Y567" s="786">
        <f t="shared" si="109"/>
        <v>50.4</v>
      </c>
      <c r="Z567" s="36">
        <f>IFERROR(IF(Y567=0,"",ROUNDUP(Y567/H567,0)*0.00902),"")</f>
        <v>0.12628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50.8</v>
      </c>
      <c r="BN567" s="64">
        <f t="shared" si="111"/>
        <v>53.339999999999996</v>
      </c>
      <c r="BO567" s="64">
        <f t="shared" si="112"/>
        <v>0.10101010101010101</v>
      </c>
      <c r="BP567" s="64">
        <f t="shared" si="113"/>
        <v>0.10606060606060606</v>
      </c>
    </row>
    <row r="568" spans="1:68" ht="27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61.742424242424235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63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0.65351999999999988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270</v>
      </c>
      <c r="Y570" s="787">
        <f>IFERROR(SUM(Y557:Y568),"0")</f>
        <v>275.52</v>
      </c>
      <c r="Z570" s="37"/>
      <c r="AA570" s="788"/>
      <c r="AB570" s="788"/>
      <c r="AC570" s="788"/>
    </row>
    <row r="571" spans="1:68" ht="14.25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60</v>
      </c>
      <c r="Y578" s="786">
        <f t="shared" ref="Y578:Y586" si="115">IFERROR(IF(X578="",0,CEILING((X578/$H578),1)*$H578),"")</f>
        <v>63.36</v>
      </c>
      <c r="Z578" s="36">
        <f>IFERROR(IF(Y578=0,"",ROUNDUP(Y578/H578,0)*0.01196),"")</f>
        <v>0.14352000000000001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64.090909090909079</v>
      </c>
      <c r="BN578" s="64">
        <f t="shared" ref="BN578:BN586" si="117">IFERROR(Y578*I578/H578,"0")</f>
        <v>67.679999999999993</v>
      </c>
      <c r="BO578" s="64">
        <f t="shared" ref="BO578:BO586" si="118">IFERROR(1/J578*(X578/H578),"0")</f>
        <v>0.10926573426573427</v>
      </c>
      <c r="BP578" s="64">
        <f t="shared" ref="BP578:BP586" si="119">IFERROR(1/J578*(Y578/H578),"0")</f>
        <v>0.11538461538461539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70</v>
      </c>
      <c r="Y579" s="786">
        <f t="shared" si="115"/>
        <v>73.92</v>
      </c>
      <c r="Z579" s="36">
        <f>IFERROR(IF(Y579=0,"",ROUNDUP(Y579/H579,0)*0.01196),"")</f>
        <v>0.16744000000000001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74.772727272727266</v>
      </c>
      <c r="BN579" s="64">
        <f t="shared" si="117"/>
        <v>78.959999999999994</v>
      </c>
      <c r="BO579" s="64">
        <f t="shared" si="118"/>
        <v>0.12747668997668998</v>
      </c>
      <c r="BP579" s="64">
        <f t="shared" si="119"/>
        <v>0.13461538461538464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80</v>
      </c>
      <c r="Y580" s="786">
        <f t="shared" si="115"/>
        <v>84.48</v>
      </c>
      <c r="Z580" s="36">
        <f>IFERROR(IF(Y580=0,"",ROUNDUP(Y580/H580,0)*0.01196),"")</f>
        <v>0.19136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85.454545454545453</v>
      </c>
      <c r="BN580" s="64">
        <f t="shared" si="117"/>
        <v>90.24</v>
      </c>
      <c r="BO580" s="64">
        <f t="shared" si="118"/>
        <v>0.14568764568764569</v>
      </c>
      <c r="BP580" s="64">
        <f t="shared" si="119"/>
        <v>0.15384615384615385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9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30</v>
      </c>
      <c r="Y581" s="786">
        <f t="shared" si="115"/>
        <v>32.4</v>
      </c>
      <c r="Z581" s="36">
        <f>IFERROR(IF(Y581=0,"",ROUNDUP(Y581/H581,0)*0.00902),"")</f>
        <v>8.1180000000000002E-2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31.75</v>
      </c>
      <c r="BN581" s="64">
        <f t="shared" si="117"/>
        <v>34.29</v>
      </c>
      <c r="BO581" s="64">
        <f t="shared" si="118"/>
        <v>6.3131313131313135E-2</v>
      </c>
      <c r="BP581" s="64">
        <f t="shared" si="119"/>
        <v>6.8181818181818177E-2</v>
      </c>
    </row>
    <row r="582" spans="1:68" ht="27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120</v>
      </c>
      <c r="Y585" s="786">
        <f t="shared" si="115"/>
        <v>122.4</v>
      </c>
      <c r="Z585" s="36">
        <f>IFERROR(IF(Y585=0,"",ROUNDUP(Y585/H585,0)*0.00902),"")</f>
        <v>0.30668000000000001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127</v>
      </c>
      <c r="BN585" s="64">
        <f t="shared" si="117"/>
        <v>129.54000000000002</v>
      </c>
      <c r="BO585" s="64">
        <f t="shared" si="118"/>
        <v>0.25252525252525254</v>
      </c>
      <c r="BP585" s="64">
        <f t="shared" si="119"/>
        <v>0.25757575757575757</v>
      </c>
    </row>
    <row r="586" spans="1:68" ht="27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81.439393939393938</v>
      </c>
      <c r="Y587" s="787">
        <f>IFERROR(Y578/H578,"0")+IFERROR(Y579/H579,"0")+IFERROR(Y580/H580,"0")+IFERROR(Y581/H581,"0")+IFERROR(Y582/H582,"0")+IFERROR(Y583/H583,"0")+IFERROR(Y584/H584,"0")+IFERROR(Y585/H585,"0")+IFERROR(Y586/H586,"0")</f>
        <v>85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0.89017999999999997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360</v>
      </c>
      <c r="Y588" s="787">
        <f>IFERROR(SUM(Y578:Y586),"0")</f>
        <v>376.56</v>
      </c>
      <c r="Z588" s="37"/>
      <c r="AA588" s="788"/>
      <c r="AB588" s="788"/>
      <c r="AC588" s="788"/>
    </row>
    <row r="589" spans="1:68" ht="14.25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203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customHeight="1" x14ac:dyDescent="0.2">
      <c r="A600" s="887" t="s">
        <v>941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814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177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9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customHeight="1" x14ac:dyDescent="0.2">
      <c r="A610" s="887" t="s">
        <v>949</v>
      </c>
      <c r="B610" s="888"/>
      <c r="C610" s="888"/>
      <c r="D610" s="888"/>
      <c r="E610" s="888"/>
      <c r="F610" s="888"/>
      <c r="G610" s="888"/>
      <c r="H610" s="888"/>
      <c r="I610" s="888"/>
      <c r="J610" s="888"/>
      <c r="K610" s="888"/>
      <c r="L610" s="888"/>
      <c r="M610" s="888"/>
      <c r="N610" s="888"/>
      <c r="O610" s="888"/>
      <c r="P610" s="888"/>
      <c r="Q610" s="888"/>
      <c r="R610" s="888"/>
      <c r="S610" s="888"/>
      <c r="T610" s="888"/>
      <c r="U610" s="888"/>
      <c r="V610" s="888"/>
      <c r="W610" s="888"/>
      <c r="X610" s="888"/>
      <c r="Y610" s="888"/>
      <c r="Z610" s="888"/>
      <c r="AA610" s="48"/>
      <c r="AB610" s="48"/>
      <c r="AC610" s="48"/>
    </row>
    <row r="611" spans="1:68" ht="16.5" customHeight="1" x14ac:dyDescent="0.25">
      <c r="A611" s="814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22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38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5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65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5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43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5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12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062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70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1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2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5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500</v>
      </c>
      <c r="Y640" s="786">
        <f t="shared" ref="Y640:Y647" si="130">IFERROR(IF(X640="",0,CEILING((X640/$H640),1)*$H640),"")</f>
        <v>507</v>
      </c>
      <c r="Z640" s="36">
        <f>IFERROR(IF(Y640=0,"",ROUNDUP(Y640/H640,0)*0.02175),"")</f>
        <v>1.4137499999999998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536.15384615384619</v>
      </c>
      <c r="BN640" s="64">
        <f t="shared" ref="BN640:BN647" si="132">IFERROR(Y640*I640/H640,"0")</f>
        <v>543.66000000000008</v>
      </c>
      <c r="BO640" s="64">
        <f t="shared" ref="BO640:BO647" si="133">IFERROR(1/J640*(X640/H640),"0")</f>
        <v>1.1446886446886446</v>
      </c>
      <c r="BP640" s="64">
        <f t="shared" ref="BP640:BP647" si="134">IFERROR(1/J640*(Y640/H640),"0")</f>
        <v>1.1607142857142856</v>
      </c>
    </row>
    <row r="641" spans="1:68" ht="27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149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84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939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88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9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8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3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64.102564102564102</v>
      </c>
      <c r="Y648" s="787">
        <f>IFERROR(Y640/H640,"0")+IFERROR(Y641/H641,"0")+IFERROR(Y642/H642,"0")+IFERROR(Y643/H643,"0")+IFERROR(Y644/H644,"0")+IFERROR(Y645/H645,"0")+IFERROR(Y646/H646,"0")+IFERROR(Y647/H647,"0")</f>
        <v>65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1.4137499999999998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500</v>
      </c>
      <c r="Y649" s="787">
        <f>IFERROR(SUM(Y640:Y647),"0")</f>
        <v>507</v>
      </c>
      <c r="Z649" s="37"/>
      <c r="AA649" s="788"/>
      <c r="AB649" s="788"/>
      <c r="AC649" s="788"/>
    </row>
    <row r="650" spans="1:68" ht="14.25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5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60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customHeight="1" x14ac:dyDescent="0.25">
      <c r="A657" s="814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1003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0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40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14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1001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13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97"/>
      <c r="P675" s="825" t="s">
        <v>1070</v>
      </c>
      <c r="Q675" s="826"/>
      <c r="R675" s="826"/>
      <c r="S675" s="826"/>
      <c r="T675" s="826"/>
      <c r="U675" s="826"/>
      <c r="V675" s="827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6311.8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6421.36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97"/>
      <c r="P676" s="825" t="s">
        <v>1071</v>
      </c>
      <c r="Q676" s="826"/>
      <c r="R676" s="826"/>
      <c r="S676" s="826"/>
      <c r="T676" s="826"/>
      <c r="U676" s="826"/>
      <c r="V676" s="827"/>
      <c r="W676" s="37" t="s">
        <v>69</v>
      </c>
      <c r="X676" s="787">
        <f>IFERROR(SUM(BM22:BM672),"0")</f>
        <v>6657.5392204921518</v>
      </c>
      <c r="Y676" s="787">
        <f>IFERROR(SUM(BN22:BN672),"0")</f>
        <v>6774.6499999999987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97"/>
      <c r="P677" s="825" t="s">
        <v>1072</v>
      </c>
      <c r="Q677" s="826"/>
      <c r="R677" s="826"/>
      <c r="S677" s="826"/>
      <c r="T677" s="826"/>
      <c r="U677" s="826"/>
      <c r="V677" s="827"/>
      <c r="W677" s="37" t="s">
        <v>1073</v>
      </c>
      <c r="X677" s="38">
        <f>ROUNDUP(SUM(BO22:BO672),0)</f>
        <v>12</v>
      </c>
      <c r="Y677" s="38">
        <f>ROUNDUP(SUM(BP22:BP672),0)</f>
        <v>12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97"/>
      <c r="P678" s="825" t="s">
        <v>1074</v>
      </c>
      <c r="Q678" s="826"/>
      <c r="R678" s="826"/>
      <c r="S678" s="826"/>
      <c r="T678" s="826"/>
      <c r="U678" s="826"/>
      <c r="V678" s="827"/>
      <c r="W678" s="37" t="s">
        <v>69</v>
      </c>
      <c r="X678" s="787">
        <f>GrossWeightTotal+PalletQtyTotal*25</f>
        <v>6957.5392204921518</v>
      </c>
      <c r="Y678" s="787">
        <f>GrossWeightTotalR+PalletQtyTotalR*25</f>
        <v>7074.6499999999987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97"/>
      <c r="P679" s="825" t="s">
        <v>1075</v>
      </c>
      <c r="Q679" s="826"/>
      <c r="R679" s="826"/>
      <c r="S679" s="826"/>
      <c r="T679" s="826"/>
      <c r="U679" s="826"/>
      <c r="V679" s="827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1155.429123558434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1175</v>
      </c>
      <c r="Z679" s="37"/>
      <c r="AA679" s="788"/>
      <c r="AB679" s="788"/>
      <c r="AC679" s="788"/>
    </row>
    <row r="680" spans="1:32" ht="14.25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97"/>
      <c r="P680" s="825" t="s">
        <v>1076</v>
      </c>
      <c r="Q680" s="826"/>
      <c r="R680" s="826"/>
      <c r="S680" s="826"/>
      <c r="T680" s="826"/>
      <c r="U680" s="826"/>
      <c r="V680" s="827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13.407910000000001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10" t="s">
        <v>113</v>
      </c>
      <c r="D682" s="941"/>
      <c r="E682" s="941"/>
      <c r="F682" s="941"/>
      <c r="G682" s="941"/>
      <c r="H682" s="940"/>
      <c r="I682" s="810" t="s">
        <v>332</v>
      </c>
      <c r="J682" s="941"/>
      <c r="K682" s="941"/>
      <c r="L682" s="941"/>
      <c r="M682" s="941"/>
      <c r="N682" s="941"/>
      <c r="O682" s="941"/>
      <c r="P682" s="941"/>
      <c r="Q682" s="941"/>
      <c r="R682" s="941"/>
      <c r="S682" s="941"/>
      <c r="T682" s="941"/>
      <c r="U682" s="941"/>
      <c r="V682" s="940"/>
      <c r="W682" s="810" t="s">
        <v>671</v>
      </c>
      <c r="X682" s="940"/>
      <c r="Y682" s="810" t="s">
        <v>760</v>
      </c>
      <c r="Z682" s="941"/>
      <c r="AA682" s="941"/>
      <c r="AB682" s="940"/>
      <c r="AC682" s="782" t="s">
        <v>870</v>
      </c>
      <c r="AD682" s="782" t="s">
        <v>941</v>
      </c>
      <c r="AE682" s="810" t="s">
        <v>949</v>
      </c>
      <c r="AF682" s="940"/>
    </row>
    <row r="683" spans="1:32" ht="14.25" customHeight="1" thickTop="1" x14ac:dyDescent="0.2">
      <c r="A683" s="923" t="s">
        <v>1079</v>
      </c>
      <c r="B683" s="810" t="s">
        <v>63</v>
      </c>
      <c r="C683" s="810" t="s">
        <v>114</v>
      </c>
      <c r="D683" s="810" t="s">
        <v>141</v>
      </c>
      <c r="E683" s="810" t="s">
        <v>219</v>
      </c>
      <c r="F683" s="810" t="s">
        <v>243</v>
      </c>
      <c r="G683" s="810" t="s">
        <v>289</v>
      </c>
      <c r="H683" s="810" t="s">
        <v>113</v>
      </c>
      <c r="I683" s="810" t="s">
        <v>333</v>
      </c>
      <c r="J683" s="810" t="s">
        <v>357</v>
      </c>
      <c r="K683" s="810" t="s">
        <v>435</v>
      </c>
      <c r="L683" s="810" t="s">
        <v>456</v>
      </c>
      <c r="M683" s="810" t="s">
        <v>480</v>
      </c>
      <c r="N683" s="783"/>
      <c r="O683" s="810" t="s">
        <v>507</v>
      </c>
      <c r="P683" s="810" t="s">
        <v>510</v>
      </c>
      <c r="Q683" s="810" t="s">
        <v>519</v>
      </c>
      <c r="R683" s="810" t="s">
        <v>535</v>
      </c>
      <c r="S683" s="810" t="s">
        <v>545</v>
      </c>
      <c r="T683" s="810" t="s">
        <v>558</v>
      </c>
      <c r="U683" s="810" t="s">
        <v>569</v>
      </c>
      <c r="V683" s="810" t="s">
        <v>658</v>
      </c>
      <c r="W683" s="810" t="s">
        <v>672</v>
      </c>
      <c r="X683" s="810" t="s">
        <v>716</v>
      </c>
      <c r="Y683" s="810" t="s">
        <v>761</v>
      </c>
      <c r="Z683" s="810" t="s">
        <v>829</v>
      </c>
      <c r="AA683" s="810" t="s">
        <v>854</v>
      </c>
      <c r="AB683" s="810" t="s">
        <v>866</v>
      </c>
      <c r="AC683" s="810" t="s">
        <v>870</v>
      </c>
      <c r="AD683" s="810" t="s">
        <v>941</v>
      </c>
      <c r="AE683" s="810" t="s">
        <v>949</v>
      </c>
      <c r="AF683" s="810" t="s">
        <v>1049</v>
      </c>
    </row>
    <row r="684" spans="1:32" ht="13.5" customHeight="1" thickBot="1" x14ac:dyDescent="0.25">
      <c r="A684" s="924"/>
      <c r="B684" s="811"/>
      <c r="C684" s="811"/>
      <c r="D684" s="811"/>
      <c r="E684" s="811"/>
      <c r="F684" s="811"/>
      <c r="G684" s="811"/>
      <c r="H684" s="811"/>
      <c r="I684" s="811"/>
      <c r="J684" s="811"/>
      <c r="K684" s="811"/>
      <c r="L684" s="811"/>
      <c r="M684" s="811"/>
      <c r="N684" s="783"/>
      <c r="O684" s="811"/>
      <c r="P684" s="811"/>
      <c r="Q684" s="811"/>
      <c r="R684" s="811"/>
      <c r="S684" s="811"/>
      <c r="T684" s="811"/>
      <c r="U684" s="811"/>
      <c r="V684" s="811"/>
      <c r="W684" s="811"/>
      <c r="X684" s="811"/>
      <c r="Y684" s="811"/>
      <c r="Z684" s="811"/>
      <c r="AA684" s="811"/>
      <c r="AB684" s="811"/>
      <c r="AC684" s="811"/>
      <c r="AD684" s="811"/>
      <c r="AE684" s="811"/>
      <c r="AF684" s="811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268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408.6</v>
      </c>
      <c r="E685" s="46">
        <f>IFERROR(Y107*1,"0")+IFERROR(Y108*1,"0")+IFERROR(Y109*1,"0")+IFERROR(Y113*1,"0")+IFERROR(Y114*1,"0")+IFERROR(Y115*1,"0")+IFERROR(Y116*1,"0")+IFERROR(Y117*1,"0")+IFERROR(Y118*1,"0")</f>
        <v>770.40000000000009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751.5</v>
      </c>
      <c r="G685" s="46">
        <f>IFERROR(Y154*1,"0")+IFERROR(Y155*1,"0")+IFERROR(Y156*1,"0")+IFERROR(Y160*1,"0")+IFERROR(Y161*1,"0")+IFERROR(Y165*1,"0")+IFERROR(Y166*1,"0")+IFERROR(Y167*1,"0")</f>
        <v>22.400000000000002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67.2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136.80000000000001</v>
      </c>
      <c r="K685" s="46">
        <f>IFERROR(Y252*1,"0")+IFERROR(Y253*1,"0")+IFERROR(Y254*1,"0")+IFERROR(Y255*1,"0")+IFERROR(Y256*1,"0")+IFERROR(Y257*1,"0")+IFERROR(Y258*1,"0")+IFERROR(Y259*1,"0")</f>
        <v>4</v>
      </c>
      <c r="L685" s="46">
        <f>IFERROR(Y264*1,"0")+IFERROR(Y265*1,"0")+IFERROR(Y266*1,"0")+IFERROR(Y267*1,"0")+IFERROR(Y268*1,"0")+IFERROR(Y269*1,"0")+IFERROR(Y270*1,"0")+IFERROR(Y271*1,"0")+IFERROR(Y272*1,"0")+IFERROR(Y276*1,"0")</f>
        <v>80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40.799999999999997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140.70000000000002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314.2</v>
      </c>
      <c r="V685" s="46">
        <f>IFERROR(Y407*1,"0")+IFERROR(Y411*1,"0")+IFERROR(Y412*1,"0")+IFERROR(Y413*1,"0")</f>
        <v>176.4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1914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142.07999999999998</v>
      </c>
      <c r="Z685" s="46">
        <f>IFERROR(Y521*1,"0")+IFERROR(Y525*1,"0")+IFERROR(Y526*1,"0")+IFERROR(Y527*1,"0")+IFERROR(Y528*1,"0")+IFERROR(Y529*1,"0")+IFERROR(Y530*1,"0")+IFERROR(Y534*1,"0")+IFERROR(Y538*1,"0")</f>
        <v>14.4</v>
      </c>
      <c r="AA685" s="46">
        <f>IFERROR(Y543*1,"0")+IFERROR(Y544*1,"0")+IFERROR(Y545*1,"0")+IFERROR(Y546*1,"0")</f>
        <v>10.799999999999999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652.08000000000004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507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U17:V17"/>
    <mergeCell ref="Y17:Y18"/>
    <mergeCell ref="D57:E57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652:T652"/>
    <mergeCell ref="P365:T365"/>
    <mergeCell ref="D579:E579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D468:E468"/>
    <mergeCell ref="P303:V303"/>
    <mergeCell ref="N17:N18"/>
    <mergeCell ref="D49:E49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P621:V621"/>
    <mergeCell ref="P341:V341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P217:T217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A273:O274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614:E614"/>
    <mergeCell ref="P397:V397"/>
    <mergeCell ref="D266:E266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D38:E38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D52:E52"/>
    <mergeCell ref="A629:Z629"/>
    <mergeCell ref="P604:V604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I17:I18"/>
    <mergeCell ref="P32:T32"/>
    <mergeCell ref="A531:O5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O683:O684"/>
    <mergeCell ref="A350:O351"/>
    <mergeCell ref="P562:T562"/>
    <mergeCell ref="D312:E312"/>
    <mergeCell ref="D505:E505"/>
    <mergeCell ref="P220:T220"/>
    <mergeCell ref="A205:Z205"/>
    <mergeCell ref="P609:V609"/>
    <mergeCell ref="D499:E499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2024-12-18T09:51:36Z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