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66A0BC-EC19-4043-9329-56055CEE7E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X669" i="1"/>
  <c r="Y668" i="1"/>
  <c r="X668" i="1"/>
  <c r="BP667" i="1"/>
  <c r="BO667" i="1"/>
  <c r="BN667" i="1"/>
  <c r="BM667" i="1"/>
  <c r="Z667" i="1"/>
  <c r="Z668" i="1" s="1"/>
  <c r="Y667" i="1"/>
  <c r="Y669" i="1" s="1"/>
  <c r="X665" i="1"/>
  <c r="X664" i="1"/>
  <c r="BO663" i="1"/>
  <c r="BM663" i="1"/>
  <c r="Y663" i="1"/>
  <c r="X661" i="1"/>
  <c r="Y660" i="1"/>
  <c r="X660" i="1"/>
  <c r="BP659" i="1"/>
  <c r="BO659" i="1"/>
  <c r="BN659" i="1"/>
  <c r="BM659" i="1"/>
  <c r="Z659" i="1"/>
  <c r="Y659" i="1"/>
  <c r="BP658" i="1"/>
  <c r="BO658" i="1"/>
  <c r="BN658" i="1"/>
  <c r="BM658" i="1"/>
  <c r="Z658" i="1"/>
  <c r="Z660" i="1" s="1"/>
  <c r="Y658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7" i="1" s="1"/>
  <c r="Y639" i="1"/>
  <c r="Y648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X608" i="1"/>
  <c r="X607" i="1"/>
  <c r="BO606" i="1"/>
  <c r="BM606" i="1"/>
  <c r="Y606" i="1"/>
  <c r="Y607" i="1" s="1"/>
  <c r="X604" i="1"/>
  <c r="Y603" i="1"/>
  <c r="X603" i="1"/>
  <c r="BP602" i="1"/>
  <c r="BO602" i="1"/>
  <c r="BN602" i="1"/>
  <c r="BM602" i="1"/>
  <c r="Z602" i="1"/>
  <c r="Z603" i="1" s="1"/>
  <c r="Y602" i="1"/>
  <c r="X598" i="1"/>
  <c r="X597" i="1"/>
  <c r="BO596" i="1"/>
  <c r="BM596" i="1"/>
  <c r="Y596" i="1"/>
  <c r="BP596" i="1" s="1"/>
  <c r="BO595" i="1"/>
  <c r="BM595" i="1"/>
  <c r="Y595" i="1"/>
  <c r="Y597" i="1" s="1"/>
  <c r="P595" i="1"/>
  <c r="X593" i="1"/>
  <c r="X592" i="1"/>
  <c r="BO591" i="1"/>
  <c r="BM591" i="1"/>
  <c r="Y591" i="1"/>
  <c r="BP591" i="1" s="1"/>
  <c r="P591" i="1"/>
  <c r="BP590" i="1"/>
  <c r="BO590" i="1"/>
  <c r="BN590" i="1"/>
  <c r="BM590" i="1"/>
  <c r="Z590" i="1"/>
  <c r="Y590" i="1"/>
  <c r="P590" i="1"/>
  <c r="BO589" i="1"/>
  <c r="BM589" i="1"/>
  <c r="Y589" i="1"/>
  <c r="Y592" i="1" s="1"/>
  <c r="P589" i="1"/>
  <c r="X587" i="1"/>
  <c r="X586" i="1"/>
  <c r="BO585" i="1"/>
  <c r="BM585" i="1"/>
  <c r="Y585" i="1"/>
  <c r="BP585" i="1" s="1"/>
  <c r="P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Y586" i="1" s="1"/>
  <c r="P577" i="1"/>
  <c r="X575" i="1"/>
  <c r="X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BO571" i="1"/>
  <c r="BM571" i="1"/>
  <c r="Y571" i="1"/>
  <c r="Y574" i="1" s="1"/>
  <c r="P571" i="1"/>
  <c r="X569" i="1"/>
  <c r="X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Y568" i="1" s="1"/>
  <c r="X552" i="1"/>
  <c r="X551" i="1"/>
  <c r="BO550" i="1"/>
  <c r="BM550" i="1"/>
  <c r="Y550" i="1"/>
  <c r="AB684" i="1" s="1"/>
  <c r="P550" i="1"/>
  <c r="X547" i="1"/>
  <c r="X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AA684" i="1" s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P526" i="1"/>
  <c r="BO525" i="1"/>
  <c r="BM525" i="1"/>
  <c r="Y525" i="1"/>
  <c r="Y531" i="1" s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N465" i="1"/>
  <c r="BM465" i="1"/>
  <c r="Z465" i="1"/>
  <c r="Y465" i="1"/>
  <c r="BP465" i="1" s="1"/>
  <c r="BP464" i="1"/>
  <c r="BO464" i="1"/>
  <c r="BN464" i="1"/>
  <c r="BM464" i="1"/>
  <c r="Z464" i="1"/>
  <c r="Y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4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Y240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84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84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28" i="1" l="1"/>
  <c r="Y36" i="1"/>
  <c r="Y40" i="1"/>
  <c r="Y44" i="1"/>
  <c r="Y54" i="1"/>
  <c r="Y678" i="1" s="1"/>
  <c r="Y60" i="1"/>
  <c r="Y73" i="1"/>
  <c r="Y79" i="1"/>
  <c r="Y89" i="1"/>
  <c r="Y97" i="1"/>
  <c r="Y103" i="1"/>
  <c r="Y110" i="1"/>
  <c r="Y119" i="1"/>
  <c r="Y128" i="1"/>
  <c r="Y136" i="1"/>
  <c r="BP144" i="1"/>
  <c r="BN144" i="1"/>
  <c r="Z144" i="1"/>
  <c r="Y146" i="1"/>
  <c r="Y151" i="1"/>
  <c r="BP148" i="1"/>
  <c r="BN148" i="1"/>
  <c r="Z148" i="1"/>
  <c r="Z150" i="1" s="1"/>
  <c r="BP156" i="1"/>
  <c r="BN156" i="1"/>
  <c r="Z156" i="1"/>
  <c r="Y158" i="1"/>
  <c r="Y163" i="1"/>
  <c r="BP160" i="1"/>
  <c r="BN160" i="1"/>
  <c r="Z160" i="1"/>
  <c r="Z162" i="1" s="1"/>
  <c r="BP167" i="1"/>
  <c r="BN167" i="1"/>
  <c r="Z167" i="1"/>
  <c r="Y169" i="1"/>
  <c r="H684" i="1"/>
  <c r="Y173" i="1"/>
  <c r="BP172" i="1"/>
  <c r="BN172" i="1"/>
  <c r="Z172" i="1"/>
  <c r="Z173" i="1" s="1"/>
  <c r="Y174" i="1"/>
  <c r="Y181" i="1"/>
  <c r="BP176" i="1"/>
  <c r="BN176" i="1"/>
  <c r="Z176" i="1"/>
  <c r="Z181" i="1" s="1"/>
  <c r="BP180" i="1"/>
  <c r="BN180" i="1"/>
  <c r="Z180" i="1"/>
  <c r="Y182" i="1"/>
  <c r="Y187" i="1"/>
  <c r="BP184" i="1"/>
  <c r="BN184" i="1"/>
  <c r="Z184" i="1"/>
  <c r="Z186" i="1" s="1"/>
  <c r="BP198" i="1"/>
  <c r="BN198" i="1"/>
  <c r="Z198" i="1"/>
  <c r="BP202" i="1"/>
  <c r="BN202" i="1"/>
  <c r="Z202" i="1"/>
  <c r="Y204" i="1"/>
  <c r="J684" i="1"/>
  <c r="Y210" i="1"/>
  <c r="BP207" i="1"/>
  <c r="BN207" i="1"/>
  <c r="Z207" i="1"/>
  <c r="Z209" i="1" s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Y239" i="1"/>
  <c r="BP243" i="1"/>
  <c r="BN243" i="1"/>
  <c r="Z243" i="1"/>
  <c r="BP246" i="1"/>
  <c r="BN246" i="1"/>
  <c r="Z246" i="1"/>
  <c r="Z248" i="1" s="1"/>
  <c r="BP255" i="1"/>
  <c r="BN255" i="1"/>
  <c r="Z255" i="1"/>
  <c r="BP259" i="1"/>
  <c r="BN259" i="1"/>
  <c r="Z259" i="1"/>
  <c r="Y261" i="1"/>
  <c r="L684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4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4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4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BP401" i="1"/>
  <c r="BN401" i="1"/>
  <c r="Z401" i="1"/>
  <c r="Z403" i="1" s="1"/>
  <c r="BP420" i="1"/>
  <c r="BN420" i="1"/>
  <c r="Z420" i="1"/>
  <c r="Z430" i="1" s="1"/>
  <c r="BP424" i="1"/>
  <c r="BN424" i="1"/>
  <c r="Z424" i="1"/>
  <c r="BP428" i="1"/>
  <c r="BN428" i="1"/>
  <c r="Z428" i="1"/>
  <c r="BP450" i="1"/>
  <c r="BN450" i="1"/>
  <c r="Z450" i="1"/>
  <c r="BP454" i="1"/>
  <c r="BN454" i="1"/>
  <c r="Z454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H9" i="1"/>
  <c r="B684" i="1"/>
  <c r="X675" i="1"/>
  <c r="X677" i="1" s="1"/>
  <c r="X676" i="1"/>
  <c r="X678" i="1"/>
  <c r="Y24" i="1"/>
  <c r="Z27" i="1"/>
  <c r="Z35" i="1" s="1"/>
  <c r="BN27" i="1"/>
  <c r="Z32" i="1"/>
  <c r="BN32" i="1"/>
  <c r="Z34" i="1"/>
  <c r="BN34" i="1"/>
  <c r="Z38" i="1"/>
  <c r="Z39" i="1" s="1"/>
  <c r="BN38" i="1"/>
  <c r="BP38" i="1"/>
  <c r="Y676" i="1" s="1"/>
  <c r="Z42" i="1"/>
  <c r="Z43" i="1" s="1"/>
  <c r="BN42" i="1"/>
  <c r="Y675" i="1" s="1"/>
  <c r="Y677" i="1" s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84" i="1"/>
  <c r="Z108" i="1"/>
  <c r="Z110" i="1" s="1"/>
  <c r="BN108" i="1"/>
  <c r="Y111" i="1"/>
  <c r="Z114" i="1"/>
  <c r="Z119" i="1" s="1"/>
  <c r="BN114" i="1"/>
  <c r="Z116" i="1"/>
  <c r="BN116" i="1"/>
  <c r="F684" i="1"/>
  <c r="Z124" i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BP142" i="1"/>
  <c r="BN142" i="1"/>
  <c r="Z142" i="1"/>
  <c r="Y150" i="1"/>
  <c r="G684" i="1"/>
  <c r="Y157" i="1"/>
  <c r="BP154" i="1"/>
  <c r="BN154" i="1"/>
  <c r="Z154" i="1"/>
  <c r="Z157" i="1" s="1"/>
  <c r="Y162" i="1"/>
  <c r="Y168" i="1"/>
  <c r="BP165" i="1"/>
  <c r="BN165" i="1"/>
  <c r="Z165" i="1"/>
  <c r="Z168" i="1" s="1"/>
  <c r="BP178" i="1"/>
  <c r="BN178" i="1"/>
  <c r="Z178" i="1"/>
  <c r="Y186" i="1"/>
  <c r="BP196" i="1"/>
  <c r="BN196" i="1"/>
  <c r="Z196" i="1"/>
  <c r="BP200" i="1"/>
  <c r="BN200" i="1"/>
  <c r="Z200" i="1"/>
  <c r="Y209" i="1"/>
  <c r="BP213" i="1"/>
  <c r="BN213" i="1"/>
  <c r="Z213" i="1"/>
  <c r="Z214" i="1" s="1"/>
  <c r="Y215" i="1"/>
  <c r="Y226" i="1"/>
  <c r="BP217" i="1"/>
  <c r="BN217" i="1"/>
  <c r="Z217" i="1"/>
  <c r="BP221" i="1"/>
  <c r="BN221" i="1"/>
  <c r="Z221" i="1"/>
  <c r="Y225" i="1"/>
  <c r="BP229" i="1"/>
  <c r="BN229" i="1"/>
  <c r="Z229" i="1"/>
  <c r="BP233" i="1"/>
  <c r="BN233" i="1"/>
  <c r="Z233" i="1"/>
  <c r="Z239" i="1" s="1"/>
  <c r="BP237" i="1"/>
  <c r="BN237" i="1"/>
  <c r="Z237" i="1"/>
  <c r="Y249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Z303" i="1"/>
  <c r="BP301" i="1"/>
  <c r="BN301" i="1"/>
  <c r="Z301" i="1"/>
  <c r="BP310" i="1"/>
  <c r="BN310" i="1"/>
  <c r="Z310" i="1"/>
  <c r="Y34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4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BP389" i="1"/>
  <c r="BN389" i="1"/>
  <c r="Z389" i="1"/>
  <c r="Y391" i="1"/>
  <c r="BP395" i="1"/>
  <c r="BN395" i="1"/>
  <c r="Z395" i="1"/>
  <c r="Z397" i="1" s="1"/>
  <c r="Y404" i="1"/>
  <c r="Y403" i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4" i="1"/>
  <c r="BP443" i="1"/>
  <c r="BN443" i="1"/>
  <c r="Z443" i="1"/>
  <c r="Z444" i="1" s="1"/>
  <c r="Y445" i="1"/>
  <c r="X684" i="1"/>
  <c r="Y457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Z469" i="1"/>
  <c r="BP467" i="1"/>
  <c r="BN467" i="1"/>
  <c r="Z467" i="1"/>
  <c r="I684" i="1"/>
  <c r="Y193" i="1"/>
  <c r="K684" i="1"/>
  <c r="Y260" i="1"/>
  <c r="Y297" i="1"/>
  <c r="P684" i="1"/>
  <c r="Y304" i="1"/>
  <c r="Q684" i="1"/>
  <c r="Y313" i="1"/>
  <c r="T684" i="1"/>
  <c r="Y346" i="1"/>
  <c r="V684" i="1"/>
  <c r="Y409" i="1"/>
  <c r="W684" i="1"/>
  <c r="Y431" i="1"/>
  <c r="Y470" i="1"/>
  <c r="Y469" i="1"/>
  <c r="Y473" i="1"/>
  <c r="BP472" i="1"/>
  <c r="BN472" i="1"/>
  <c r="Z472" i="1"/>
  <c r="Z473" i="1" s="1"/>
  <c r="Y474" i="1"/>
  <c r="Y479" i="1"/>
  <c r="BP478" i="1"/>
  <c r="BN478" i="1"/>
  <c r="Z478" i="1"/>
  <c r="Z479" i="1" s="1"/>
  <c r="Y684" i="1"/>
  <c r="Y480" i="1"/>
  <c r="Y508" i="1"/>
  <c r="BP482" i="1"/>
  <c r="BN482" i="1"/>
  <c r="Z482" i="1"/>
  <c r="Y507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13" i="1"/>
  <c r="Y517" i="1"/>
  <c r="Y530" i="1"/>
  <c r="Y547" i="1"/>
  <c r="Y552" i="1"/>
  <c r="Y569" i="1"/>
  <c r="Y575" i="1"/>
  <c r="Y587" i="1"/>
  <c r="Y593" i="1"/>
  <c r="Y598" i="1"/>
  <c r="Y608" i="1"/>
  <c r="BP616" i="1"/>
  <c r="BN616" i="1"/>
  <c r="Z616" i="1"/>
  <c r="BP618" i="1"/>
  <c r="BN618" i="1"/>
  <c r="Z618" i="1"/>
  <c r="Y620" i="1"/>
  <c r="Y636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Y654" i="1"/>
  <c r="BP650" i="1"/>
  <c r="BN650" i="1"/>
  <c r="Z650" i="1"/>
  <c r="BP652" i="1"/>
  <c r="BN652" i="1"/>
  <c r="Z652" i="1"/>
  <c r="AF684" i="1"/>
  <c r="AC684" i="1"/>
  <c r="Z500" i="1"/>
  <c r="BN500" i="1"/>
  <c r="Z502" i="1"/>
  <c r="BN502" i="1"/>
  <c r="Z504" i="1"/>
  <c r="BN504" i="1"/>
  <c r="Z511" i="1"/>
  <c r="Z512" i="1" s="1"/>
  <c r="BN511" i="1"/>
  <c r="Z515" i="1"/>
  <c r="Z517" i="1" s="1"/>
  <c r="BN515" i="1"/>
  <c r="BP515" i="1"/>
  <c r="Z684" i="1"/>
  <c r="Y523" i="1"/>
  <c r="Z525" i="1"/>
  <c r="Z530" i="1" s="1"/>
  <c r="BN525" i="1"/>
  <c r="BP525" i="1"/>
  <c r="Z528" i="1"/>
  <c r="BN528" i="1"/>
  <c r="Z543" i="1"/>
  <c r="Z546" i="1" s="1"/>
  <c r="BN543" i="1"/>
  <c r="Z545" i="1"/>
  <c r="BN545" i="1"/>
  <c r="Y546" i="1"/>
  <c r="Z550" i="1"/>
  <c r="Z551" i="1" s="1"/>
  <c r="BN550" i="1"/>
  <c r="BP550" i="1"/>
  <c r="Y551" i="1"/>
  <c r="Z557" i="1"/>
  <c r="Z568" i="1" s="1"/>
  <c r="BN557" i="1"/>
  <c r="Z559" i="1"/>
  <c r="BN559" i="1"/>
  <c r="Z561" i="1"/>
  <c r="BN561" i="1"/>
  <c r="Z563" i="1"/>
  <c r="BN563" i="1"/>
  <c r="Z565" i="1"/>
  <c r="BN565" i="1"/>
  <c r="Z567" i="1"/>
  <c r="BN567" i="1"/>
  <c r="Z571" i="1"/>
  <c r="Z574" i="1" s="1"/>
  <c r="BN571" i="1"/>
  <c r="BP571" i="1"/>
  <c r="Z573" i="1"/>
  <c r="BN573" i="1"/>
  <c r="Z577" i="1"/>
  <c r="BN577" i="1"/>
  <c r="BP577" i="1"/>
  <c r="Z579" i="1"/>
  <c r="BN579" i="1"/>
  <c r="Z581" i="1"/>
  <c r="BN581" i="1"/>
  <c r="Z583" i="1"/>
  <c r="BN583" i="1"/>
  <c r="Z585" i="1"/>
  <c r="BN585" i="1"/>
  <c r="Z589" i="1"/>
  <c r="Z592" i="1" s="1"/>
  <c r="BN589" i="1"/>
  <c r="BP589" i="1"/>
  <c r="Z591" i="1"/>
  <c r="BN591" i="1"/>
  <c r="Z595" i="1"/>
  <c r="BN595" i="1"/>
  <c r="BP595" i="1"/>
  <c r="Z596" i="1"/>
  <c r="BN596" i="1"/>
  <c r="AD684" i="1"/>
  <c r="Y604" i="1"/>
  <c r="Z606" i="1"/>
  <c r="Z607" i="1" s="1"/>
  <c r="BN606" i="1"/>
  <c r="BP606" i="1"/>
  <c r="Y619" i="1"/>
  <c r="BP615" i="1"/>
  <c r="BN615" i="1"/>
  <c r="Z615" i="1"/>
  <c r="Z619" i="1" s="1"/>
  <c r="BP617" i="1"/>
  <c r="BN617" i="1"/>
  <c r="Z617" i="1"/>
  <c r="BP630" i="1"/>
  <c r="BN630" i="1"/>
  <c r="Z630" i="1"/>
  <c r="BP632" i="1"/>
  <c r="BN632" i="1"/>
  <c r="Z632" i="1"/>
  <c r="BP634" i="1"/>
  <c r="BN634" i="1"/>
  <c r="Z634" i="1"/>
  <c r="BP651" i="1"/>
  <c r="BN651" i="1"/>
  <c r="Z651" i="1"/>
  <c r="BP653" i="1"/>
  <c r="BN653" i="1"/>
  <c r="Z653" i="1"/>
  <c r="Y655" i="1"/>
  <c r="Y664" i="1"/>
  <c r="BP663" i="1"/>
  <c r="BN663" i="1"/>
  <c r="Z663" i="1"/>
  <c r="Z664" i="1" s="1"/>
  <c r="Y665" i="1"/>
  <c r="Y672" i="1"/>
  <c r="BP671" i="1"/>
  <c r="BN671" i="1"/>
  <c r="Z671" i="1"/>
  <c r="Z672" i="1" s="1"/>
  <c r="Y673" i="1"/>
  <c r="AE684" i="1"/>
  <c r="Y661" i="1"/>
  <c r="Z273" i="1" l="1"/>
  <c r="Z597" i="1"/>
  <c r="Z586" i="1"/>
  <c r="Z654" i="1"/>
  <c r="Z636" i="1"/>
  <c r="Z507" i="1"/>
  <c r="Z456" i="1"/>
  <c r="Z367" i="1"/>
  <c r="Z260" i="1"/>
  <c r="Z225" i="1"/>
  <c r="Z203" i="1"/>
  <c r="Z97" i="1"/>
  <c r="Z679" i="1" s="1"/>
  <c r="Y674" i="1"/>
  <c r="Z291" i="1"/>
</calcChain>
</file>

<file path=xl/sharedStrings.xml><?xml version="1.0" encoding="utf-8"?>
<sst xmlns="http://schemas.openxmlformats.org/spreadsheetml/2006/main" count="3175" uniqueCount="1095">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</sst>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4"/>
  <sheetViews>
    <sheetView showGridLines="0" tabSelected="1" topLeftCell="A665" zoomScaleNormal="100" zoomScaleSheetLayoutView="100" workbookViewId="0">
      <selection activeCell="AA680" sqref="AA680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0" t="s">
        <v>0</v>
      </c>
      <c r="E1" s="819"/>
      <c r="F1" s="819"/>
      <c r="G1" s="12" t="s">
        <v>1</v>
      </c>
      <c r="H1" s="870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828"/>
      <c r="C5" s="829"/>
      <c r="D5" s="875"/>
      <c r="E5" s="876"/>
      <c r="F5" s="1172" t="s">
        <v>9</v>
      </c>
      <c r="G5" s="829"/>
      <c r="H5" s="875"/>
      <c r="I5" s="1099"/>
      <c r="J5" s="1099"/>
      <c r="K5" s="1099"/>
      <c r="L5" s="1099"/>
      <c r="M5" s="876"/>
      <c r="N5" s="58"/>
      <c r="P5" s="24" t="s">
        <v>10</v>
      </c>
      <c r="Q5" s="1191">
        <v>45648</v>
      </c>
      <c r="R5" s="937"/>
      <c r="T5" s="996" t="s">
        <v>11</v>
      </c>
      <c r="U5" s="997"/>
      <c r="V5" s="999" t="s">
        <v>12</v>
      </c>
      <c r="W5" s="937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828"/>
      <c r="C6" s="829"/>
      <c r="D6" s="1102" t="s">
        <v>14</v>
      </c>
      <c r="E6" s="1103"/>
      <c r="F6" s="1103"/>
      <c r="G6" s="1103"/>
      <c r="H6" s="1103"/>
      <c r="I6" s="1103"/>
      <c r="J6" s="1103"/>
      <c r="K6" s="1103"/>
      <c r="L6" s="1103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Воскресенье</v>
      </c>
      <c r="R6" s="793"/>
      <c r="T6" s="1010" t="s">
        <v>16</v>
      </c>
      <c r="U6" s="997"/>
      <c r="V6" s="1085" t="s">
        <v>17</v>
      </c>
      <c r="W6" s="83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800"/>
      <c r="U7" s="997"/>
      <c r="V7" s="1086"/>
      <c r="W7" s="1087"/>
      <c r="AB7" s="51"/>
      <c r="AC7" s="51"/>
      <c r="AD7" s="51"/>
      <c r="AE7" s="51"/>
    </row>
    <row r="8" spans="1:32" s="777" customFormat="1" ht="25.5" customHeight="1" x14ac:dyDescent="0.2">
      <c r="A8" s="1217" t="s">
        <v>18</v>
      </c>
      <c r="B8" s="802"/>
      <c r="C8" s="803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7">
        <v>0.375</v>
      </c>
      <c r="R8" s="846"/>
      <c r="T8" s="800"/>
      <c r="U8" s="997"/>
      <c r="V8" s="1086"/>
      <c r="W8" s="1087"/>
      <c r="AB8" s="51"/>
      <c r="AC8" s="51"/>
      <c r="AD8" s="51"/>
      <c r="AE8" s="51"/>
    </row>
    <row r="9" spans="1:32" s="777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60"/>
      <c r="E9" s="805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75"/>
      <c r="P9" s="26" t="s">
        <v>21</v>
      </c>
      <c r="Q9" s="932"/>
      <c r="R9" s="933"/>
      <c r="T9" s="800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60"/>
      <c r="E10" s="805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7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1"/>
      <c r="R10" s="101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28" t="s">
        <v>28</v>
      </c>
      <c r="W11" s="93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46"/>
      <c r="S12" s="23"/>
      <c r="U12" s="24"/>
      <c r="V12" s="819"/>
      <c r="W12" s="800"/>
      <c r="AB12" s="51"/>
      <c r="AC12" s="51"/>
      <c r="AD12" s="51"/>
      <c r="AE12" s="51"/>
    </row>
    <row r="13" spans="1:32" s="777" customFormat="1" ht="23.25" customHeight="1" x14ac:dyDescent="0.2">
      <c r="A13" s="99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8"/>
      <c r="R13" s="9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76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7"/>
      <c r="Q16" s="977"/>
      <c r="R16" s="977"/>
      <c r="S16" s="977"/>
      <c r="T16" s="9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56" t="s">
        <v>38</v>
      </c>
      <c r="D17" s="830" t="s">
        <v>39</v>
      </c>
      <c r="E17" s="911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10"/>
      <c r="R17" s="910"/>
      <c r="S17" s="910"/>
      <c r="T17" s="911"/>
      <c r="U17" s="1216" t="s">
        <v>51</v>
      </c>
      <c r="V17" s="829"/>
      <c r="W17" s="830" t="s">
        <v>52</v>
      </c>
      <c r="X17" s="830" t="s">
        <v>53</v>
      </c>
      <c r="Y17" s="1214" t="s">
        <v>54</v>
      </c>
      <c r="Z17" s="1097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12"/>
      <c r="E18" s="914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1"/>
      <c r="X18" s="831"/>
      <c r="Y18" s="1215"/>
      <c r="Z18" s="1098"/>
      <c r="AA18" s="1077"/>
      <c r="AB18" s="1077"/>
      <c r="AC18" s="1077"/>
      <c r="AD18" s="1169"/>
      <c r="AE18" s="1170"/>
      <c r="AF18" s="1171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0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1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1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90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4" t="s">
        <v>94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1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1" t="s">
        <v>71</v>
      </c>
      <c r="Q35" s="802"/>
      <c r="R35" s="802"/>
      <c r="S35" s="802"/>
      <c r="T35" s="802"/>
      <c r="U35" s="802"/>
      <c r="V35" s="803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11"/>
      <c r="P36" s="801" t="s">
        <v>71</v>
      </c>
      <c r="Q36" s="802"/>
      <c r="R36" s="802"/>
      <c r="S36" s="802"/>
      <c r="T36" s="802"/>
      <c r="U36" s="802"/>
      <c r="V36" s="803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9"/>
      <c r="AB37" s="779"/>
      <c r="AC37" s="779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1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1" t="s">
        <v>71</v>
      </c>
      <c r="Q39" s="802"/>
      <c r="R39" s="802"/>
      <c r="S39" s="802"/>
      <c r="T39" s="802"/>
      <c r="U39" s="802"/>
      <c r="V39" s="803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11"/>
      <c r="P40" s="801" t="s">
        <v>71</v>
      </c>
      <c r="Q40" s="802"/>
      <c r="R40" s="802"/>
      <c r="S40" s="802"/>
      <c r="T40" s="802"/>
      <c r="U40" s="802"/>
      <c r="V40" s="803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9"/>
      <c r="AB41" s="779"/>
      <c r="AC41" s="779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1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1" t="s">
        <v>71</v>
      </c>
      <c r="Q43" s="802"/>
      <c r="R43" s="802"/>
      <c r="S43" s="802"/>
      <c r="T43" s="802"/>
      <c r="U43" s="802"/>
      <c r="V43" s="803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11"/>
      <c r="P44" s="801" t="s">
        <v>71</v>
      </c>
      <c r="Q44" s="802"/>
      <c r="R44" s="802"/>
      <c r="S44" s="802"/>
      <c r="T44" s="802"/>
      <c r="U44" s="802"/>
      <c r="V44" s="803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customHeight="1" x14ac:dyDescent="0.2">
      <c r="A45" s="886" t="s">
        <v>113</v>
      </c>
      <c r="B45" s="887"/>
      <c r="C45" s="887"/>
      <c r="D45" s="887"/>
      <c r="E45" s="887"/>
      <c r="F45" s="887"/>
      <c r="G45" s="887"/>
      <c r="H45" s="887"/>
      <c r="I45" s="887"/>
      <c r="J45" s="887"/>
      <c r="K45" s="887"/>
      <c r="L45" s="887"/>
      <c r="M45" s="887"/>
      <c r="N45" s="887"/>
      <c r="O45" s="887"/>
      <c r="P45" s="887"/>
      <c r="Q45" s="887"/>
      <c r="R45" s="887"/>
      <c r="S45" s="887"/>
      <c r="T45" s="887"/>
      <c r="U45" s="887"/>
      <c r="V45" s="887"/>
      <c r="W45" s="887"/>
      <c r="X45" s="887"/>
      <c r="Y45" s="887"/>
      <c r="Z45" s="887"/>
      <c r="AA45" s="48"/>
      <c r="AB45" s="48"/>
      <c r="AC45" s="48"/>
    </row>
    <row r="46" spans="1:68" ht="16.5" customHeight="1" x14ac:dyDescent="0.25">
      <c r="A46" s="809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8"/>
      <c r="AB46" s="778"/>
      <c r="AC46" s="778"/>
    </row>
    <row r="47" spans="1:68" ht="14.25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9"/>
      <c r="AB47" s="779"/>
      <c r="AC47" s="779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92">
        <v>4607091385670</v>
      </c>
      <c r="E48" s="793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4"/>
      <c r="V48" s="34"/>
      <c r="W48" s="35" t="s">
        <v>69</v>
      </c>
      <c r="X48" s="783">
        <v>200</v>
      </c>
      <c r="Y48" s="784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92">
        <v>4607091385670</v>
      </c>
      <c r="E49" s="793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92">
        <v>4607091385687</v>
      </c>
      <c r="E51" s="793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160</v>
      </c>
      <c r="Y51" s="784">
        <f t="shared" si="6"/>
        <v>160</v>
      </c>
      <c r="Z51" s="36">
        <f>IFERROR(IF(Y51=0,"",ROUNDUP(Y51/H51,0)*0.00902),"")</f>
        <v>0.36080000000000001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168.4</v>
      </c>
      <c r="BN51" s="64">
        <f t="shared" si="8"/>
        <v>168.4</v>
      </c>
      <c r="BO51" s="64">
        <f t="shared" si="9"/>
        <v>0.30303030303030304</v>
      </c>
      <c r="BP51" s="64">
        <f t="shared" si="10"/>
        <v>0.30303030303030304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92">
        <v>4680115882539</v>
      </c>
      <c r="E52" s="793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1" t="s">
        <v>71</v>
      </c>
      <c r="Q54" s="802"/>
      <c r="R54" s="802"/>
      <c r="S54" s="802"/>
      <c r="T54" s="802"/>
      <c r="U54" s="802"/>
      <c r="V54" s="803"/>
      <c r="W54" s="37" t="s">
        <v>72</v>
      </c>
      <c r="X54" s="785">
        <f>IFERROR(X48/H48,"0")+IFERROR(X49/H49,"0")+IFERROR(X50/H50,"0")+IFERROR(X51/H51,"0")+IFERROR(X52/H52,"0")+IFERROR(X53/H53,"0")</f>
        <v>58.518518518518519</v>
      </c>
      <c r="Y54" s="785">
        <f>IFERROR(Y48/H48,"0")+IFERROR(Y49/H49,"0")+IFERROR(Y50/H50,"0")+IFERROR(Y51/H51,"0")+IFERROR(Y52/H52,"0")+IFERROR(Y53/H53,"0")</f>
        <v>59</v>
      </c>
      <c r="Z54" s="785">
        <f>IFERROR(IF(Z48="",0,Z48),"0")+IFERROR(IF(Z49="",0,Z49),"0")+IFERROR(IF(Z50="",0,Z50),"0")+IFERROR(IF(Z51="",0,Z51),"0")+IFERROR(IF(Z52="",0,Z52),"0")+IFERROR(IF(Z53="",0,Z53),"0")</f>
        <v>0.7740499999999999</v>
      </c>
      <c r="AA54" s="786"/>
      <c r="AB54" s="786"/>
      <c r="AC54" s="786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11"/>
      <c r="P55" s="801" t="s">
        <v>71</v>
      </c>
      <c r="Q55" s="802"/>
      <c r="R55" s="802"/>
      <c r="S55" s="802"/>
      <c r="T55" s="802"/>
      <c r="U55" s="802"/>
      <c r="V55" s="803"/>
      <c r="W55" s="37" t="s">
        <v>69</v>
      </c>
      <c r="X55" s="785">
        <f>IFERROR(SUM(X48:X53),"0")</f>
        <v>360</v>
      </c>
      <c r="Y55" s="785">
        <f>IFERROR(SUM(Y48:Y53),"0")</f>
        <v>365.20000000000005</v>
      </c>
      <c r="Z55" s="37"/>
      <c r="AA55" s="786"/>
      <c r="AB55" s="786"/>
      <c r="AC55" s="786"/>
    </row>
    <row r="56" spans="1:68" ht="14.25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9"/>
      <c r="AB56" s="779"/>
      <c r="AC56" s="779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1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1" t="s">
        <v>71</v>
      </c>
      <c r="Q59" s="802"/>
      <c r="R59" s="802"/>
      <c r="S59" s="802"/>
      <c r="T59" s="802"/>
      <c r="U59" s="802"/>
      <c r="V59" s="803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11"/>
      <c r="P60" s="801" t="s">
        <v>71</v>
      </c>
      <c r="Q60" s="802"/>
      <c r="R60" s="802"/>
      <c r="S60" s="802"/>
      <c r="T60" s="802"/>
      <c r="U60" s="802"/>
      <c r="V60" s="803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customHeight="1" x14ac:dyDescent="0.25">
      <c r="A61" s="809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8"/>
      <c r="AB61" s="778"/>
      <c r="AC61" s="778"/>
    </row>
    <row r="62" spans="1:68" ht="14.25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9"/>
      <c r="AB62" s="779"/>
      <c r="AC62" s="779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129</v>
      </c>
      <c r="M64" s="33" t="s">
        <v>119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4"/>
      <c r="V64" s="34"/>
      <c r="W64" s="35" t="s">
        <v>69</v>
      </c>
      <c r="X64" s="783">
        <v>300</v>
      </c>
      <c r="Y64" s="784">
        <f t="shared" si="11"/>
        <v>302.40000000000003</v>
      </c>
      <c r="Z64" s="36">
        <f>IFERROR(IF(Y64=0,"",ROUNDUP(Y64/H64,0)*0.02175),"")</f>
        <v>0.60899999999999999</v>
      </c>
      <c r="AA64" s="56"/>
      <c r="AB64" s="57"/>
      <c r="AC64" s="111" t="s">
        <v>147</v>
      </c>
      <c r="AG64" s="64"/>
      <c r="AJ64" s="68" t="s">
        <v>130</v>
      </c>
      <c r="AK64" s="68">
        <v>604.79999999999995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0.49603174603174593</v>
      </c>
      <c r="BP64" s="64">
        <f t="shared" si="15"/>
        <v>0.5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92">
        <v>4680115881426</v>
      </c>
      <c r="E65" s="793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20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92">
        <v>4680115880283</v>
      </c>
      <c r="E66" s="793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92">
        <v>4680115882720</v>
      </c>
      <c r="E67" s="793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92">
        <v>4680115881525</v>
      </c>
      <c r="E68" s="793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4301011192</v>
      </c>
      <c r="D69" s="792">
        <v>4607091382952</v>
      </c>
      <c r="E69" s="793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163</v>
      </c>
      <c r="B70" s="54" t="s">
        <v>164</v>
      </c>
      <c r="C70" s="31">
        <v>4301011589</v>
      </c>
      <c r="D70" s="792">
        <v>4680115885899</v>
      </c>
      <c r="E70" s="793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165</v>
      </c>
      <c r="N70" s="33"/>
      <c r="O70" s="32">
        <v>50</v>
      </c>
      <c r="P70" s="11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92">
        <v>4680115881419</v>
      </c>
      <c r="E71" s="793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4"/>
      <c r="V71" s="34"/>
      <c r="W71" s="35" t="s">
        <v>69</v>
      </c>
      <c r="X71" s="783">
        <v>360</v>
      </c>
      <c r="Y71" s="784">
        <f t="shared" si="11"/>
        <v>360</v>
      </c>
      <c r="Z71" s="36">
        <f>IFERROR(IF(Y71=0,"",ROUNDUP(Y71/H71,0)*0.00902),"")</f>
        <v>0.72160000000000002</v>
      </c>
      <c r="AA71" s="56"/>
      <c r="AB71" s="57"/>
      <c r="AC71" s="125" t="s">
        <v>169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376.79999999999995</v>
      </c>
      <c r="BN71" s="64">
        <f t="shared" si="13"/>
        <v>376.79999999999995</v>
      </c>
      <c r="BO71" s="64">
        <f t="shared" si="14"/>
        <v>0.60606060606060608</v>
      </c>
      <c r="BP71" s="64">
        <f t="shared" si="15"/>
        <v>0.60606060606060608</v>
      </c>
    </row>
    <row r="72" spans="1:68" x14ac:dyDescent="0.2">
      <c r="A72" s="81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1" t="s">
        <v>71</v>
      </c>
      <c r="Q72" s="802"/>
      <c r="R72" s="802"/>
      <c r="S72" s="802"/>
      <c r="T72" s="802"/>
      <c r="U72" s="802"/>
      <c r="V72" s="803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107.77777777777777</v>
      </c>
      <c r="Y72" s="785">
        <f>IFERROR(Y63/H63,"0")+IFERROR(Y64/H64,"0")+IFERROR(Y65/H65,"0")+IFERROR(Y66/H66,"0")+IFERROR(Y67/H67,"0")+IFERROR(Y68/H68,"0")+IFERROR(Y69/H69,"0")+IFERROR(Y70/H70,"0")+IFERROR(Y71/H71,"0")</f>
        <v>108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1.3306</v>
      </c>
      <c r="AA72" s="786"/>
      <c r="AB72" s="786"/>
      <c r="AC72" s="786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11"/>
      <c r="P73" s="801" t="s">
        <v>71</v>
      </c>
      <c r="Q73" s="802"/>
      <c r="R73" s="802"/>
      <c r="S73" s="802"/>
      <c r="T73" s="802"/>
      <c r="U73" s="802"/>
      <c r="V73" s="803"/>
      <c r="W73" s="37" t="s">
        <v>69</v>
      </c>
      <c r="X73" s="785">
        <f>IFERROR(SUM(X63:X71),"0")</f>
        <v>660</v>
      </c>
      <c r="Y73" s="785">
        <f>IFERROR(SUM(Y63:Y71),"0")</f>
        <v>662.40000000000009</v>
      </c>
      <c r="Z73" s="37"/>
      <c r="AA73" s="786"/>
      <c r="AB73" s="786"/>
      <c r="AC73" s="786"/>
    </row>
    <row r="74" spans="1:68" ht="14.25" customHeight="1" x14ac:dyDescent="0.25">
      <c r="A74" s="799" t="s">
        <v>170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9"/>
      <c r="AB74" s="779"/>
      <c r="AC74" s="779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92">
        <v>4680115881440</v>
      </c>
      <c r="E75" s="793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4"/>
      <c r="V75" s="34"/>
      <c r="W75" s="35" t="s">
        <v>69</v>
      </c>
      <c r="X75" s="783">
        <v>120</v>
      </c>
      <c r="Y75" s="784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125.33333333333331</v>
      </c>
      <c r="BN75" s="64">
        <f>IFERROR(Y75*I75/H75,"0")</f>
        <v>135.36000000000001</v>
      </c>
      <c r="BO75" s="64">
        <f>IFERROR(1/J75*(X75/H75),"0")</f>
        <v>0.1984126984126984</v>
      </c>
      <c r="BP75" s="64">
        <f>IFERROR(1/J75*(Y75/H75),"0")</f>
        <v>0.2142857142857143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92">
        <v>4680115882751</v>
      </c>
      <c r="E76" s="793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92">
        <v>4680115885950</v>
      </c>
      <c r="E77" s="793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92">
        <v>4680115881433</v>
      </c>
      <c r="E78" s="793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129</v>
      </c>
      <c r="M78" s="33" t="s">
        <v>119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157.5</v>
      </c>
      <c r="Y78" s="784">
        <f>IFERROR(IF(X78="",0,CEILING((X78/$H78),1)*$H78),"")</f>
        <v>159.30000000000001</v>
      </c>
      <c r="Z78" s="36">
        <f>IFERROR(IF(Y78=0,"",ROUNDUP(Y78/H78,0)*0.00651),"")</f>
        <v>0.38408999999999999</v>
      </c>
      <c r="AA78" s="56"/>
      <c r="AB78" s="57"/>
      <c r="AC78" s="133" t="s">
        <v>173</v>
      </c>
      <c r="AG78" s="64"/>
      <c r="AJ78" s="68" t="s">
        <v>130</v>
      </c>
      <c r="AK78" s="68">
        <v>491.4</v>
      </c>
      <c r="BB78" s="134" t="s">
        <v>1</v>
      </c>
      <c r="BM78" s="64">
        <f>IFERROR(X78*I78/H78,"0")</f>
        <v>167.99999999999997</v>
      </c>
      <c r="BN78" s="64">
        <f>IFERROR(Y78*I78/H78,"0")</f>
        <v>169.92</v>
      </c>
      <c r="BO78" s="64">
        <f>IFERROR(1/J78*(X78/H78),"0")</f>
        <v>0.32051282051282048</v>
      </c>
      <c r="BP78" s="64">
        <f>IFERROR(1/J78*(Y78/H78),"0")</f>
        <v>0.32417582417582419</v>
      </c>
    </row>
    <row r="79" spans="1:68" x14ac:dyDescent="0.2">
      <c r="A79" s="81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1" t="s">
        <v>71</v>
      </c>
      <c r="Q79" s="802"/>
      <c r="R79" s="802"/>
      <c r="S79" s="802"/>
      <c r="T79" s="802"/>
      <c r="U79" s="802"/>
      <c r="V79" s="803"/>
      <c r="W79" s="37" t="s">
        <v>72</v>
      </c>
      <c r="X79" s="785">
        <f>IFERROR(X75/H75,"0")+IFERROR(X76/H76,"0")+IFERROR(X77/H77,"0")+IFERROR(X78/H78,"0")</f>
        <v>69.444444444444443</v>
      </c>
      <c r="Y79" s="785">
        <f>IFERROR(Y75/H75,"0")+IFERROR(Y76/H76,"0")+IFERROR(Y77/H77,"0")+IFERROR(Y78/H78,"0")</f>
        <v>71</v>
      </c>
      <c r="Z79" s="785">
        <f>IFERROR(IF(Z75="",0,Z75),"0")+IFERROR(IF(Z76="",0,Z76),"0")+IFERROR(IF(Z77="",0,Z77),"0")+IFERROR(IF(Z78="",0,Z78),"0")</f>
        <v>0.64508999999999994</v>
      </c>
      <c r="AA79" s="786"/>
      <c r="AB79" s="786"/>
      <c r="AC79" s="786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11"/>
      <c r="P80" s="801" t="s">
        <v>71</v>
      </c>
      <c r="Q80" s="802"/>
      <c r="R80" s="802"/>
      <c r="S80" s="802"/>
      <c r="T80" s="802"/>
      <c r="U80" s="802"/>
      <c r="V80" s="803"/>
      <c r="W80" s="37" t="s">
        <v>69</v>
      </c>
      <c r="X80" s="785">
        <f>IFERROR(SUM(X75:X78),"0")</f>
        <v>277.5</v>
      </c>
      <c r="Y80" s="785">
        <f>IFERROR(SUM(Y75:Y78),"0")</f>
        <v>288.90000000000003</v>
      </c>
      <c r="Z80" s="37"/>
      <c r="AA80" s="786"/>
      <c r="AB80" s="786"/>
      <c r="AC80" s="786"/>
    </row>
    <row r="81" spans="1:68" ht="14.25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9"/>
      <c r="AB81" s="779"/>
      <c r="AC81" s="779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92">
        <v>4680115885066</v>
      </c>
      <c r="E82" s="793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92">
        <v>4680115885042</v>
      </c>
      <c r="E83" s="793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92">
        <v>4680115885080</v>
      </c>
      <c r="E84" s="793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92">
        <v>4680115885073</v>
      </c>
      <c r="E85" s="793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92">
        <v>4680115885059</v>
      </c>
      <c r="E86" s="793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92">
        <v>4680115885097</v>
      </c>
      <c r="E87" s="793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1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1" t="s">
        <v>71</v>
      </c>
      <c r="Q88" s="802"/>
      <c r="R88" s="802"/>
      <c r="S88" s="802"/>
      <c r="T88" s="802"/>
      <c r="U88" s="802"/>
      <c r="V88" s="803"/>
      <c r="W88" s="37" t="s">
        <v>72</v>
      </c>
      <c r="X88" s="785">
        <f>IFERROR(X82/H82,"0")+IFERROR(X83/H83,"0")+IFERROR(X84/H84,"0")+IFERROR(X85/H85,"0")+IFERROR(X86/H86,"0")+IFERROR(X87/H87,"0")</f>
        <v>0</v>
      </c>
      <c r="Y88" s="785">
        <f>IFERROR(Y82/H82,"0")+IFERROR(Y83/H83,"0")+IFERROR(Y84/H84,"0")+IFERROR(Y85/H85,"0")+IFERROR(Y86/H86,"0")+IFERROR(Y87/H87,"0")</f>
        <v>0</v>
      </c>
      <c r="Z88" s="785">
        <f>IFERROR(IF(Z82="",0,Z82),"0")+IFERROR(IF(Z83="",0,Z83),"0")+IFERROR(IF(Z84="",0,Z84),"0")+IFERROR(IF(Z85="",0,Z85),"0")+IFERROR(IF(Z86="",0,Z86),"0")+IFERROR(IF(Z87="",0,Z87),"0")</f>
        <v>0</v>
      </c>
      <c r="AA88" s="786"/>
      <c r="AB88" s="786"/>
      <c r="AC88" s="786"/>
    </row>
    <row r="89" spans="1:68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11"/>
      <c r="P89" s="801" t="s">
        <v>71</v>
      </c>
      <c r="Q89" s="802"/>
      <c r="R89" s="802"/>
      <c r="S89" s="802"/>
      <c r="T89" s="802"/>
      <c r="U89" s="802"/>
      <c r="V89" s="803"/>
      <c r="W89" s="37" t="s">
        <v>69</v>
      </c>
      <c r="X89" s="785">
        <f>IFERROR(SUM(X82:X87),"0")</f>
        <v>0</v>
      </c>
      <c r="Y89" s="785">
        <f>IFERROR(SUM(Y82:Y87),"0")</f>
        <v>0</v>
      </c>
      <c r="Z89" s="37"/>
      <c r="AA89" s="786"/>
      <c r="AB89" s="786"/>
      <c r="AC89" s="786"/>
    </row>
    <row r="90" spans="1:68" ht="14.25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9"/>
      <c r="AB90" s="779"/>
      <c r="AC90" s="779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92">
        <v>4680115881891</v>
      </c>
      <c r="E91" s="793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92">
        <v>4680115885769</v>
      </c>
      <c r="E92" s="793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92">
        <v>4680115884410</v>
      </c>
      <c r="E93" s="793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92">
        <v>4680115884311</v>
      </c>
      <c r="E94" s="793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92">
        <v>4680115885929</v>
      </c>
      <c r="E95" s="793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92">
        <v>4680115884403</v>
      </c>
      <c r="E96" s="793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1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1" t="s">
        <v>71</v>
      </c>
      <c r="Q97" s="802"/>
      <c r="R97" s="802"/>
      <c r="S97" s="802"/>
      <c r="T97" s="802"/>
      <c r="U97" s="802"/>
      <c r="V97" s="803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11"/>
      <c r="P98" s="801" t="s">
        <v>71</v>
      </c>
      <c r="Q98" s="802"/>
      <c r="R98" s="802"/>
      <c r="S98" s="802"/>
      <c r="T98" s="802"/>
      <c r="U98" s="802"/>
      <c r="V98" s="803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customHeight="1" x14ac:dyDescent="0.25">
      <c r="A99" s="799" t="s">
        <v>211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9"/>
      <c r="AB99" s="779"/>
      <c r="AC99" s="779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92">
        <v>4680115881532</v>
      </c>
      <c r="E100" s="793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92">
        <v>4680115881532</v>
      </c>
      <c r="E101" s="793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4"/>
      <c r="V101" s="34"/>
      <c r="W101" s="35" t="s">
        <v>69</v>
      </c>
      <c r="X101" s="783">
        <v>20</v>
      </c>
      <c r="Y101" s="784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92">
        <v>4680115881464</v>
      </c>
      <c r="E102" s="793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1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1" t="s">
        <v>71</v>
      </c>
      <c r="Q103" s="802"/>
      <c r="R103" s="802"/>
      <c r="S103" s="802"/>
      <c r="T103" s="802"/>
      <c r="U103" s="802"/>
      <c r="V103" s="803"/>
      <c r="W103" s="37" t="s">
        <v>72</v>
      </c>
      <c r="X103" s="785">
        <f>IFERROR(X100/H100,"0")+IFERROR(X101/H101,"0")+IFERROR(X102/H102,"0")</f>
        <v>2.3809523809523809</v>
      </c>
      <c r="Y103" s="785">
        <f>IFERROR(Y100/H100,"0")+IFERROR(Y101/H101,"0")+IFERROR(Y102/H102,"0")</f>
        <v>3</v>
      </c>
      <c r="Z103" s="785">
        <f>IFERROR(IF(Z100="",0,Z100),"0")+IFERROR(IF(Z101="",0,Z101),"0")+IFERROR(IF(Z102="",0,Z102),"0")</f>
        <v>6.5250000000000002E-2</v>
      </c>
      <c r="AA103" s="786"/>
      <c r="AB103" s="786"/>
      <c r="AC103" s="786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11"/>
      <c r="P104" s="801" t="s">
        <v>71</v>
      </c>
      <c r="Q104" s="802"/>
      <c r="R104" s="802"/>
      <c r="S104" s="802"/>
      <c r="T104" s="802"/>
      <c r="U104" s="802"/>
      <c r="V104" s="803"/>
      <c r="W104" s="37" t="s">
        <v>69</v>
      </c>
      <c r="X104" s="785">
        <f>IFERROR(SUM(X100:X102),"0")</f>
        <v>20</v>
      </c>
      <c r="Y104" s="785">
        <f>IFERROR(SUM(Y100:Y102),"0")</f>
        <v>25.200000000000003</v>
      </c>
      <c r="Z104" s="37"/>
      <c r="AA104" s="786"/>
      <c r="AB104" s="786"/>
      <c r="AC104" s="786"/>
    </row>
    <row r="105" spans="1:68" ht="16.5" customHeight="1" x14ac:dyDescent="0.25">
      <c r="A105" s="809" t="s">
        <v>219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8"/>
      <c r="AB105" s="778"/>
      <c r="AC105" s="778"/>
    </row>
    <row r="106" spans="1:68" ht="14.25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9"/>
      <c r="AB106" s="779"/>
      <c r="AC106" s="779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92">
        <v>4680115881327</v>
      </c>
      <c r="E107" s="793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165</v>
      </c>
      <c r="N107" s="33"/>
      <c r="O107" s="32">
        <v>50</v>
      </c>
      <c r="P107" s="11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4"/>
      <c r="V107" s="34"/>
      <c r="W107" s="35" t="s">
        <v>69</v>
      </c>
      <c r="X107" s="783">
        <v>250</v>
      </c>
      <c r="Y107" s="784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92">
        <v>4680115881518</v>
      </c>
      <c r="E108" s="793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92">
        <v>4680115881303</v>
      </c>
      <c r="E109" s="793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165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4"/>
      <c r="V109" s="34"/>
      <c r="W109" s="35" t="s">
        <v>69</v>
      </c>
      <c r="X109" s="783">
        <v>495</v>
      </c>
      <c r="Y109" s="784">
        <f>IFERROR(IF(X109="",0,CEILING((X109/$H109),1)*$H109),"")</f>
        <v>495</v>
      </c>
      <c r="Z109" s="36">
        <f>IFERROR(IF(Y109=0,"",ROUNDUP(Y109/H109,0)*0.00902),"")</f>
        <v>0.99219999999999997</v>
      </c>
      <c r="AA109" s="56"/>
      <c r="AB109" s="57"/>
      <c r="AC109" s="169" t="s">
        <v>225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518.09999999999991</v>
      </c>
      <c r="BN109" s="64">
        <f>IFERROR(Y109*I109/H109,"0")</f>
        <v>518.09999999999991</v>
      </c>
      <c r="BO109" s="64">
        <f>IFERROR(1/J109*(X109/H109),"0")</f>
        <v>0.83333333333333337</v>
      </c>
      <c r="BP109" s="64">
        <f>IFERROR(1/J109*(Y109/H109),"0")</f>
        <v>0.83333333333333337</v>
      </c>
    </row>
    <row r="110" spans="1:68" x14ac:dyDescent="0.2">
      <c r="A110" s="81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1" t="s">
        <v>71</v>
      </c>
      <c r="Q110" s="802"/>
      <c r="R110" s="802"/>
      <c r="S110" s="802"/>
      <c r="T110" s="802"/>
      <c r="U110" s="802"/>
      <c r="V110" s="803"/>
      <c r="W110" s="37" t="s">
        <v>72</v>
      </c>
      <c r="X110" s="785">
        <f>IFERROR(X107/H107,"0")+IFERROR(X108/H108,"0")+IFERROR(X109/H109,"0")</f>
        <v>133.14814814814815</v>
      </c>
      <c r="Y110" s="785">
        <f>IFERROR(Y107/H107,"0")+IFERROR(Y108/H108,"0")+IFERROR(Y109/H109,"0")</f>
        <v>134</v>
      </c>
      <c r="Z110" s="785">
        <f>IFERROR(IF(Z107="",0,Z107),"0")+IFERROR(IF(Z108="",0,Z108),"0")+IFERROR(IF(Z109="",0,Z109),"0")</f>
        <v>1.5142</v>
      </c>
      <c r="AA110" s="786"/>
      <c r="AB110" s="786"/>
      <c r="AC110" s="786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11"/>
      <c r="P111" s="801" t="s">
        <v>71</v>
      </c>
      <c r="Q111" s="802"/>
      <c r="R111" s="802"/>
      <c r="S111" s="802"/>
      <c r="T111" s="802"/>
      <c r="U111" s="802"/>
      <c r="V111" s="803"/>
      <c r="W111" s="37" t="s">
        <v>69</v>
      </c>
      <c r="X111" s="785">
        <f>IFERROR(SUM(X107:X109),"0")</f>
        <v>745</v>
      </c>
      <c r="Y111" s="785">
        <f>IFERROR(SUM(Y107:Y109),"0")</f>
        <v>754.2</v>
      </c>
      <c r="Z111" s="37"/>
      <c r="AA111" s="786"/>
      <c r="AB111" s="786"/>
      <c r="AC111" s="786"/>
    </row>
    <row r="112" spans="1:68" ht="14.25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9"/>
      <c r="AB112" s="779"/>
      <c r="AC112" s="779"/>
    </row>
    <row r="113" spans="1:68" ht="27" customHeight="1" x14ac:dyDescent="0.25">
      <c r="A113" s="54" t="s">
        <v>228</v>
      </c>
      <c r="B113" s="54" t="s">
        <v>229</v>
      </c>
      <c r="C113" s="31">
        <v>4301051437</v>
      </c>
      <c r="D113" s="792">
        <v>4607091386967</v>
      </c>
      <c r="E113" s="793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228</v>
      </c>
      <c r="B114" s="54" t="s">
        <v>231</v>
      </c>
      <c r="C114" s="31">
        <v>4301051546</v>
      </c>
      <c r="D114" s="792">
        <v>4607091386967</v>
      </c>
      <c r="E114" s="793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4"/>
      <c r="V114" s="34"/>
      <c r="W114" s="35" t="s">
        <v>69</v>
      </c>
      <c r="X114" s="783">
        <v>90</v>
      </c>
      <c r="Y114" s="784">
        <f t="shared" si="26"/>
        <v>92.4</v>
      </c>
      <c r="Z114" s="36">
        <f>IFERROR(IF(Y114=0,"",ROUNDUP(Y114/H114,0)*0.02175),"")</f>
        <v>0.23924999999999999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96.042857142857144</v>
      </c>
      <c r="BN114" s="64">
        <f t="shared" si="28"/>
        <v>98.604000000000013</v>
      </c>
      <c r="BO114" s="64">
        <f t="shared" si="29"/>
        <v>0.19132653061224486</v>
      </c>
      <c r="BP114" s="64">
        <f t="shared" si="30"/>
        <v>0.19642857142857142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92">
        <v>4607091385731</v>
      </c>
      <c r="E115" s="793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4"/>
      <c r="V115" s="34"/>
      <c r="W115" s="35" t="s">
        <v>69</v>
      </c>
      <c r="X115" s="783">
        <v>225</v>
      </c>
      <c r="Y115" s="784">
        <f t="shared" si="26"/>
        <v>226.8</v>
      </c>
      <c r="Z115" s="36">
        <f>IFERROR(IF(Y115=0,"",ROUNDUP(Y115/H115,0)*0.00651),"")</f>
        <v>0.54683999999999999</v>
      </c>
      <c r="AA115" s="56"/>
      <c r="AB115" s="57"/>
      <c r="AC115" s="175" t="s">
        <v>230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246</v>
      </c>
      <c r="BN115" s="64">
        <f t="shared" si="28"/>
        <v>247.96799999999999</v>
      </c>
      <c r="BO115" s="64">
        <f t="shared" si="29"/>
        <v>0.45787545787545786</v>
      </c>
      <c r="BP115" s="64">
        <f t="shared" si="30"/>
        <v>0.46153846153846156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92">
        <v>4680115880894</v>
      </c>
      <c r="E116" s="793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92">
        <v>4680115880214</v>
      </c>
      <c r="E117" s="793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92">
        <v>4680115880214</v>
      </c>
      <c r="E118" s="793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241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1" t="s">
        <v>71</v>
      </c>
      <c r="Q119" s="802"/>
      <c r="R119" s="802"/>
      <c r="S119" s="802"/>
      <c r="T119" s="802"/>
      <c r="U119" s="802"/>
      <c r="V119" s="803"/>
      <c r="W119" s="37" t="s">
        <v>72</v>
      </c>
      <c r="X119" s="785">
        <f>IFERROR(X113/H113,"0")+IFERROR(X114/H114,"0")+IFERROR(X115/H115,"0")+IFERROR(X116/H116,"0")+IFERROR(X117/H117,"0")+IFERROR(X118/H118,"0")</f>
        <v>94.047619047619037</v>
      </c>
      <c r="Y119" s="785">
        <f>IFERROR(Y113/H113,"0")+IFERROR(Y114/H114,"0")+IFERROR(Y115/H115,"0")+IFERROR(Y116/H116,"0")+IFERROR(Y117/H117,"0")+IFERROR(Y118/H118,"0")</f>
        <v>95</v>
      </c>
      <c r="Z119" s="785">
        <f>IFERROR(IF(Z113="",0,Z113),"0")+IFERROR(IF(Z114="",0,Z114),"0")+IFERROR(IF(Z115="",0,Z115),"0")+IFERROR(IF(Z116="",0,Z116),"0")+IFERROR(IF(Z117="",0,Z117),"0")+IFERROR(IF(Z118="",0,Z118),"0")</f>
        <v>0.78608999999999996</v>
      </c>
      <c r="AA119" s="786"/>
      <c r="AB119" s="786"/>
      <c r="AC119" s="786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11"/>
      <c r="P120" s="801" t="s">
        <v>71</v>
      </c>
      <c r="Q120" s="802"/>
      <c r="R120" s="802"/>
      <c r="S120" s="802"/>
      <c r="T120" s="802"/>
      <c r="U120" s="802"/>
      <c r="V120" s="803"/>
      <c r="W120" s="37" t="s">
        <v>69</v>
      </c>
      <c r="X120" s="785">
        <f>IFERROR(SUM(X113:X118),"0")</f>
        <v>315</v>
      </c>
      <c r="Y120" s="785">
        <f>IFERROR(SUM(Y113:Y118),"0")</f>
        <v>319.20000000000005</v>
      </c>
      <c r="Z120" s="37"/>
      <c r="AA120" s="786"/>
      <c r="AB120" s="786"/>
      <c r="AC120" s="786"/>
    </row>
    <row r="121" spans="1:68" ht="16.5" customHeight="1" x14ac:dyDescent="0.25">
      <c r="A121" s="809" t="s">
        <v>243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8"/>
      <c r="AB121" s="778"/>
      <c r="AC121" s="778"/>
    </row>
    <row r="122" spans="1:68" ht="14.25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9"/>
      <c r="AB122" s="779"/>
      <c r="AC122" s="779"/>
    </row>
    <row r="123" spans="1:68" ht="27" customHeight="1" x14ac:dyDescent="0.25">
      <c r="A123" s="54" t="s">
        <v>244</v>
      </c>
      <c r="B123" s="54" t="s">
        <v>245</v>
      </c>
      <c r="C123" s="31">
        <v>4301011514</v>
      </c>
      <c r="D123" s="792">
        <v>4680115882133</v>
      </c>
      <c r="E123" s="793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244</v>
      </c>
      <c r="B124" s="54" t="s">
        <v>247</v>
      </c>
      <c r="C124" s="31">
        <v>4301011703</v>
      </c>
      <c r="D124" s="792">
        <v>4680115882133</v>
      </c>
      <c r="E124" s="793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4"/>
      <c r="V124" s="34"/>
      <c r="W124" s="35" t="s">
        <v>69</v>
      </c>
      <c r="X124" s="783">
        <v>50</v>
      </c>
      <c r="Y124" s="784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52.142857142857146</v>
      </c>
      <c r="BN124" s="64">
        <f>IFERROR(Y124*I124/H124,"0")</f>
        <v>58.4</v>
      </c>
      <c r="BO124" s="64">
        <f>IFERROR(1/J124*(X124/H124),"0")</f>
        <v>7.9719387755102039E-2</v>
      </c>
      <c r="BP124" s="64">
        <f>IFERROR(1/J124*(Y124/H124),"0")</f>
        <v>8.9285714285714274E-2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92">
        <v>4680115880269</v>
      </c>
      <c r="E125" s="793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92">
        <v>4680115880429</v>
      </c>
      <c r="E126" s="793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450</v>
      </c>
      <c r="Y126" s="784">
        <f>IFERROR(IF(X126="",0,CEILING((X126/$H126),1)*$H126),"")</f>
        <v>450</v>
      </c>
      <c r="Z126" s="36">
        <f>IFERROR(IF(Y126=0,"",ROUNDUP(Y126/H126,0)*0.00902),"")</f>
        <v>0.90200000000000002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>IFERROR(X126*I126/H126,"0")</f>
        <v>471</v>
      </c>
      <c r="BN126" s="64">
        <f>IFERROR(Y126*I126/H126,"0")</f>
        <v>471</v>
      </c>
      <c r="BO126" s="64">
        <f>IFERROR(1/J126*(X126/H126),"0")</f>
        <v>0.75757575757575757</v>
      </c>
      <c r="BP126" s="64">
        <f>IFERROR(1/J126*(Y126/H126),"0")</f>
        <v>0.75757575757575757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92">
        <v>4680115881457</v>
      </c>
      <c r="E127" s="793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1" t="s">
        <v>71</v>
      </c>
      <c r="Q128" s="802"/>
      <c r="R128" s="802"/>
      <c r="S128" s="802"/>
      <c r="T128" s="802"/>
      <c r="U128" s="802"/>
      <c r="V128" s="803"/>
      <c r="W128" s="37" t="s">
        <v>72</v>
      </c>
      <c r="X128" s="785">
        <f>IFERROR(X123/H123,"0")+IFERROR(X124/H124,"0")+IFERROR(X125/H125,"0")+IFERROR(X126/H126,"0")+IFERROR(X127/H127,"0")</f>
        <v>104.46428571428571</v>
      </c>
      <c r="Y128" s="785">
        <f>IFERROR(Y123/H123,"0")+IFERROR(Y124/H124,"0")+IFERROR(Y125/H125,"0")+IFERROR(Y126/H126,"0")+IFERROR(Y127/H127,"0")</f>
        <v>105</v>
      </c>
      <c r="Z128" s="785">
        <f>IFERROR(IF(Z123="",0,Z123),"0")+IFERROR(IF(Z124="",0,Z124),"0")+IFERROR(IF(Z125="",0,Z125),"0")+IFERROR(IF(Z126="",0,Z126),"0")+IFERROR(IF(Z127="",0,Z127),"0")</f>
        <v>1.01075</v>
      </c>
      <c r="AA128" s="786"/>
      <c r="AB128" s="786"/>
      <c r="AC128" s="786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11"/>
      <c r="P129" s="801" t="s">
        <v>71</v>
      </c>
      <c r="Q129" s="802"/>
      <c r="R129" s="802"/>
      <c r="S129" s="802"/>
      <c r="T129" s="802"/>
      <c r="U129" s="802"/>
      <c r="V129" s="803"/>
      <c r="W129" s="37" t="s">
        <v>69</v>
      </c>
      <c r="X129" s="785">
        <f>IFERROR(SUM(X123:X127),"0")</f>
        <v>500</v>
      </c>
      <c r="Y129" s="785">
        <f>IFERROR(SUM(Y123:Y127),"0")</f>
        <v>506</v>
      </c>
      <c r="Z129" s="37"/>
      <c r="AA129" s="786"/>
      <c r="AB129" s="786"/>
      <c r="AC129" s="786"/>
    </row>
    <row r="130" spans="1:68" ht="14.25" customHeight="1" x14ac:dyDescent="0.25">
      <c r="A130" s="799" t="s">
        <v>170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9"/>
      <c r="AB130" s="779"/>
      <c r="AC130" s="779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92">
        <v>4680115881488</v>
      </c>
      <c r="E131" s="793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92">
        <v>4680115882775</v>
      </c>
      <c r="E132" s="793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92">
        <v>4680115882775</v>
      </c>
      <c r="E133" s="793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92">
        <v>4680115880658</v>
      </c>
      <c r="E134" s="793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1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1" t="s">
        <v>71</v>
      </c>
      <c r="Q135" s="802"/>
      <c r="R135" s="802"/>
      <c r="S135" s="802"/>
      <c r="T135" s="802"/>
      <c r="U135" s="802"/>
      <c r="V135" s="803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11"/>
      <c r="P136" s="801" t="s">
        <v>71</v>
      </c>
      <c r="Q136" s="802"/>
      <c r="R136" s="802"/>
      <c r="S136" s="802"/>
      <c r="T136" s="802"/>
      <c r="U136" s="802"/>
      <c r="V136" s="803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9"/>
      <c r="AB137" s="779"/>
      <c r="AC137" s="779"/>
    </row>
    <row r="138" spans="1:68" ht="37.5" customHeight="1" x14ac:dyDescent="0.25">
      <c r="A138" s="54" t="s">
        <v>264</v>
      </c>
      <c r="B138" s="54" t="s">
        <v>265</v>
      </c>
      <c r="C138" s="31">
        <v>4301051360</v>
      </c>
      <c r="D138" s="792">
        <v>4607091385168</v>
      </c>
      <c r="E138" s="793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264</v>
      </c>
      <c r="B139" s="54" t="s">
        <v>267</v>
      </c>
      <c r="C139" s="31">
        <v>4301051625</v>
      </c>
      <c r="D139" s="792">
        <v>4607091385168</v>
      </c>
      <c r="E139" s="793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4"/>
      <c r="V139" s="34"/>
      <c r="W139" s="35" t="s">
        <v>69</v>
      </c>
      <c r="X139" s="783">
        <v>450</v>
      </c>
      <c r="Y139" s="784">
        <f t="shared" si="31"/>
        <v>453.6</v>
      </c>
      <c r="Z139" s="36">
        <f>IFERROR(IF(Y139=0,"",ROUNDUP(Y139/H139,0)*0.02175),"")</f>
        <v>1.1744999999999999</v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479.89285714285711</v>
      </c>
      <c r="BN139" s="64">
        <f t="shared" si="33"/>
        <v>483.73200000000003</v>
      </c>
      <c r="BO139" s="64">
        <f t="shared" si="34"/>
        <v>0.95663265306122436</v>
      </c>
      <c r="BP139" s="64">
        <f t="shared" si="35"/>
        <v>0.96428571428571419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92">
        <v>4680115884540</v>
      </c>
      <c r="E140" s="793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92">
        <v>4607091383256</v>
      </c>
      <c r="E141" s="793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92">
        <v>4607091385748</v>
      </c>
      <c r="E142" s="793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225</v>
      </c>
      <c r="Y142" s="784">
        <f t="shared" si="31"/>
        <v>226.8</v>
      </c>
      <c r="Z142" s="36">
        <f>IFERROR(IF(Y142=0,"",ROUNDUP(Y142/H142,0)*0.00651),"")</f>
        <v>0.54683999999999999</v>
      </c>
      <c r="AA142" s="56"/>
      <c r="AB142" s="57"/>
      <c r="AC142" s="209" t="s">
        <v>274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246</v>
      </c>
      <c r="BN142" s="64">
        <f t="shared" si="33"/>
        <v>247.96799999999999</v>
      </c>
      <c r="BO142" s="64">
        <f t="shared" si="34"/>
        <v>0.45787545787545786</v>
      </c>
      <c r="BP142" s="64">
        <f t="shared" si="35"/>
        <v>0.46153846153846156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92">
        <v>4680115884533</v>
      </c>
      <c r="E143" s="793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24</v>
      </c>
      <c r="Y143" s="784">
        <f t="shared" si="31"/>
        <v>25.2</v>
      </c>
      <c r="Z143" s="36">
        <f>IFERROR(IF(Y143=0,"",ROUNDUP(Y143/H143,0)*0.00651),"")</f>
        <v>9.1139999999999999E-2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26.4</v>
      </c>
      <c r="BN143" s="64">
        <f t="shared" si="33"/>
        <v>27.72</v>
      </c>
      <c r="BO143" s="64">
        <f t="shared" si="34"/>
        <v>7.3260073260073263E-2</v>
      </c>
      <c r="BP143" s="64">
        <f t="shared" si="35"/>
        <v>7.6923076923076927E-2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92">
        <v>4680115882645</v>
      </c>
      <c r="E144" s="793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1" t="s">
        <v>71</v>
      </c>
      <c r="Q145" s="802"/>
      <c r="R145" s="802"/>
      <c r="S145" s="802"/>
      <c r="T145" s="802"/>
      <c r="U145" s="802"/>
      <c r="V145" s="803"/>
      <c r="W145" s="37" t="s">
        <v>72</v>
      </c>
      <c r="X145" s="785">
        <f>IFERROR(X138/H138,"0")+IFERROR(X139/H139,"0")+IFERROR(X140/H140,"0")+IFERROR(X141/H141,"0")+IFERROR(X142/H142,"0")+IFERROR(X143/H143,"0")+IFERROR(X144/H144,"0")</f>
        <v>150.23809523809524</v>
      </c>
      <c r="Y145" s="785">
        <f>IFERROR(Y138/H138,"0")+IFERROR(Y139/H139,"0")+IFERROR(Y140/H140,"0")+IFERROR(Y141/H141,"0")+IFERROR(Y142/H142,"0")+IFERROR(Y143/H143,"0")+IFERROR(Y144/H144,"0")</f>
        <v>152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1.8124799999999999</v>
      </c>
      <c r="AA145" s="786"/>
      <c r="AB145" s="786"/>
      <c r="AC145" s="786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1"/>
      <c r="P146" s="801" t="s">
        <v>71</v>
      </c>
      <c r="Q146" s="802"/>
      <c r="R146" s="802"/>
      <c r="S146" s="802"/>
      <c r="T146" s="802"/>
      <c r="U146" s="802"/>
      <c r="V146" s="803"/>
      <c r="W146" s="37" t="s">
        <v>69</v>
      </c>
      <c r="X146" s="785">
        <f>IFERROR(SUM(X138:X144),"0")</f>
        <v>699</v>
      </c>
      <c r="Y146" s="785">
        <f>IFERROR(SUM(Y138:Y144),"0")</f>
        <v>705.60000000000014</v>
      </c>
      <c r="Z146" s="37"/>
      <c r="AA146" s="786"/>
      <c r="AB146" s="786"/>
      <c r="AC146" s="786"/>
    </row>
    <row r="147" spans="1:68" ht="14.25" customHeight="1" x14ac:dyDescent="0.25">
      <c r="A147" s="799" t="s">
        <v>211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9"/>
      <c r="AB147" s="779"/>
      <c r="AC147" s="779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92">
        <v>4680115882652</v>
      </c>
      <c r="E148" s="793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92">
        <v>4680115880238</v>
      </c>
      <c r="E149" s="793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4"/>
      <c r="V149" s="34"/>
      <c r="W149" s="35" t="s">
        <v>69</v>
      </c>
      <c r="X149" s="783">
        <v>33</v>
      </c>
      <c r="Y149" s="784">
        <f>IFERROR(IF(X149="",0,CEILING((X149/$H149),1)*$H149),"")</f>
        <v>33.659999999999997</v>
      </c>
      <c r="Z149" s="36">
        <f>IFERROR(IF(Y149=0,"",ROUNDUP(Y149/H149,0)*0.00651),"")</f>
        <v>0.11067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37.299999999999997</v>
      </c>
      <c r="BN149" s="64">
        <f>IFERROR(Y149*I149/H149,"0")</f>
        <v>38.045999999999992</v>
      </c>
      <c r="BO149" s="64">
        <f>IFERROR(1/J149*(X149/H149),"0")</f>
        <v>9.1575091575091583E-2</v>
      </c>
      <c r="BP149" s="64">
        <f>IFERROR(1/J149*(Y149/H149),"0")</f>
        <v>9.3406593406593408E-2</v>
      </c>
    </row>
    <row r="150" spans="1:68" x14ac:dyDescent="0.2">
      <c r="A150" s="81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1" t="s">
        <v>71</v>
      </c>
      <c r="Q150" s="802"/>
      <c r="R150" s="802"/>
      <c r="S150" s="802"/>
      <c r="T150" s="802"/>
      <c r="U150" s="802"/>
      <c r="V150" s="803"/>
      <c r="W150" s="37" t="s">
        <v>72</v>
      </c>
      <c r="X150" s="785">
        <f>IFERROR(X148/H148,"0")+IFERROR(X149/H149,"0")</f>
        <v>16.666666666666668</v>
      </c>
      <c r="Y150" s="785">
        <f>IFERROR(Y148/H148,"0")+IFERROR(Y149/H149,"0")</f>
        <v>17</v>
      </c>
      <c r="Z150" s="785">
        <f>IFERROR(IF(Z148="",0,Z148),"0")+IFERROR(IF(Z149="",0,Z149),"0")</f>
        <v>0.11067</v>
      </c>
      <c r="AA150" s="786"/>
      <c r="AB150" s="786"/>
      <c r="AC150" s="786"/>
    </row>
    <row r="151" spans="1:68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11"/>
      <c r="P151" s="801" t="s">
        <v>71</v>
      </c>
      <c r="Q151" s="802"/>
      <c r="R151" s="802"/>
      <c r="S151" s="802"/>
      <c r="T151" s="802"/>
      <c r="U151" s="802"/>
      <c r="V151" s="803"/>
      <c r="W151" s="37" t="s">
        <v>69</v>
      </c>
      <c r="X151" s="785">
        <f>IFERROR(SUM(X148:X149),"0")</f>
        <v>33</v>
      </c>
      <c r="Y151" s="785">
        <f>IFERROR(SUM(Y148:Y149),"0")</f>
        <v>33.659999999999997</v>
      </c>
      <c r="Z151" s="37"/>
      <c r="AA151" s="786"/>
      <c r="AB151" s="786"/>
      <c r="AC151" s="786"/>
    </row>
    <row r="152" spans="1:68" ht="16.5" customHeight="1" x14ac:dyDescent="0.25">
      <c r="A152" s="809" t="s">
        <v>289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8"/>
      <c r="AB152" s="778"/>
      <c r="AC152" s="778"/>
    </row>
    <row r="153" spans="1:68" ht="14.25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9"/>
      <c r="AB153" s="779"/>
      <c r="AC153" s="779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92">
        <v>4680115885561</v>
      </c>
      <c r="E154" s="793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9" t="s">
        <v>293</v>
      </c>
      <c r="Q154" s="790"/>
      <c r="R154" s="790"/>
      <c r="S154" s="790"/>
      <c r="T154" s="791"/>
      <c r="U154" s="34"/>
      <c r="V154" s="34"/>
      <c r="W154" s="35" t="s">
        <v>69</v>
      </c>
      <c r="X154" s="783">
        <v>0</v>
      </c>
      <c r="Y154" s="784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295</v>
      </c>
      <c r="B155" s="54" t="s">
        <v>296</v>
      </c>
      <c r="C155" s="31">
        <v>4301011564</v>
      </c>
      <c r="D155" s="792">
        <v>4680115882577</v>
      </c>
      <c r="E155" s="793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0"/>
      <c r="R155" s="790"/>
      <c r="S155" s="790"/>
      <c r="T155" s="79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297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295</v>
      </c>
      <c r="B156" s="54" t="s">
        <v>298</v>
      </c>
      <c r="C156" s="31">
        <v>4301011562</v>
      </c>
      <c r="D156" s="792">
        <v>4680115882577</v>
      </c>
      <c r="E156" s="793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0"/>
      <c r="R156" s="790"/>
      <c r="S156" s="790"/>
      <c r="T156" s="791"/>
      <c r="U156" s="34"/>
      <c r="V156" s="34"/>
      <c r="W156" s="35" t="s">
        <v>69</v>
      </c>
      <c r="X156" s="783">
        <v>40</v>
      </c>
      <c r="Y156" s="784">
        <f>IFERROR(IF(X156="",0,CEILING((X156/$H156),1)*$H156),"")</f>
        <v>41.6</v>
      </c>
      <c r="Z156" s="36">
        <f>IFERROR(IF(Y156=0,"",ROUNDUP(Y156/H156,0)*0.00651),"")</f>
        <v>8.4629999999999997E-2</v>
      </c>
      <c r="AA156" s="56"/>
      <c r="AB156" s="57"/>
      <c r="AC156" s="223" t="s">
        <v>297</v>
      </c>
      <c r="AG156" s="64"/>
      <c r="AJ156" s="68"/>
      <c r="AK156" s="68">
        <v>0</v>
      </c>
      <c r="BB156" s="224" t="s">
        <v>1</v>
      </c>
      <c r="BM156" s="64">
        <f>IFERROR(X156*I156/H156,"0")</f>
        <v>42.249999999999993</v>
      </c>
      <c r="BN156" s="64">
        <f>IFERROR(Y156*I156/H156,"0")</f>
        <v>43.94</v>
      </c>
      <c r="BO156" s="64">
        <f>IFERROR(1/J156*(X156/H156),"0")</f>
        <v>6.8681318681318687E-2</v>
      </c>
      <c r="BP156" s="64">
        <f>IFERROR(1/J156*(Y156/H156),"0")</f>
        <v>7.1428571428571438E-2</v>
      </c>
    </row>
    <row r="157" spans="1:68" x14ac:dyDescent="0.2">
      <c r="A157" s="81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1" t="s">
        <v>71</v>
      </c>
      <c r="Q157" s="802"/>
      <c r="R157" s="802"/>
      <c r="S157" s="802"/>
      <c r="T157" s="802"/>
      <c r="U157" s="802"/>
      <c r="V157" s="803"/>
      <c r="W157" s="37" t="s">
        <v>72</v>
      </c>
      <c r="X157" s="785">
        <f>IFERROR(X154/H154,"0")+IFERROR(X155/H155,"0")+IFERROR(X156/H156,"0")</f>
        <v>12.5</v>
      </c>
      <c r="Y157" s="785">
        <f>IFERROR(Y154/H154,"0")+IFERROR(Y155/H155,"0")+IFERROR(Y156/H156,"0")</f>
        <v>13</v>
      </c>
      <c r="Z157" s="785">
        <f>IFERROR(IF(Z154="",0,Z154),"0")+IFERROR(IF(Z155="",0,Z155),"0")+IFERROR(IF(Z156="",0,Z156),"0")</f>
        <v>8.4629999999999997E-2</v>
      </c>
      <c r="AA157" s="786"/>
      <c r="AB157" s="786"/>
      <c r="AC157" s="786"/>
    </row>
    <row r="158" spans="1:68" x14ac:dyDescent="0.2">
      <c r="A158" s="800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1"/>
      <c r="P158" s="801" t="s">
        <v>71</v>
      </c>
      <c r="Q158" s="802"/>
      <c r="R158" s="802"/>
      <c r="S158" s="802"/>
      <c r="T158" s="802"/>
      <c r="U158" s="802"/>
      <c r="V158" s="803"/>
      <c r="W158" s="37" t="s">
        <v>69</v>
      </c>
      <c r="X158" s="785">
        <f>IFERROR(SUM(X154:X156),"0")</f>
        <v>40</v>
      </c>
      <c r="Y158" s="785">
        <f>IFERROR(SUM(Y154:Y156),"0")</f>
        <v>41.6</v>
      </c>
      <c r="Z158" s="37"/>
      <c r="AA158" s="786"/>
      <c r="AB158" s="786"/>
      <c r="AC158" s="786"/>
    </row>
    <row r="159" spans="1:68" ht="14.25" customHeight="1" x14ac:dyDescent="0.25">
      <c r="A159" s="799" t="s">
        <v>64</v>
      </c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00"/>
      <c r="P159" s="800"/>
      <c r="Q159" s="800"/>
      <c r="R159" s="800"/>
      <c r="S159" s="800"/>
      <c r="T159" s="800"/>
      <c r="U159" s="800"/>
      <c r="V159" s="800"/>
      <c r="W159" s="800"/>
      <c r="X159" s="800"/>
      <c r="Y159" s="800"/>
      <c r="Z159" s="800"/>
      <c r="AA159" s="779"/>
      <c r="AB159" s="779"/>
      <c r="AC159" s="779"/>
    </row>
    <row r="160" spans="1:68" ht="27" customHeight="1" x14ac:dyDescent="0.25">
      <c r="A160" s="54" t="s">
        <v>299</v>
      </c>
      <c r="B160" s="54" t="s">
        <v>300</v>
      </c>
      <c r="C160" s="31">
        <v>4301031234</v>
      </c>
      <c r="D160" s="792">
        <v>4680115883444</v>
      </c>
      <c r="E160" s="793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4"/>
      <c r="V160" s="34"/>
      <c r="W160" s="35" t="s">
        <v>69</v>
      </c>
      <c r="X160" s="783">
        <v>42</v>
      </c>
      <c r="Y160" s="784">
        <f>IFERROR(IF(X160="",0,CEILING((X160/$H160),1)*$H160),"")</f>
        <v>42</v>
      </c>
      <c r="Z160" s="36">
        <f>IFERROR(IF(Y160=0,"",ROUNDUP(Y160/H160,0)*0.00651),"")</f>
        <v>9.7650000000000001E-2</v>
      </c>
      <c r="AA160" s="56"/>
      <c r="AB160" s="57"/>
      <c r="AC160" s="225" t="s">
        <v>301</v>
      </c>
      <c r="AG160" s="64"/>
      <c r="AJ160" s="68"/>
      <c r="AK160" s="68">
        <v>0</v>
      </c>
      <c r="BB160" s="226" t="s">
        <v>1</v>
      </c>
      <c r="BM160" s="64">
        <f>IFERROR(X160*I160/H160,"0")</f>
        <v>46.02</v>
      </c>
      <c r="BN160" s="64">
        <f>IFERROR(Y160*I160/H160,"0")</f>
        <v>46.02</v>
      </c>
      <c r="BO160" s="64">
        <f>IFERROR(1/J160*(X160/H160),"0")</f>
        <v>8.241758241758243E-2</v>
      </c>
      <c r="BP160" s="64">
        <f>IFERROR(1/J160*(Y160/H160),"0")</f>
        <v>8.241758241758243E-2</v>
      </c>
    </row>
    <row r="161" spans="1:68" ht="27" customHeight="1" x14ac:dyDescent="0.25">
      <c r="A161" s="54" t="s">
        <v>299</v>
      </c>
      <c r="B161" s="54" t="s">
        <v>302</v>
      </c>
      <c r="C161" s="31">
        <v>4301031235</v>
      </c>
      <c r="D161" s="792">
        <v>4680115883444</v>
      </c>
      <c r="E161" s="793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0"/>
      <c r="R161" s="790"/>
      <c r="S161" s="790"/>
      <c r="T161" s="79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1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1" t="s">
        <v>71</v>
      </c>
      <c r="Q162" s="802"/>
      <c r="R162" s="802"/>
      <c r="S162" s="802"/>
      <c r="T162" s="802"/>
      <c r="U162" s="802"/>
      <c r="V162" s="803"/>
      <c r="W162" s="37" t="s">
        <v>72</v>
      </c>
      <c r="X162" s="785">
        <f>IFERROR(X160/H160,"0")+IFERROR(X161/H161,"0")</f>
        <v>15.000000000000002</v>
      </c>
      <c r="Y162" s="785">
        <f>IFERROR(Y160/H160,"0")+IFERROR(Y161/H161,"0")</f>
        <v>15.000000000000002</v>
      </c>
      <c r="Z162" s="785">
        <f>IFERROR(IF(Z160="",0,Z160),"0")+IFERROR(IF(Z161="",0,Z161),"0")</f>
        <v>9.7650000000000001E-2</v>
      </c>
      <c r="AA162" s="786"/>
      <c r="AB162" s="786"/>
      <c r="AC162" s="786"/>
    </row>
    <row r="163" spans="1:68" x14ac:dyDescent="0.2">
      <c r="A163" s="800"/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11"/>
      <c r="P163" s="801" t="s">
        <v>71</v>
      </c>
      <c r="Q163" s="802"/>
      <c r="R163" s="802"/>
      <c r="S163" s="802"/>
      <c r="T163" s="802"/>
      <c r="U163" s="802"/>
      <c r="V163" s="803"/>
      <c r="W163" s="37" t="s">
        <v>69</v>
      </c>
      <c r="X163" s="785">
        <f>IFERROR(SUM(X160:X161),"0")</f>
        <v>42</v>
      </c>
      <c r="Y163" s="785">
        <f>IFERROR(SUM(Y160:Y161),"0")</f>
        <v>42</v>
      </c>
      <c r="Z163" s="37"/>
      <c r="AA163" s="786"/>
      <c r="AB163" s="786"/>
      <c r="AC163" s="786"/>
    </row>
    <row r="164" spans="1:68" ht="14.25" customHeight="1" x14ac:dyDescent="0.25">
      <c r="A164" s="799" t="s">
        <v>73</v>
      </c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00"/>
      <c r="P164" s="800"/>
      <c r="Q164" s="800"/>
      <c r="R164" s="800"/>
      <c r="S164" s="800"/>
      <c r="T164" s="800"/>
      <c r="U164" s="800"/>
      <c r="V164" s="800"/>
      <c r="W164" s="800"/>
      <c r="X164" s="800"/>
      <c r="Y164" s="800"/>
      <c r="Z164" s="800"/>
      <c r="AA164" s="779"/>
      <c r="AB164" s="779"/>
      <c r="AC164" s="779"/>
    </row>
    <row r="165" spans="1:68" ht="16.5" customHeight="1" x14ac:dyDescent="0.25">
      <c r="A165" s="54" t="s">
        <v>303</v>
      </c>
      <c r="B165" s="54" t="s">
        <v>304</v>
      </c>
      <c r="C165" s="31">
        <v>4301051817</v>
      </c>
      <c r="D165" s="792">
        <v>4680115885585</v>
      </c>
      <c r="E165" s="793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3" t="s">
        <v>305</v>
      </c>
      <c r="Q165" s="790"/>
      <c r="R165" s="790"/>
      <c r="S165" s="790"/>
      <c r="T165" s="791"/>
      <c r="U165" s="34"/>
      <c r="V165" s="34"/>
      <c r="W165" s="35" t="s">
        <v>69</v>
      </c>
      <c r="X165" s="783">
        <v>0</v>
      </c>
      <c r="Y165" s="784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307</v>
      </c>
      <c r="C166" s="31">
        <v>4301051477</v>
      </c>
      <c r="D166" s="792">
        <v>4680115882584</v>
      </c>
      <c r="E166" s="793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0"/>
      <c r="R166" s="790"/>
      <c r="S166" s="790"/>
      <c r="T166" s="79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306</v>
      </c>
      <c r="B167" s="54" t="s">
        <v>308</v>
      </c>
      <c r="C167" s="31">
        <v>4301051476</v>
      </c>
      <c r="D167" s="792">
        <v>4680115882584</v>
      </c>
      <c r="E167" s="793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0"/>
      <c r="R167" s="790"/>
      <c r="S167" s="790"/>
      <c r="T167" s="791"/>
      <c r="U167" s="34"/>
      <c r="V167" s="34"/>
      <c r="W167" s="35" t="s">
        <v>69</v>
      </c>
      <c r="X167" s="783">
        <v>33</v>
      </c>
      <c r="Y167" s="784">
        <f>IFERROR(IF(X167="",0,CEILING((X167/$H167),1)*$H167),"")</f>
        <v>34.32</v>
      </c>
      <c r="Z167" s="36">
        <f>IFERROR(IF(Y167=0,"",ROUNDUP(Y167/H167,0)*0.00651),"")</f>
        <v>8.4629999999999997E-2</v>
      </c>
      <c r="AA167" s="56"/>
      <c r="AB167" s="57"/>
      <c r="AC167" s="233" t="s">
        <v>297</v>
      </c>
      <c r="AG167" s="64"/>
      <c r="AJ167" s="68"/>
      <c r="AK167" s="68">
        <v>0</v>
      </c>
      <c r="BB167" s="234" t="s">
        <v>1</v>
      </c>
      <c r="BM167" s="64">
        <f>IFERROR(X167*I167/H167,"0")</f>
        <v>36.349999999999994</v>
      </c>
      <c r="BN167" s="64">
        <f>IFERROR(Y167*I167/H167,"0")</f>
        <v>37.803999999999995</v>
      </c>
      <c r="BO167" s="64">
        <f>IFERROR(1/J167*(X167/H167),"0")</f>
        <v>6.8681318681318687E-2</v>
      </c>
      <c r="BP167" s="64">
        <f>IFERROR(1/J167*(Y167/H167),"0")</f>
        <v>7.1428571428571438E-2</v>
      </c>
    </row>
    <row r="168" spans="1:68" x14ac:dyDescent="0.2">
      <c r="A168" s="810"/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11"/>
      <c r="P168" s="801" t="s">
        <v>71</v>
      </c>
      <c r="Q168" s="802"/>
      <c r="R168" s="802"/>
      <c r="S168" s="802"/>
      <c r="T168" s="802"/>
      <c r="U168" s="802"/>
      <c r="V168" s="803"/>
      <c r="W168" s="37" t="s">
        <v>72</v>
      </c>
      <c r="X168" s="785">
        <f>IFERROR(X165/H165,"0")+IFERROR(X166/H166,"0")+IFERROR(X167/H167,"0")</f>
        <v>12.5</v>
      </c>
      <c r="Y168" s="785">
        <f>IFERROR(Y165/H165,"0")+IFERROR(Y166/H166,"0")+IFERROR(Y167/H167,"0")</f>
        <v>13</v>
      </c>
      <c r="Z168" s="785">
        <f>IFERROR(IF(Z165="",0,Z165),"0")+IFERROR(IF(Z166="",0,Z166),"0")+IFERROR(IF(Z167="",0,Z167),"0")</f>
        <v>8.4629999999999997E-2</v>
      </c>
      <c r="AA168" s="786"/>
      <c r="AB168" s="786"/>
      <c r="AC168" s="786"/>
    </row>
    <row r="169" spans="1:68" x14ac:dyDescent="0.2">
      <c r="A169" s="800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1"/>
      <c r="P169" s="801" t="s">
        <v>71</v>
      </c>
      <c r="Q169" s="802"/>
      <c r="R169" s="802"/>
      <c r="S169" s="802"/>
      <c r="T169" s="802"/>
      <c r="U169" s="802"/>
      <c r="V169" s="803"/>
      <c r="W169" s="37" t="s">
        <v>69</v>
      </c>
      <c r="X169" s="785">
        <f>IFERROR(SUM(X165:X167),"0")</f>
        <v>33</v>
      </c>
      <c r="Y169" s="785">
        <f>IFERROR(SUM(Y165:Y167),"0")</f>
        <v>34.32</v>
      </c>
      <c r="Z169" s="37"/>
      <c r="AA169" s="786"/>
      <c r="AB169" s="786"/>
      <c r="AC169" s="786"/>
    </row>
    <row r="170" spans="1:68" ht="16.5" customHeight="1" x14ac:dyDescent="0.25">
      <c r="A170" s="809" t="s">
        <v>113</v>
      </c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00"/>
      <c r="P170" s="800"/>
      <c r="Q170" s="800"/>
      <c r="R170" s="800"/>
      <c r="S170" s="800"/>
      <c r="T170" s="800"/>
      <c r="U170" s="800"/>
      <c r="V170" s="800"/>
      <c r="W170" s="800"/>
      <c r="X170" s="800"/>
      <c r="Y170" s="800"/>
      <c r="Z170" s="800"/>
      <c r="AA170" s="778"/>
      <c r="AB170" s="778"/>
      <c r="AC170" s="778"/>
    </row>
    <row r="171" spans="1:68" ht="14.25" customHeight="1" x14ac:dyDescent="0.25">
      <c r="A171" s="799" t="s">
        <v>115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27" customHeight="1" x14ac:dyDescent="0.25">
      <c r="A172" s="54" t="s">
        <v>309</v>
      </c>
      <c r="B172" s="54" t="s">
        <v>310</v>
      </c>
      <c r="C172" s="31">
        <v>4301011705</v>
      </c>
      <c r="D172" s="792">
        <v>4607091384604</v>
      </c>
      <c r="E172" s="793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0"/>
      <c r="R172" s="790"/>
      <c r="S172" s="790"/>
      <c r="T172" s="79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311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10"/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11"/>
      <c r="P173" s="801" t="s">
        <v>71</v>
      </c>
      <c r="Q173" s="802"/>
      <c r="R173" s="802"/>
      <c r="S173" s="802"/>
      <c r="T173" s="802"/>
      <c r="U173" s="802"/>
      <c r="V173" s="803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x14ac:dyDescent="0.2">
      <c r="A174" s="800"/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11"/>
      <c r="P174" s="801" t="s">
        <v>71</v>
      </c>
      <c r="Q174" s="802"/>
      <c r="R174" s="802"/>
      <c r="S174" s="802"/>
      <c r="T174" s="802"/>
      <c r="U174" s="802"/>
      <c r="V174" s="803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customHeight="1" x14ac:dyDescent="0.25">
      <c r="A175" s="799" t="s">
        <v>64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779"/>
      <c r="AB175" s="779"/>
      <c r="AC175" s="779"/>
    </row>
    <row r="176" spans="1:68" ht="16.5" customHeight="1" x14ac:dyDescent="0.25">
      <c r="A176" s="54" t="s">
        <v>312</v>
      </c>
      <c r="B176" s="54" t="s">
        <v>313</v>
      </c>
      <c r="C176" s="31">
        <v>4301030895</v>
      </c>
      <c r="D176" s="792">
        <v>4607091387667</v>
      </c>
      <c r="E176" s="793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1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0"/>
      <c r="R176" s="790"/>
      <c r="S176" s="790"/>
      <c r="T176" s="79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4301030961</v>
      </c>
      <c r="D177" s="792">
        <v>4607091387636</v>
      </c>
      <c r="E177" s="793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0"/>
      <c r="R177" s="790"/>
      <c r="S177" s="790"/>
      <c r="T177" s="79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318</v>
      </c>
      <c r="B178" s="54" t="s">
        <v>319</v>
      </c>
      <c r="C178" s="31">
        <v>4301030963</v>
      </c>
      <c r="D178" s="792">
        <v>4607091382426</v>
      </c>
      <c r="E178" s="793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4301030962</v>
      </c>
      <c r="D179" s="792">
        <v>4607091386547</v>
      </c>
      <c r="E179" s="793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317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323</v>
      </c>
      <c r="B180" s="54" t="s">
        <v>324</v>
      </c>
      <c r="C180" s="31">
        <v>4301030964</v>
      </c>
      <c r="D180" s="792">
        <v>4607091382464</v>
      </c>
      <c r="E180" s="793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0"/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11"/>
      <c r="P181" s="801" t="s">
        <v>71</v>
      </c>
      <c r="Q181" s="802"/>
      <c r="R181" s="802"/>
      <c r="S181" s="802"/>
      <c r="T181" s="802"/>
      <c r="U181" s="802"/>
      <c r="V181" s="803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x14ac:dyDescent="0.2">
      <c r="A182" s="800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1"/>
      <c r="P182" s="801" t="s">
        <v>71</v>
      </c>
      <c r="Q182" s="802"/>
      <c r="R182" s="802"/>
      <c r="S182" s="802"/>
      <c r="T182" s="802"/>
      <c r="U182" s="802"/>
      <c r="V182" s="803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customHeight="1" x14ac:dyDescent="0.25">
      <c r="A183" s="799" t="s">
        <v>73</v>
      </c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00"/>
      <c r="P183" s="800"/>
      <c r="Q183" s="800"/>
      <c r="R183" s="800"/>
      <c r="S183" s="800"/>
      <c r="T183" s="800"/>
      <c r="U183" s="800"/>
      <c r="V183" s="800"/>
      <c r="W183" s="800"/>
      <c r="X183" s="800"/>
      <c r="Y183" s="800"/>
      <c r="Z183" s="800"/>
      <c r="AA183" s="779"/>
      <c r="AB183" s="779"/>
      <c r="AC183" s="779"/>
    </row>
    <row r="184" spans="1:68" ht="16.5" customHeight="1" x14ac:dyDescent="0.25">
      <c r="A184" s="54" t="s">
        <v>325</v>
      </c>
      <c r="B184" s="54" t="s">
        <v>326</v>
      </c>
      <c r="C184" s="31">
        <v>4301051653</v>
      </c>
      <c r="D184" s="792">
        <v>4607091386264</v>
      </c>
      <c r="E184" s="793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0"/>
      <c r="R184" s="790"/>
      <c r="S184" s="790"/>
      <c r="T184" s="79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327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328</v>
      </c>
      <c r="B185" s="54" t="s">
        <v>329</v>
      </c>
      <c r="C185" s="31">
        <v>4301051313</v>
      </c>
      <c r="D185" s="792">
        <v>4607091385427</v>
      </c>
      <c r="E185" s="793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0"/>
      <c r="R185" s="790"/>
      <c r="S185" s="790"/>
      <c r="T185" s="79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10"/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11"/>
      <c r="P186" s="801" t="s">
        <v>71</v>
      </c>
      <c r="Q186" s="802"/>
      <c r="R186" s="802"/>
      <c r="S186" s="802"/>
      <c r="T186" s="802"/>
      <c r="U186" s="802"/>
      <c r="V186" s="803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x14ac:dyDescent="0.2">
      <c r="A187" s="800"/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11"/>
      <c r="P187" s="801" t="s">
        <v>71</v>
      </c>
      <c r="Q187" s="802"/>
      <c r="R187" s="802"/>
      <c r="S187" s="802"/>
      <c r="T187" s="802"/>
      <c r="U187" s="802"/>
      <c r="V187" s="803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customHeight="1" x14ac:dyDescent="0.2">
      <c r="A188" s="886" t="s">
        <v>331</v>
      </c>
      <c r="B188" s="887"/>
      <c r="C188" s="887"/>
      <c r="D188" s="887"/>
      <c r="E188" s="887"/>
      <c r="F188" s="887"/>
      <c r="G188" s="887"/>
      <c r="H188" s="887"/>
      <c r="I188" s="887"/>
      <c r="J188" s="887"/>
      <c r="K188" s="887"/>
      <c r="L188" s="887"/>
      <c r="M188" s="887"/>
      <c r="N188" s="887"/>
      <c r="O188" s="887"/>
      <c r="P188" s="887"/>
      <c r="Q188" s="887"/>
      <c r="R188" s="887"/>
      <c r="S188" s="887"/>
      <c r="T188" s="887"/>
      <c r="U188" s="887"/>
      <c r="V188" s="887"/>
      <c r="W188" s="887"/>
      <c r="X188" s="887"/>
      <c r="Y188" s="887"/>
      <c r="Z188" s="887"/>
      <c r="AA188" s="48"/>
      <c r="AB188" s="48"/>
      <c r="AC188" s="48"/>
    </row>
    <row r="189" spans="1:68" ht="16.5" customHeight="1" x14ac:dyDescent="0.25">
      <c r="A189" s="809" t="s">
        <v>332</v>
      </c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00"/>
      <c r="P189" s="800"/>
      <c r="Q189" s="800"/>
      <c r="R189" s="800"/>
      <c r="S189" s="800"/>
      <c r="T189" s="800"/>
      <c r="U189" s="800"/>
      <c r="V189" s="800"/>
      <c r="W189" s="800"/>
      <c r="X189" s="800"/>
      <c r="Y189" s="800"/>
      <c r="Z189" s="800"/>
      <c r="AA189" s="778"/>
      <c r="AB189" s="778"/>
      <c r="AC189" s="778"/>
    </row>
    <row r="190" spans="1:68" ht="14.25" customHeight="1" x14ac:dyDescent="0.25">
      <c r="A190" s="799" t="s">
        <v>170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customHeight="1" x14ac:dyDescent="0.25">
      <c r="A191" s="54" t="s">
        <v>333</v>
      </c>
      <c r="B191" s="54" t="s">
        <v>334</v>
      </c>
      <c r="C191" s="31">
        <v>4301020323</v>
      </c>
      <c r="D191" s="792">
        <v>4680115886223</v>
      </c>
      <c r="E191" s="793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0"/>
      <c r="R191" s="790"/>
      <c r="S191" s="790"/>
      <c r="T191" s="79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335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10"/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11"/>
      <c r="P192" s="801" t="s">
        <v>71</v>
      </c>
      <c r="Q192" s="802"/>
      <c r="R192" s="802"/>
      <c r="S192" s="802"/>
      <c r="T192" s="802"/>
      <c r="U192" s="802"/>
      <c r="V192" s="803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x14ac:dyDescent="0.2">
      <c r="A193" s="800"/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11"/>
      <c r="P193" s="801" t="s">
        <v>71</v>
      </c>
      <c r="Q193" s="802"/>
      <c r="R193" s="802"/>
      <c r="S193" s="802"/>
      <c r="T193" s="802"/>
      <c r="U193" s="802"/>
      <c r="V193" s="803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customHeight="1" x14ac:dyDescent="0.25">
      <c r="A194" s="799" t="s">
        <v>64</v>
      </c>
      <c r="B194" s="800"/>
      <c r="C194" s="800"/>
      <c r="D194" s="800"/>
      <c r="E194" s="800"/>
      <c r="F194" s="800"/>
      <c r="G194" s="800"/>
      <c r="H194" s="800"/>
      <c r="I194" s="800"/>
      <c r="J194" s="800"/>
      <c r="K194" s="800"/>
      <c r="L194" s="800"/>
      <c r="M194" s="800"/>
      <c r="N194" s="800"/>
      <c r="O194" s="800"/>
      <c r="P194" s="800"/>
      <c r="Q194" s="800"/>
      <c r="R194" s="800"/>
      <c r="S194" s="800"/>
      <c r="T194" s="800"/>
      <c r="U194" s="800"/>
      <c r="V194" s="800"/>
      <c r="W194" s="800"/>
      <c r="X194" s="800"/>
      <c r="Y194" s="800"/>
      <c r="Z194" s="800"/>
      <c r="AA194" s="779"/>
      <c r="AB194" s="779"/>
      <c r="AC194" s="779"/>
    </row>
    <row r="195" spans="1:68" ht="27" customHeight="1" x14ac:dyDescent="0.25">
      <c r="A195" s="54" t="s">
        <v>336</v>
      </c>
      <c r="B195" s="54" t="s">
        <v>337</v>
      </c>
      <c r="C195" s="31">
        <v>4301031191</v>
      </c>
      <c r="D195" s="792">
        <v>4680115880993</v>
      </c>
      <c r="E195" s="793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0"/>
      <c r="R195" s="790"/>
      <c r="S195" s="790"/>
      <c r="T195" s="791"/>
      <c r="U195" s="34"/>
      <c r="V195" s="34"/>
      <c r="W195" s="35" t="s">
        <v>69</v>
      </c>
      <c r="X195" s="783">
        <v>70</v>
      </c>
      <c r="Y195" s="784">
        <f t="shared" ref="Y195:Y202" si="36">IFERROR(IF(X195="",0,CEILING((X195/$H195),1)*$H195),"")</f>
        <v>71.400000000000006</v>
      </c>
      <c r="Z195" s="36">
        <f>IFERROR(IF(Y195=0,"",ROUNDUP(Y195/H195,0)*0.00902),"")</f>
        <v>0.15334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74.499999999999986</v>
      </c>
      <c r="BN195" s="64">
        <f t="shared" ref="BN195:BN202" si="38">IFERROR(Y195*I195/H195,"0")</f>
        <v>75.989999999999995</v>
      </c>
      <c r="BO195" s="64">
        <f t="shared" ref="BO195:BO202" si="39">IFERROR(1/J195*(X195/H195),"0")</f>
        <v>0.12626262626262624</v>
      </c>
      <c r="BP195" s="64">
        <f t="shared" ref="BP195:BP202" si="40">IFERROR(1/J195*(Y195/H195),"0")</f>
        <v>0.12878787878787878</v>
      </c>
    </row>
    <row r="196" spans="1:68" ht="27" customHeight="1" x14ac:dyDescent="0.25">
      <c r="A196" s="54" t="s">
        <v>339</v>
      </c>
      <c r="B196" s="54" t="s">
        <v>340</v>
      </c>
      <c r="C196" s="31">
        <v>4301031204</v>
      </c>
      <c r="D196" s="792">
        <v>4680115881761</v>
      </c>
      <c r="E196" s="793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0"/>
      <c r="R196" s="790"/>
      <c r="S196" s="790"/>
      <c r="T196" s="791"/>
      <c r="U196" s="34"/>
      <c r="V196" s="34"/>
      <c r="W196" s="35" t="s">
        <v>69</v>
      </c>
      <c r="X196" s="783">
        <v>20</v>
      </c>
      <c r="Y196" s="784">
        <f t="shared" si="36"/>
        <v>21</v>
      </c>
      <c r="Z196" s="36">
        <f>IFERROR(IF(Y196=0,"",ROUNDUP(Y196/H196,0)*0.00902),"")</f>
        <v>4.5100000000000001E-2</v>
      </c>
      <c r="AA196" s="56"/>
      <c r="AB196" s="57"/>
      <c r="AC196" s="255" t="s">
        <v>341</v>
      </c>
      <c r="AG196" s="64"/>
      <c r="AJ196" s="68"/>
      <c r="AK196" s="68">
        <v>0</v>
      </c>
      <c r="BB196" s="256" t="s">
        <v>1</v>
      </c>
      <c r="BM196" s="64">
        <f t="shared" si="37"/>
        <v>21.285714285714281</v>
      </c>
      <c r="BN196" s="64">
        <f t="shared" si="38"/>
        <v>22.349999999999998</v>
      </c>
      <c r="BO196" s="64">
        <f t="shared" si="39"/>
        <v>3.6075036075036072E-2</v>
      </c>
      <c r="BP196" s="64">
        <f t="shared" si="40"/>
        <v>3.787878787878788E-2</v>
      </c>
    </row>
    <row r="197" spans="1:68" ht="27" customHeight="1" x14ac:dyDescent="0.25">
      <c r="A197" s="54" t="s">
        <v>342</v>
      </c>
      <c r="B197" s="54" t="s">
        <v>343</v>
      </c>
      <c r="C197" s="31">
        <v>4301031201</v>
      </c>
      <c r="D197" s="792">
        <v>4680115881563</v>
      </c>
      <c r="E197" s="793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0"/>
      <c r="R197" s="790"/>
      <c r="S197" s="790"/>
      <c r="T197" s="791"/>
      <c r="U197" s="34"/>
      <c r="V197" s="34"/>
      <c r="W197" s="35" t="s">
        <v>69</v>
      </c>
      <c r="X197" s="783">
        <v>40</v>
      </c>
      <c r="Y197" s="784">
        <f t="shared" si="36"/>
        <v>42</v>
      </c>
      <c r="Z197" s="36">
        <f>IFERROR(IF(Y197=0,"",ROUNDUP(Y197/H197,0)*0.00902),"")</f>
        <v>9.0200000000000002E-2</v>
      </c>
      <c r="AA197" s="56"/>
      <c r="AB197" s="57"/>
      <c r="AC197" s="257" t="s">
        <v>344</v>
      </c>
      <c r="AG197" s="64"/>
      <c r="AJ197" s="68"/>
      <c r="AK197" s="68">
        <v>0</v>
      </c>
      <c r="BB197" s="258" t="s">
        <v>1</v>
      </c>
      <c r="BM197" s="64">
        <f t="shared" si="37"/>
        <v>42</v>
      </c>
      <c r="BN197" s="64">
        <f t="shared" si="38"/>
        <v>44.099999999999994</v>
      </c>
      <c r="BO197" s="64">
        <f t="shared" si="39"/>
        <v>7.2150072150072145E-2</v>
      </c>
      <c r="BP197" s="64">
        <f t="shared" si="40"/>
        <v>7.575757575757576E-2</v>
      </c>
    </row>
    <row r="198" spans="1:68" ht="27" customHeight="1" x14ac:dyDescent="0.25">
      <c r="A198" s="54" t="s">
        <v>345</v>
      </c>
      <c r="B198" s="54" t="s">
        <v>346</v>
      </c>
      <c r="C198" s="31">
        <v>4301031199</v>
      </c>
      <c r="D198" s="792">
        <v>4680115880986</v>
      </c>
      <c r="E198" s="793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87.5</v>
      </c>
      <c r="Y198" s="784">
        <f t="shared" si="36"/>
        <v>88.2</v>
      </c>
      <c r="Z198" s="36">
        <f>IFERROR(IF(Y198=0,"",ROUNDUP(Y198/H198,0)*0.00502),"")</f>
        <v>0.21084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92.916666666666657</v>
      </c>
      <c r="BN198" s="64">
        <f t="shared" si="38"/>
        <v>93.66</v>
      </c>
      <c r="BO198" s="64">
        <f t="shared" si="39"/>
        <v>0.17806267806267806</v>
      </c>
      <c r="BP198" s="64">
        <f t="shared" si="40"/>
        <v>0.17948717948717952</v>
      </c>
    </row>
    <row r="199" spans="1:68" ht="27" customHeight="1" x14ac:dyDescent="0.25">
      <c r="A199" s="54" t="s">
        <v>347</v>
      </c>
      <c r="B199" s="54" t="s">
        <v>348</v>
      </c>
      <c r="C199" s="31">
        <v>4301031205</v>
      </c>
      <c r="D199" s="792">
        <v>4680115881785</v>
      </c>
      <c r="E199" s="793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105</v>
      </c>
      <c r="Y199" s="784">
        <f t="shared" si="36"/>
        <v>105</v>
      </c>
      <c r="Z199" s="36">
        <f>IFERROR(IF(Y199=0,"",ROUNDUP(Y199/H199,0)*0.00502),"")</f>
        <v>0.251</v>
      </c>
      <c r="AA199" s="56"/>
      <c r="AB199" s="57"/>
      <c r="AC199" s="261" t="s">
        <v>341</v>
      </c>
      <c r="AG199" s="64"/>
      <c r="AJ199" s="68"/>
      <c r="AK199" s="68">
        <v>0</v>
      </c>
      <c r="BB199" s="262" t="s">
        <v>1</v>
      </c>
      <c r="BM199" s="64">
        <f t="shared" si="37"/>
        <v>111.5</v>
      </c>
      <c r="BN199" s="64">
        <f t="shared" si="38"/>
        <v>111.5</v>
      </c>
      <c r="BO199" s="64">
        <f t="shared" si="39"/>
        <v>0.21367521367521369</v>
      </c>
      <c r="BP199" s="64">
        <f t="shared" si="40"/>
        <v>0.21367521367521369</v>
      </c>
    </row>
    <row r="200" spans="1:68" ht="27" customHeight="1" x14ac:dyDescent="0.25">
      <c r="A200" s="54" t="s">
        <v>349</v>
      </c>
      <c r="B200" s="54" t="s">
        <v>350</v>
      </c>
      <c r="C200" s="31">
        <v>4301031202</v>
      </c>
      <c r="D200" s="792">
        <v>4680115881679</v>
      </c>
      <c r="E200" s="793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157.5</v>
      </c>
      <c r="Y200" s="784">
        <f t="shared" si="36"/>
        <v>157.5</v>
      </c>
      <c r="Z200" s="36">
        <f>IFERROR(IF(Y200=0,"",ROUNDUP(Y200/H200,0)*0.00502),"")</f>
        <v>0.3765</v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165</v>
      </c>
      <c r="BN200" s="64">
        <f t="shared" si="38"/>
        <v>165</v>
      </c>
      <c r="BO200" s="64">
        <f t="shared" si="39"/>
        <v>0.32051282051282054</v>
      </c>
      <c r="BP200" s="64">
        <f t="shared" si="40"/>
        <v>0.32051282051282054</v>
      </c>
    </row>
    <row r="201" spans="1:68" ht="27" customHeight="1" x14ac:dyDescent="0.25">
      <c r="A201" s="54" t="s">
        <v>351</v>
      </c>
      <c r="B201" s="54" t="s">
        <v>352</v>
      </c>
      <c r="C201" s="31">
        <v>4301031158</v>
      </c>
      <c r="D201" s="792">
        <v>4680115880191</v>
      </c>
      <c r="E201" s="793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353</v>
      </c>
      <c r="B202" s="54" t="s">
        <v>354</v>
      </c>
      <c r="C202" s="31">
        <v>4301031245</v>
      </c>
      <c r="D202" s="792">
        <v>4680115883963</v>
      </c>
      <c r="E202" s="793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355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10"/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11"/>
      <c r="P203" s="801" t="s">
        <v>71</v>
      </c>
      <c r="Q203" s="802"/>
      <c r="R203" s="802"/>
      <c r="S203" s="802"/>
      <c r="T203" s="802"/>
      <c r="U203" s="802"/>
      <c r="V203" s="803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197.61904761904762</v>
      </c>
      <c r="Y203" s="785">
        <f>IFERROR(Y195/H195,"0")+IFERROR(Y196/H196,"0")+IFERROR(Y197/H197,"0")+IFERROR(Y198/H198,"0")+IFERROR(Y199/H199,"0")+IFERROR(Y200/H200,"0")+IFERROR(Y201/H201,"0")+IFERROR(Y202/H202,"0")</f>
        <v>199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1.1269800000000001</v>
      </c>
      <c r="AA203" s="786"/>
      <c r="AB203" s="786"/>
      <c r="AC203" s="786"/>
    </row>
    <row r="204" spans="1:68" x14ac:dyDescent="0.2">
      <c r="A204" s="800"/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11"/>
      <c r="P204" s="801" t="s">
        <v>71</v>
      </c>
      <c r="Q204" s="802"/>
      <c r="R204" s="802"/>
      <c r="S204" s="802"/>
      <c r="T204" s="802"/>
      <c r="U204" s="802"/>
      <c r="V204" s="803"/>
      <c r="W204" s="37" t="s">
        <v>69</v>
      </c>
      <c r="X204" s="785">
        <f>IFERROR(SUM(X195:X202),"0")</f>
        <v>480</v>
      </c>
      <c r="Y204" s="785">
        <f>IFERROR(SUM(Y195:Y202),"0")</f>
        <v>485.1</v>
      </c>
      <c r="Z204" s="37"/>
      <c r="AA204" s="786"/>
      <c r="AB204" s="786"/>
      <c r="AC204" s="786"/>
    </row>
    <row r="205" spans="1:68" ht="16.5" customHeight="1" x14ac:dyDescent="0.25">
      <c r="A205" s="809" t="s">
        <v>356</v>
      </c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00"/>
      <c r="P205" s="800"/>
      <c r="Q205" s="800"/>
      <c r="R205" s="800"/>
      <c r="S205" s="800"/>
      <c r="T205" s="800"/>
      <c r="U205" s="800"/>
      <c r="V205" s="800"/>
      <c r="W205" s="800"/>
      <c r="X205" s="800"/>
      <c r="Y205" s="800"/>
      <c r="Z205" s="800"/>
      <c r="AA205" s="778"/>
      <c r="AB205" s="778"/>
      <c r="AC205" s="778"/>
    </row>
    <row r="206" spans="1:68" ht="14.25" customHeight="1" x14ac:dyDescent="0.25">
      <c r="A206" s="799" t="s">
        <v>115</v>
      </c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800"/>
      <c r="Y206" s="800"/>
      <c r="Z206" s="800"/>
      <c r="AA206" s="779"/>
      <c r="AB206" s="779"/>
      <c r="AC206" s="779"/>
    </row>
    <row r="207" spans="1:68" ht="16.5" customHeight="1" x14ac:dyDescent="0.25">
      <c r="A207" s="54" t="s">
        <v>357</v>
      </c>
      <c r="B207" s="54" t="s">
        <v>358</v>
      </c>
      <c r="C207" s="31">
        <v>4301011450</v>
      </c>
      <c r="D207" s="792">
        <v>4680115881402</v>
      </c>
      <c r="E207" s="793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0"/>
      <c r="R207" s="790"/>
      <c r="S207" s="790"/>
      <c r="T207" s="79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359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360</v>
      </c>
      <c r="B208" s="54" t="s">
        <v>361</v>
      </c>
      <c r="C208" s="31">
        <v>4301011767</v>
      </c>
      <c r="D208" s="792">
        <v>4680115881396</v>
      </c>
      <c r="E208" s="793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0"/>
      <c r="R208" s="790"/>
      <c r="S208" s="790"/>
      <c r="T208" s="79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0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11"/>
      <c r="P209" s="801" t="s">
        <v>71</v>
      </c>
      <c r="Q209" s="802"/>
      <c r="R209" s="802"/>
      <c r="S209" s="802"/>
      <c r="T209" s="802"/>
      <c r="U209" s="802"/>
      <c r="V209" s="803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x14ac:dyDescent="0.2">
      <c r="A210" s="800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1"/>
      <c r="P210" s="801" t="s">
        <v>71</v>
      </c>
      <c r="Q210" s="802"/>
      <c r="R210" s="802"/>
      <c r="S210" s="802"/>
      <c r="T210" s="802"/>
      <c r="U210" s="802"/>
      <c r="V210" s="803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customHeight="1" x14ac:dyDescent="0.25">
      <c r="A211" s="799" t="s">
        <v>170</v>
      </c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00"/>
      <c r="P211" s="800"/>
      <c r="Q211" s="800"/>
      <c r="R211" s="800"/>
      <c r="S211" s="800"/>
      <c r="T211" s="800"/>
      <c r="U211" s="800"/>
      <c r="V211" s="800"/>
      <c r="W211" s="800"/>
      <c r="X211" s="800"/>
      <c r="Y211" s="800"/>
      <c r="Z211" s="800"/>
      <c r="AA211" s="779"/>
      <c r="AB211" s="779"/>
      <c r="AC211" s="779"/>
    </row>
    <row r="212" spans="1:68" ht="16.5" customHeight="1" x14ac:dyDescent="0.25">
      <c r="A212" s="54" t="s">
        <v>363</v>
      </c>
      <c r="B212" s="54" t="s">
        <v>364</v>
      </c>
      <c r="C212" s="31">
        <v>4301020262</v>
      </c>
      <c r="D212" s="792">
        <v>4680115882935</v>
      </c>
      <c r="E212" s="793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0"/>
      <c r="R212" s="790"/>
      <c r="S212" s="790"/>
      <c r="T212" s="79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365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366</v>
      </c>
      <c r="B213" s="54" t="s">
        <v>367</v>
      </c>
      <c r="C213" s="31">
        <v>4301020220</v>
      </c>
      <c r="D213" s="792">
        <v>4680115880764</v>
      </c>
      <c r="E213" s="793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0"/>
      <c r="R213" s="790"/>
      <c r="S213" s="790"/>
      <c r="T213" s="79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365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10"/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11"/>
      <c r="P214" s="801" t="s">
        <v>71</v>
      </c>
      <c r="Q214" s="802"/>
      <c r="R214" s="802"/>
      <c r="S214" s="802"/>
      <c r="T214" s="802"/>
      <c r="U214" s="802"/>
      <c r="V214" s="803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x14ac:dyDescent="0.2">
      <c r="A215" s="800"/>
      <c r="B215" s="800"/>
      <c r="C215" s="800"/>
      <c r="D215" s="800"/>
      <c r="E215" s="800"/>
      <c r="F215" s="800"/>
      <c r="G215" s="800"/>
      <c r="H215" s="800"/>
      <c r="I215" s="800"/>
      <c r="J215" s="800"/>
      <c r="K215" s="800"/>
      <c r="L215" s="800"/>
      <c r="M215" s="800"/>
      <c r="N215" s="800"/>
      <c r="O215" s="811"/>
      <c r="P215" s="801" t="s">
        <v>71</v>
      </c>
      <c r="Q215" s="802"/>
      <c r="R215" s="802"/>
      <c r="S215" s="802"/>
      <c r="T215" s="802"/>
      <c r="U215" s="802"/>
      <c r="V215" s="803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customHeight="1" x14ac:dyDescent="0.25">
      <c r="A216" s="799" t="s">
        <v>64</v>
      </c>
      <c r="B216" s="800"/>
      <c r="C216" s="800"/>
      <c r="D216" s="800"/>
      <c r="E216" s="800"/>
      <c r="F216" s="800"/>
      <c r="G216" s="800"/>
      <c r="H216" s="800"/>
      <c r="I216" s="800"/>
      <c r="J216" s="800"/>
      <c r="K216" s="800"/>
      <c r="L216" s="800"/>
      <c r="M216" s="800"/>
      <c r="N216" s="800"/>
      <c r="O216" s="800"/>
      <c r="P216" s="800"/>
      <c r="Q216" s="800"/>
      <c r="R216" s="800"/>
      <c r="S216" s="800"/>
      <c r="T216" s="800"/>
      <c r="U216" s="800"/>
      <c r="V216" s="800"/>
      <c r="W216" s="800"/>
      <c r="X216" s="800"/>
      <c r="Y216" s="800"/>
      <c r="Z216" s="800"/>
      <c r="AA216" s="779"/>
      <c r="AB216" s="779"/>
      <c r="AC216" s="779"/>
    </row>
    <row r="217" spans="1:68" ht="27" customHeight="1" x14ac:dyDescent="0.25">
      <c r="A217" s="54" t="s">
        <v>368</v>
      </c>
      <c r="B217" s="54" t="s">
        <v>369</v>
      </c>
      <c r="C217" s="31">
        <v>4301031224</v>
      </c>
      <c r="D217" s="792">
        <v>4680115882683</v>
      </c>
      <c r="E217" s="793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0"/>
      <c r="R217" s="790"/>
      <c r="S217" s="790"/>
      <c r="T217" s="791"/>
      <c r="U217" s="34"/>
      <c r="V217" s="34"/>
      <c r="W217" s="35" t="s">
        <v>69</v>
      </c>
      <c r="X217" s="783">
        <v>110</v>
      </c>
      <c r="Y217" s="784">
        <f t="shared" ref="Y217:Y224" si="41">IFERROR(IF(X217="",0,CEILING((X217/$H217),1)*$H217),"")</f>
        <v>113.4</v>
      </c>
      <c r="Z217" s="36">
        <f>IFERROR(IF(Y217=0,"",ROUNDUP(Y217/H217,0)*0.00902),"")</f>
        <v>0.18942000000000001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114.27777777777777</v>
      </c>
      <c r="BN217" s="64">
        <f t="shared" ref="BN217:BN224" si="43">IFERROR(Y217*I217/H217,"0")</f>
        <v>117.81</v>
      </c>
      <c r="BO217" s="64">
        <f t="shared" ref="BO217:BO224" si="44">IFERROR(1/J217*(X217/H217),"0")</f>
        <v>0.15432098765432098</v>
      </c>
      <c r="BP217" s="64">
        <f t="shared" ref="BP217:BP224" si="45">IFERROR(1/J217*(Y217/H217),"0")</f>
        <v>0.15909090909090909</v>
      </c>
    </row>
    <row r="218" spans="1:68" ht="27" customHeight="1" x14ac:dyDescent="0.25">
      <c r="A218" s="54" t="s">
        <v>371</v>
      </c>
      <c r="B218" s="54" t="s">
        <v>372</v>
      </c>
      <c r="C218" s="31">
        <v>4301031230</v>
      </c>
      <c r="D218" s="792">
        <v>4680115882690</v>
      </c>
      <c r="E218" s="793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0"/>
      <c r="R218" s="790"/>
      <c r="S218" s="790"/>
      <c r="T218" s="791"/>
      <c r="U218" s="34"/>
      <c r="V218" s="34"/>
      <c r="W218" s="35" t="s">
        <v>69</v>
      </c>
      <c r="X218" s="783">
        <v>60</v>
      </c>
      <c r="Y218" s="784">
        <f t="shared" si="41"/>
        <v>64.800000000000011</v>
      </c>
      <c r="Z218" s="36">
        <f>IFERROR(IF(Y218=0,"",ROUNDUP(Y218/H218,0)*0.00902),"")</f>
        <v>0.10824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62.333333333333336</v>
      </c>
      <c r="BN218" s="64">
        <f t="shared" si="43"/>
        <v>67.320000000000007</v>
      </c>
      <c r="BO218" s="64">
        <f t="shared" si="44"/>
        <v>8.4175084175084181E-2</v>
      </c>
      <c r="BP218" s="64">
        <f t="shared" si="45"/>
        <v>9.0909090909090925E-2</v>
      </c>
    </row>
    <row r="219" spans="1:68" ht="27" customHeight="1" x14ac:dyDescent="0.25">
      <c r="A219" s="54" t="s">
        <v>374</v>
      </c>
      <c r="B219" s="54" t="s">
        <v>375</v>
      </c>
      <c r="C219" s="31">
        <v>4301031220</v>
      </c>
      <c r="D219" s="792">
        <v>4680115882669</v>
      </c>
      <c r="E219" s="793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0"/>
      <c r="R219" s="790"/>
      <c r="S219" s="790"/>
      <c r="T219" s="791"/>
      <c r="U219" s="34"/>
      <c r="V219" s="34"/>
      <c r="W219" s="35" t="s">
        <v>69</v>
      </c>
      <c r="X219" s="783">
        <v>170</v>
      </c>
      <c r="Y219" s="784">
        <f t="shared" si="41"/>
        <v>172.8</v>
      </c>
      <c r="Z219" s="36">
        <f>IFERROR(IF(Y219=0,"",ROUNDUP(Y219/H219,0)*0.00902),"")</f>
        <v>0.28864000000000001</v>
      </c>
      <c r="AA219" s="56"/>
      <c r="AB219" s="57"/>
      <c r="AC219" s="281" t="s">
        <v>376</v>
      </c>
      <c r="AG219" s="64"/>
      <c r="AJ219" s="68"/>
      <c r="AK219" s="68">
        <v>0</v>
      </c>
      <c r="BB219" s="282" t="s">
        <v>1</v>
      </c>
      <c r="BM219" s="64">
        <f t="shared" si="42"/>
        <v>176.61111111111111</v>
      </c>
      <c r="BN219" s="64">
        <f t="shared" si="43"/>
        <v>179.52</v>
      </c>
      <c r="BO219" s="64">
        <f t="shared" si="44"/>
        <v>0.23849607182940516</v>
      </c>
      <c r="BP219" s="64">
        <f t="shared" si="45"/>
        <v>0.24242424242424243</v>
      </c>
    </row>
    <row r="220" spans="1:68" ht="27" customHeight="1" x14ac:dyDescent="0.25">
      <c r="A220" s="54" t="s">
        <v>377</v>
      </c>
      <c r="B220" s="54" t="s">
        <v>378</v>
      </c>
      <c r="C220" s="31">
        <v>4301031221</v>
      </c>
      <c r="D220" s="792">
        <v>4680115882676</v>
      </c>
      <c r="E220" s="793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80</v>
      </c>
      <c r="Y220" s="784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379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customHeight="1" x14ac:dyDescent="0.25">
      <c r="A221" s="54" t="s">
        <v>380</v>
      </c>
      <c r="B221" s="54" t="s">
        <v>381</v>
      </c>
      <c r="C221" s="31">
        <v>4301031223</v>
      </c>
      <c r="D221" s="792">
        <v>4680115884014</v>
      </c>
      <c r="E221" s="793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30</v>
      </c>
      <c r="Y221" s="784">
        <f t="shared" si="41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32.166666666666664</v>
      </c>
      <c r="BN221" s="64">
        <f t="shared" si="43"/>
        <v>32.81</v>
      </c>
      <c r="BO221" s="64">
        <f t="shared" si="44"/>
        <v>7.122507122507124E-2</v>
      </c>
      <c r="BP221" s="64">
        <f t="shared" si="45"/>
        <v>7.2649572649572655E-2</v>
      </c>
    </row>
    <row r="222" spans="1:68" ht="27" customHeight="1" x14ac:dyDescent="0.25">
      <c r="A222" s="54" t="s">
        <v>382</v>
      </c>
      <c r="B222" s="54" t="s">
        <v>383</v>
      </c>
      <c r="C222" s="31">
        <v>4301031222</v>
      </c>
      <c r="D222" s="792">
        <v>4680115884007</v>
      </c>
      <c r="E222" s="793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30</v>
      </c>
      <c r="Y222" s="784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384</v>
      </c>
      <c r="B223" s="54" t="s">
        <v>385</v>
      </c>
      <c r="C223" s="31">
        <v>4301031229</v>
      </c>
      <c r="D223" s="792">
        <v>4680115884038</v>
      </c>
      <c r="E223" s="793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45</v>
      </c>
      <c r="Y223" s="784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376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ht="27" customHeight="1" x14ac:dyDescent="0.25">
      <c r="A224" s="54" t="s">
        <v>386</v>
      </c>
      <c r="B224" s="54" t="s">
        <v>387</v>
      </c>
      <c r="C224" s="31">
        <v>4301031225</v>
      </c>
      <c r="D224" s="792">
        <v>4680115884021</v>
      </c>
      <c r="E224" s="793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21</v>
      </c>
      <c r="Y224" s="784">
        <f t="shared" si="41"/>
        <v>21.6</v>
      </c>
      <c r="Z224" s="36">
        <f>IFERROR(IF(Y224=0,"",ROUNDUP(Y224/H224,0)*0.00502),"")</f>
        <v>6.0240000000000002E-2</v>
      </c>
      <c r="AA224" s="56"/>
      <c r="AB224" s="57"/>
      <c r="AC224" s="291" t="s">
        <v>379</v>
      </c>
      <c r="AG224" s="64"/>
      <c r="AJ224" s="68"/>
      <c r="AK224" s="68">
        <v>0</v>
      </c>
      <c r="BB224" s="292" t="s">
        <v>1</v>
      </c>
      <c r="BM224" s="64">
        <f t="shared" si="42"/>
        <v>22.166666666666664</v>
      </c>
      <c r="BN224" s="64">
        <f t="shared" si="43"/>
        <v>22.8</v>
      </c>
      <c r="BO224" s="64">
        <f t="shared" si="44"/>
        <v>4.9857549857549859E-2</v>
      </c>
      <c r="BP224" s="64">
        <f t="shared" si="45"/>
        <v>5.1282051282051287E-2</v>
      </c>
    </row>
    <row r="225" spans="1:68" x14ac:dyDescent="0.2">
      <c r="A225" s="810"/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11"/>
      <c r="P225" s="801" t="s">
        <v>71</v>
      </c>
      <c r="Q225" s="802"/>
      <c r="R225" s="802"/>
      <c r="S225" s="802"/>
      <c r="T225" s="802"/>
      <c r="U225" s="802"/>
      <c r="V225" s="803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147.77777777777777</v>
      </c>
      <c r="Y225" s="785">
        <f>IFERROR(Y217/H217,"0")+IFERROR(Y218/H218,"0")+IFERROR(Y219/H219,"0")+IFERROR(Y220/H220,"0")+IFERROR(Y221/H221,"0")+IFERROR(Y222/H222,"0")+IFERROR(Y223/H223,"0")+IFERROR(Y224/H224,"0")</f>
        <v>151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1.07802</v>
      </c>
      <c r="AA225" s="786"/>
      <c r="AB225" s="786"/>
      <c r="AC225" s="786"/>
    </row>
    <row r="226" spans="1:68" x14ac:dyDescent="0.2">
      <c r="A226" s="800"/>
      <c r="B226" s="800"/>
      <c r="C226" s="800"/>
      <c r="D226" s="800"/>
      <c r="E226" s="800"/>
      <c r="F226" s="800"/>
      <c r="G226" s="800"/>
      <c r="H226" s="800"/>
      <c r="I226" s="800"/>
      <c r="J226" s="800"/>
      <c r="K226" s="800"/>
      <c r="L226" s="800"/>
      <c r="M226" s="800"/>
      <c r="N226" s="800"/>
      <c r="O226" s="811"/>
      <c r="P226" s="801" t="s">
        <v>71</v>
      </c>
      <c r="Q226" s="802"/>
      <c r="R226" s="802"/>
      <c r="S226" s="802"/>
      <c r="T226" s="802"/>
      <c r="U226" s="802"/>
      <c r="V226" s="803"/>
      <c r="W226" s="37" t="s">
        <v>69</v>
      </c>
      <c r="X226" s="785">
        <f>IFERROR(SUM(X217:X224),"0")</f>
        <v>546</v>
      </c>
      <c r="Y226" s="785">
        <f>IFERROR(SUM(Y217:Y224),"0")</f>
        <v>559.80000000000007</v>
      </c>
      <c r="Z226" s="37"/>
      <c r="AA226" s="786"/>
      <c r="AB226" s="786"/>
      <c r="AC226" s="786"/>
    </row>
    <row r="227" spans="1:68" ht="14.25" customHeight="1" x14ac:dyDescent="0.25">
      <c r="A227" s="799" t="s">
        <v>73</v>
      </c>
      <c r="B227" s="800"/>
      <c r="C227" s="800"/>
      <c r="D227" s="800"/>
      <c r="E227" s="800"/>
      <c r="F227" s="800"/>
      <c r="G227" s="800"/>
      <c r="H227" s="800"/>
      <c r="I227" s="800"/>
      <c r="J227" s="800"/>
      <c r="K227" s="800"/>
      <c r="L227" s="800"/>
      <c r="M227" s="800"/>
      <c r="N227" s="800"/>
      <c r="O227" s="800"/>
      <c r="P227" s="800"/>
      <c r="Q227" s="800"/>
      <c r="R227" s="800"/>
      <c r="S227" s="800"/>
      <c r="T227" s="800"/>
      <c r="U227" s="800"/>
      <c r="V227" s="800"/>
      <c r="W227" s="800"/>
      <c r="X227" s="800"/>
      <c r="Y227" s="800"/>
      <c r="Z227" s="800"/>
      <c r="AA227" s="779"/>
      <c r="AB227" s="779"/>
      <c r="AC227" s="779"/>
    </row>
    <row r="228" spans="1:68" ht="37.5" customHeight="1" x14ac:dyDescent="0.25">
      <c r="A228" s="54" t="s">
        <v>388</v>
      </c>
      <c r="B228" s="54" t="s">
        <v>389</v>
      </c>
      <c r="C228" s="31">
        <v>4301051408</v>
      </c>
      <c r="D228" s="792">
        <v>4680115881594</v>
      </c>
      <c r="E228" s="793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0"/>
      <c r="R228" s="790"/>
      <c r="S228" s="790"/>
      <c r="T228" s="79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4301051754</v>
      </c>
      <c r="D229" s="792">
        <v>4680115880962</v>
      </c>
      <c r="E229" s="793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0"/>
      <c r="R229" s="790"/>
      <c r="S229" s="790"/>
      <c r="T229" s="79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4301051411</v>
      </c>
      <c r="D230" s="792">
        <v>4680115881617</v>
      </c>
      <c r="E230" s="793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0"/>
      <c r="R230" s="790"/>
      <c r="S230" s="790"/>
      <c r="T230" s="79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4301051632</v>
      </c>
      <c r="D231" s="792">
        <v>4680115880573</v>
      </c>
      <c r="E231" s="793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80</v>
      </c>
      <c r="Y231" s="784">
        <f t="shared" si="46"/>
        <v>87</v>
      </c>
      <c r="Z231" s="36">
        <f>IFERROR(IF(Y231=0,"",ROUNDUP(Y231/H231,0)*0.02175),"")</f>
        <v>0.21749999999999997</v>
      </c>
      <c r="AA231" s="56"/>
      <c r="AB231" s="57"/>
      <c r="AC231" s="299" t="s">
        <v>399</v>
      </c>
      <c r="AG231" s="64"/>
      <c r="AJ231" s="68"/>
      <c r="AK231" s="68">
        <v>0</v>
      </c>
      <c r="BB231" s="300" t="s">
        <v>1</v>
      </c>
      <c r="BM231" s="64">
        <f t="shared" si="47"/>
        <v>85.186206896551724</v>
      </c>
      <c r="BN231" s="64">
        <f t="shared" si="48"/>
        <v>92.64</v>
      </c>
      <c r="BO231" s="64">
        <f t="shared" si="49"/>
        <v>0.16420361247947457</v>
      </c>
      <c r="BP231" s="64">
        <f t="shared" si="50"/>
        <v>0.17857142857142855</v>
      </c>
    </row>
    <row r="232" spans="1:68" ht="37.5" customHeight="1" x14ac:dyDescent="0.25">
      <c r="A232" s="54" t="s">
        <v>400</v>
      </c>
      <c r="B232" s="54" t="s">
        <v>401</v>
      </c>
      <c r="C232" s="31">
        <v>4301051407</v>
      </c>
      <c r="D232" s="792">
        <v>4680115882195</v>
      </c>
      <c r="E232" s="793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240</v>
      </c>
      <c r="Y232" s="784">
        <f t="shared" si="46"/>
        <v>240</v>
      </c>
      <c r="Z232" s="36">
        <f t="shared" ref="Z232:Z238" si="51">IFERROR(IF(Y232=0,"",ROUNDUP(Y232/H232,0)*0.00651),"")</f>
        <v>0.65100000000000002</v>
      </c>
      <c r="AA232" s="56"/>
      <c r="AB232" s="57"/>
      <c r="AC232" s="301" t="s">
        <v>390</v>
      </c>
      <c r="AG232" s="64"/>
      <c r="AJ232" s="68"/>
      <c r="AK232" s="68">
        <v>0</v>
      </c>
      <c r="BB232" s="302" t="s">
        <v>1</v>
      </c>
      <c r="BM232" s="64">
        <f t="shared" si="47"/>
        <v>267</v>
      </c>
      <c r="BN232" s="64">
        <f t="shared" si="48"/>
        <v>267</v>
      </c>
      <c r="BO232" s="64">
        <f t="shared" si="49"/>
        <v>0.5494505494505495</v>
      </c>
      <c r="BP232" s="64">
        <f t="shared" si="50"/>
        <v>0.5494505494505495</v>
      </c>
    </row>
    <row r="233" spans="1:68" ht="37.5" customHeight="1" x14ac:dyDescent="0.25">
      <c r="A233" s="54" t="s">
        <v>402</v>
      </c>
      <c r="B233" s="54" t="s">
        <v>403</v>
      </c>
      <c r="C233" s="31">
        <v>4301051752</v>
      </c>
      <c r="D233" s="792">
        <v>4680115882607</v>
      </c>
      <c r="E233" s="793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165</v>
      </c>
      <c r="N233" s="33"/>
      <c r="O233" s="32">
        <v>45</v>
      </c>
      <c r="P233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405</v>
      </c>
      <c r="B234" s="54" t="s">
        <v>406</v>
      </c>
      <c r="C234" s="31">
        <v>4301051630</v>
      </c>
      <c r="D234" s="792">
        <v>4680115880092</v>
      </c>
      <c r="E234" s="793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200</v>
      </c>
      <c r="Y234" s="784">
        <f t="shared" si="46"/>
        <v>201.6</v>
      </c>
      <c r="Z234" s="36">
        <f t="shared" si="51"/>
        <v>0.54683999999999999</v>
      </c>
      <c r="AA234" s="56"/>
      <c r="AB234" s="57"/>
      <c r="AC234" s="305" t="s">
        <v>407</v>
      </c>
      <c r="AG234" s="64"/>
      <c r="AJ234" s="68"/>
      <c r="AK234" s="68">
        <v>0</v>
      </c>
      <c r="BB234" s="306" t="s">
        <v>1</v>
      </c>
      <c r="BM234" s="64">
        <f t="shared" si="47"/>
        <v>221</v>
      </c>
      <c r="BN234" s="64">
        <f t="shared" si="48"/>
        <v>222.768</v>
      </c>
      <c r="BO234" s="64">
        <f t="shared" si="49"/>
        <v>0.45787545787545797</v>
      </c>
      <c r="BP234" s="64">
        <f t="shared" si="50"/>
        <v>0.46153846153846156</v>
      </c>
    </row>
    <row r="235" spans="1:68" ht="27" customHeight="1" x14ac:dyDescent="0.25">
      <c r="A235" s="54" t="s">
        <v>408</v>
      </c>
      <c r="B235" s="54" t="s">
        <v>409</v>
      </c>
      <c r="C235" s="31">
        <v>4301051631</v>
      </c>
      <c r="D235" s="792">
        <v>4680115880221</v>
      </c>
      <c r="E235" s="793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399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4301051749</v>
      </c>
      <c r="D236" s="792">
        <v>4680115882942</v>
      </c>
      <c r="E236" s="793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4301051753</v>
      </c>
      <c r="D237" s="792">
        <v>4680115880504</v>
      </c>
      <c r="E237" s="793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80</v>
      </c>
      <c r="Y237" s="784">
        <f t="shared" si="46"/>
        <v>81.599999999999994</v>
      </c>
      <c r="Z237" s="36">
        <f t="shared" si="51"/>
        <v>0.22134000000000001</v>
      </c>
      <c r="AA237" s="56"/>
      <c r="AB237" s="57"/>
      <c r="AC237" s="311" t="s">
        <v>393</v>
      </c>
      <c r="AG237" s="64"/>
      <c r="AJ237" s="68"/>
      <c r="AK237" s="68">
        <v>0</v>
      </c>
      <c r="BB237" s="312" t="s">
        <v>1</v>
      </c>
      <c r="BM237" s="64">
        <f t="shared" si="47"/>
        <v>88.40000000000002</v>
      </c>
      <c r="BN237" s="64">
        <f t="shared" si="48"/>
        <v>90.168000000000006</v>
      </c>
      <c r="BO237" s="64">
        <f t="shared" si="49"/>
        <v>0.18315018315018317</v>
      </c>
      <c r="BP237" s="64">
        <f t="shared" si="50"/>
        <v>0.18681318681318682</v>
      </c>
    </row>
    <row r="238" spans="1:68" ht="27" customHeight="1" x14ac:dyDescent="0.25">
      <c r="A238" s="54" t="s">
        <v>414</v>
      </c>
      <c r="B238" s="54" t="s">
        <v>415</v>
      </c>
      <c r="C238" s="31">
        <v>4301051410</v>
      </c>
      <c r="D238" s="792">
        <v>4680115882164</v>
      </c>
      <c r="E238" s="793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200</v>
      </c>
      <c r="Y238" s="784">
        <f t="shared" si="46"/>
        <v>201.6</v>
      </c>
      <c r="Z238" s="36">
        <f t="shared" si="51"/>
        <v>0.54683999999999999</v>
      </c>
      <c r="AA238" s="56"/>
      <c r="AB238" s="57"/>
      <c r="AC238" s="313" t="s">
        <v>416</v>
      </c>
      <c r="AG238" s="64"/>
      <c r="AJ238" s="68"/>
      <c r="AK238" s="68">
        <v>0</v>
      </c>
      <c r="BB238" s="314" t="s">
        <v>1</v>
      </c>
      <c r="BM238" s="64">
        <f t="shared" si="47"/>
        <v>221.50000000000003</v>
      </c>
      <c r="BN238" s="64">
        <f t="shared" si="48"/>
        <v>223.27200000000002</v>
      </c>
      <c r="BO238" s="64">
        <f t="shared" si="49"/>
        <v>0.45787545787545797</v>
      </c>
      <c r="BP238" s="64">
        <f t="shared" si="50"/>
        <v>0.46153846153846156</v>
      </c>
    </row>
    <row r="239" spans="1:68" x14ac:dyDescent="0.2">
      <c r="A239" s="810"/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11"/>
      <c r="P239" s="801" t="s">
        <v>71</v>
      </c>
      <c r="Q239" s="802"/>
      <c r="R239" s="802"/>
      <c r="S239" s="802"/>
      <c r="T239" s="802"/>
      <c r="U239" s="802"/>
      <c r="V239" s="803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309.19540229885058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312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2.1835200000000001</v>
      </c>
      <c r="AA239" s="786"/>
      <c r="AB239" s="786"/>
      <c r="AC239" s="786"/>
    </row>
    <row r="240" spans="1:68" x14ac:dyDescent="0.2">
      <c r="A240" s="800"/>
      <c r="B240" s="800"/>
      <c r="C240" s="800"/>
      <c r="D240" s="800"/>
      <c r="E240" s="800"/>
      <c r="F240" s="800"/>
      <c r="G240" s="800"/>
      <c r="H240" s="800"/>
      <c r="I240" s="800"/>
      <c r="J240" s="800"/>
      <c r="K240" s="800"/>
      <c r="L240" s="800"/>
      <c r="M240" s="800"/>
      <c r="N240" s="800"/>
      <c r="O240" s="811"/>
      <c r="P240" s="801" t="s">
        <v>71</v>
      </c>
      <c r="Q240" s="802"/>
      <c r="R240" s="802"/>
      <c r="S240" s="802"/>
      <c r="T240" s="802"/>
      <c r="U240" s="802"/>
      <c r="V240" s="803"/>
      <c r="W240" s="37" t="s">
        <v>69</v>
      </c>
      <c r="X240" s="785">
        <f>IFERROR(SUM(X228:X238),"0")</f>
        <v>800</v>
      </c>
      <c r="Y240" s="785">
        <f>IFERROR(SUM(Y228:Y238),"0")</f>
        <v>811.80000000000007</v>
      </c>
      <c r="Z240" s="37"/>
      <c r="AA240" s="786"/>
      <c r="AB240" s="786"/>
      <c r="AC240" s="786"/>
    </row>
    <row r="241" spans="1:68" ht="14.25" customHeight="1" x14ac:dyDescent="0.25">
      <c r="A241" s="799" t="s">
        <v>211</v>
      </c>
      <c r="B241" s="800"/>
      <c r="C241" s="800"/>
      <c r="D241" s="800"/>
      <c r="E241" s="800"/>
      <c r="F241" s="800"/>
      <c r="G241" s="800"/>
      <c r="H241" s="800"/>
      <c r="I241" s="800"/>
      <c r="J241" s="800"/>
      <c r="K241" s="800"/>
      <c r="L241" s="800"/>
      <c r="M241" s="800"/>
      <c r="N241" s="800"/>
      <c r="O241" s="800"/>
      <c r="P241" s="800"/>
      <c r="Q241" s="800"/>
      <c r="R241" s="800"/>
      <c r="S241" s="800"/>
      <c r="T241" s="800"/>
      <c r="U241" s="800"/>
      <c r="V241" s="800"/>
      <c r="W241" s="800"/>
      <c r="X241" s="800"/>
      <c r="Y241" s="800"/>
      <c r="Z241" s="800"/>
      <c r="AA241" s="779"/>
      <c r="AB241" s="779"/>
      <c r="AC241" s="779"/>
    </row>
    <row r="242" spans="1:68" ht="16.5" customHeight="1" x14ac:dyDescent="0.25">
      <c r="A242" s="54" t="s">
        <v>417</v>
      </c>
      <c r="B242" s="54" t="s">
        <v>418</v>
      </c>
      <c r="C242" s="31">
        <v>4301060404</v>
      </c>
      <c r="D242" s="792">
        <v>4680115882874</v>
      </c>
      <c r="E242" s="793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0"/>
      <c r="R242" s="790"/>
      <c r="S242" s="790"/>
      <c r="T242" s="79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417</v>
      </c>
      <c r="B243" s="54" t="s">
        <v>420</v>
      </c>
      <c r="C243" s="31">
        <v>4301060360</v>
      </c>
      <c r="D243" s="792">
        <v>4680115882874</v>
      </c>
      <c r="E243" s="793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12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0"/>
      <c r="R243" s="790"/>
      <c r="S243" s="790"/>
      <c r="T243" s="79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417</v>
      </c>
      <c r="B244" s="54" t="s">
        <v>422</v>
      </c>
      <c r="C244" s="31">
        <v>4301060460</v>
      </c>
      <c r="D244" s="792">
        <v>4680115882874</v>
      </c>
      <c r="E244" s="793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165</v>
      </c>
      <c r="N244" s="33"/>
      <c r="O244" s="32">
        <v>30</v>
      </c>
      <c r="P244" s="794" t="s">
        <v>423</v>
      </c>
      <c r="Q244" s="790"/>
      <c r="R244" s="790"/>
      <c r="S244" s="790"/>
      <c r="T244" s="79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4301060359</v>
      </c>
      <c r="D245" s="792">
        <v>4680115884434</v>
      </c>
      <c r="E245" s="793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428</v>
      </c>
      <c r="B246" s="54" t="s">
        <v>429</v>
      </c>
      <c r="C246" s="31">
        <v>4301060375</v>
      </c>
      <c r="D246" s="792">
        <v>4680115880818</v>
      </c>
      <c r="E246" s="793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28</v>
      </c>
      <c r="Y246" s="784">
        <f t="shared" si="52"/>
        <v>28.799999999999997</v>
      </c>
      <c r="Z246" s="36">
        <f>IFERROR(IF(Y246=0,"",ROUNDUP(Y246/H246,0)*0.00651),"")</f>
        <v>7.8119999999999995E-2</v>
      </c>
      <c r="AA246" s="56"/>
      <c r="AB246" s="57"/>
      <c r="AC246" s="323" t="s">
        <v>430</v>
      </c>
      <c r="AG246" s="64"/>
      <c r="AJ246" s="68"/>
      <c r="AK246" s="68">
        <v>0</v>
      </c>
      <c r="BB246" s="324" t="s">
        <v>1</v>
      </c>
      <c r="BM246" s="64">
        <f t="shared" si="53"/>
        <v>30.94</v>
      </c>
      <c r="BN246" s="64">
        <f t="shared" si="54"/>
        <v>31.824000000000002</v>
      </c>
      <c r="BO246" s="64">
        <f t="shared" si="55"/>
        <v>6.4102564102564111E-2</v>
      </c>
      <c r="BP246" s="64">
        <f t="shared" si="56"/>
        <v>6.5934065934065936E-2</v>
      </c>
    </row>
    <row r="247" spans="1:68" ht="37.5" customHeight="1" x14ac:dyDescent="0.25">
      <c r="A247" s="54" t="s">
        <v>431</v>
      </c>
      <c r="B247" s="54" t="s">
        <v>432</v>
      </c>
      <c r="C247" s="31">
        <v>4301060389</v>
      </c>
      <c r="D247" s="792">
        <v>4680115880801</v>
      </c>
      <c r="E247" s="793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28</v>
      </c>
      <c r="Y247" s="784">
        <f t="shared" si="52"/>
        <v>28.799999999999997</v>
      </c>
      <c r="Z247" s="36">
        <f>IFERROR(IF(Y247=0,"",ROUNDUP(Y247/H247,0)*0.00651),"")</f>
        <v>7.8119999999999995E-2</v>
      </c>
      <c r="AA247" s="56"/>
      <c r="AB247" s="57"/>
      <c r="AC247" s="325" t="s">
        <v>433</v>
      </c>
      <c r="AG247" s="64"/>
      <c r="AJ247" s="68"/>
      <c r="AK247" s="68">
        <v>0</v>
      </c>
      <c r="BB247" s="326" t="s">
        <v>1</v>
      </c>
      <c r="BM247" s="64">
        <f t="shared" si="53"/>
        <v>30.94</v>
      </c>
      <c r="BN247" s="64">
        <f t="shared" si="54"/>
        <v>31.824000000000002</v>
      </c>
      <c r="BO247" s="64">
        <f t="shared" si="55"/>
        <v>6.4102564102564111E-2</v>
      </c>
      <c r="BP247" s="64">
        <f t="shared" si="56"/>
        <v>6.5934065934065936E-2</v>
      </c>
    </row>
    <row r="248" spans="1:68" x14ac:dyDescent="0.2">
      <c r="A248" s="810"/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11"/>
      <c r="P248" s="801" t="s">
        <v>71</v>
      </c>
      <c r="Q248" s="802"/>
      <c r="R248" s="802"/>
      <c r="S248" s="802"/>
      <c r="T248" s="802"/>
      <c r="U248" s="802"/>
      <c r="V248" s="803"/>
      <c r="W248" s="37" t="s">
        <v>72</v>
      </c>
      <c r="X248" s="785">
        <f>IFERROR(X242/H242,"0")+IFERROR(X243/H243,"0")+IFERROR(X244/H244,"0")+IFERROR(X245/H245,"0")+IFERROR(X246/H246,"0")+IFERROR(X247/H247,"0")</f>
        <v>23.333333333333336</v>
      </c>
      <c r="Y248" s="785">
        <f>IFERROR(Y242/H242,"0")+IFERROR(Y243/H243,"0")+IFERROR(Y244/H244,"0")+IFERROR(Y245/H245,"0")+IFERROR(Y246/H246,"0")+IFERROR(Y247/H247,"0")</f>
        <v>24</v>
      </c>
      <c r="Z248" s="785">
        <f>IFERROR(IF(Z242="",0,Z242),"0")+IFERROR(IF(Z243="",0,Z243),"0")+IFERROR(IF(Z244="",0,Z244),"0")+IFERROR(IF(Z245="",0,Z245),"0")+IFERROR(IF(Z246="",0,Z246),"0")+IFERROR(IF(Z247="",0,Z247),"0")</f>
        <v>0.15623999999999999</v>
      </c>
      <c r="AA248" s="786"/>
      <c r="AB248" s="786"/>
      <c r="AC248" s="786"/>
    </row>
    <row r="249" spans="1:68" x14ac:dyDescent="0.2">
      <c r="A249" s="800"/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11"/>
      <c r="P249" s="801" t="s">
        <v>71</v>
      </c>
      <c r="Q249" s="802"/>
      <c r="R249" s="802"/>
      <c r="S249" s="802"/>
      <c r="T249" s="802"/>
      <c r="U249" s="802"/>
      <c r="V249" s="803"/>
      <c r="W249" s="37" t="s">
        <v>69</v>
      </c>
      <c r="X249" s="785">
        <f>IFERROR(SUM(X242:X247),"0")</f>
        <v>56</v>
      </c>
      <c r="Y249" s="785">
        <f>IFERROR(SUM(Y242:Y247),"0")</f>
        <v>57.599999999999994</v>
      </c>
      <c r="Z249" s="37"/>
      <c r="AA249" s="786"/>
      <c r="AB249" s="786"/>
      <c r="AC249" s="786"/>
    </row>
    <row r="250" spans="1:68" ht="16.5" customHeight="1" x14ac:dyDescent="0.25">
      <c r="A250" s="809" t="s">
        <v>434</v>
      </c>
      <c r="B250" s="800"/>
      <c r="C250" s="800"/>
      <c r="D250" s="800"/>
      <c r="E250" s="800"/>
      <c r="F250" s="800"/>
      <c r="G250" s="800"/>
      <c r="H250" s="800"/>
      <c r="I250" s="800"/>
      <c r="J250" s="800"/>
      <c r="K250" s="800"/>
      <c r="L250" s="800"/>
      <c r="M250" s="800"/>
      <c r="N250" s="800"/>
      <c r="O250" s="800"/>
      <c r="P250" s="800"/>
      <c r="Q250" s="800"/>
      <c r="R250" s="800"/>
      <c r="S250" s="800"/>
      <c r="T250" s="800"/>
      <c r="U250" s="800"/>
      <c r="V250" s="800"/>
      <c r="W250" s="800"/>
      <c r="X250" s="800"/>
      <c r="Y250" s="800"/>
      <c r="Z250" s="800"/>
      <c r="AA250" s="778"/>
      <c r="AB250" s="778"/>
      <c r="AC250" s="778"/>
    </row>
    <row r="251" spans="1:68" ht="14.25" customHeight="1" x14ac:dyDescent="0.25">
      <c r="A251" s="799" t="s">
        <v>115</v>
      </c>
      <c r="B251" s="800"/>
      <c r="C251" s="800"/>
      <c r="D251" s="800"/>
      <c r="E251" s="800"/>
      <c r="F251" s="800"/>
      <c r="G251" s="800"/>
      <c r="H251" s="800"/>
      <c r="I251" s="800"/>
      <c r="J251" s="800"/>
      <c r="K251" s="800"/>
      <c r="L251" s="800"/>
      <c r="M251" s="800"/>
      <c r="N251" s="800"/>
      <c r="O251" s="800"/>
      <c r="P251" s="800"/>
      <c r="Q251" s="800"/>
      <c r="R251" s="800"/>
      <c r="S251" s="800"/>
      <c r="T251" s="800"/>
      <c r="U251" s="800"/>
      <c r="V251" s="800"/>
      <c r="W251" s="800"/>
      <c r="X251" s="800"/>
      <c r="Y251" s="800"/>
      <c r="Z251" s="800"/>
      <c r="AA251" s="779"/>
      <c r="AB251" s="779"/>
      <c r="AC251" s="779"/>
    </row>
    <row r="252" spans="1:68" ht="27" customHeight="1" x14ac:dyDescent="0.25">
      <c r="A252" s="54" t="s">
        <v>435</v>
      </c>
      <c r="B252" s="54" t="s">
        <v>436</v>
      </c>
      <c r="C252" s="31">
        <v>4301011945</v>
      </c>
      <c r="D252" s="792">
        <v>4680115884274</v>
      </c>
      <c r="E252" s="793"/>
      <c r="F252" s="782">
        <v>1.45</v>
      </c>
      <c r="G252" s="32">
        <v>8</v>
      </c>
      <c r="H252" s="782">
        <v>11.6</v>
      </c>
      <c r="I252" s="782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0"/>
      <c r="R252" s="790"/>
      <c r="S252" s="790"/>
      <c r="T252" s="79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435</v>
      </c>
      <c r="B253" s="54" t="s">
        <v>438</v>
      </c>
      <c r="C253" s="31">
        <v>4301011717</v>
      </c>
      <c r="D253" s="792">
        <v>4680115884274</v>
      </c>
      <c r="E253" s="793"/>
      <c r="F253" s="782">
        <v>1.45</v>
      </c>
      <c r="G253" s="32">
        <v>8</v>
      </c>
      <c r="H253" s="782">
        <v>11.6</v>
      </c>
      <c r="I253" s="782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0"/>
      <c r="R253" s="790"/>
      <c r="S253" s="790"/>
      <c r="T253" s="79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4301011719</v>
      </c>
      <c r="D254" s="792">
        <v>4680115884298</v>
      </c>
      <c r="E254" s="793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4301011944</v>
      </c>
      <c r="D255" s="792">
        <v>4680115884250</v>
      </c>
      <c r="E255" s="793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443</v>
      </c>
      <c r="B256" s="54" t="s">
        <v>445</v>
      </c>
      <c r="C256" s="31">
        <v>4301011733</v>
      </c>
      <c r="D256" s="792">
        <v>4680115884250</v>
      </c>
      <c r="E256" s="793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4301011718</v>
      </c>
      <c r="D257" s="792">
        <v>4680115884281</v>
      </c>
      <c r="E257" s="793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4301011720</v>
      </c>
      <c r="D258" s="792">
        <v>4680115884199</v>
      </c>
      <c r="E258" s="793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442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4301011716</v>
      </c>
      <c r="D259" s="792">
        <v>4680115884267</v>
      </c>
      <c r="E259" s="793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10"/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11"/>
      <c r="P260" s="801" t="s">
        <v>71</v>
      </c>
      <c r="Q260" s="802"/>
      <c r="R260" s="802"/>
      <c r="S260" s="802"/>
      <c r="T260" s="802"/>
      <c r="U260" s="802"/>
      <c r="V260" s="803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x14ac:dyDescent="0.2">
      <c r="A261" s="800"/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11"/>
      <c r="P261" s="801" t="s">
        <v>71</v>
      </c>
      <c r="Q261" s="802"/>
      <c r="R261" s="802"/>
      <c r="S261" s="802"/>
      <c r="T261" s="802"/>
      <c r="U261" s="802"/>
      <c r="V261" s="803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customHeight="1" x14ac:dyDescent="0.25">
      <c r="A262" s="809" t="s">
        <v>455</v>
      </c>
      <c r="B262" s="800"/>
      <c r="C262" s="800"/>
      <c r="D262" s="800"/>
      <c r="E262" s="800"/>
      <c r="F262" s="800"/>
      <c r="G262" s="800"/>
      <c r="H262" s="800"/>
      <c r="I262" s="800"/>
      <c r="J262" s="800"/>
      <c r="K262" s="800"/>
      <c r="L262" s="800"/>
      <c r="M262" s="800"/>
      <c r="N262" s="800"/>
      <c r="O262" s="800"/>
      <c r="P262" s="800"/>
      <c r="Q262" s="800"/>
      <c r="R262" s="800"/>
      <c r="S262" s="800"/>
      <c r="T262" s="800"/>
      <c r="U262" s="800"/>
      <c r="V262" s="800"/>
      <c r="W262" s="800"/>
      <c r="X262" s="800"/>
      <c r="Y262" s="800"/>
      <c r="Z262" s="800"/>
      <c r="AA262" s="778"/>
      <c r="AB262" s="778"/>
      <c r="AC262" s="778"/>
    </row>
    <row r="263" spans="1:68" ht="14.25" customHeight="1" x14ac:dyDescent="0.25">
      <c r="A263" s="799" t="s">
        <v>115</v>
      </c>
      <c r="B263" s="800"/>
      <c r="C263" s="800"/>
      <c r="D263" s="800"/>
      <c r="E263" s="800"/>
      <c r="F263" s="800"/>
      <c r="G263" s="800"/>
      <c r="H263" s="800"/>
      <c r="I263" s="800"/>
      <c r="J263" s="800"/>
      <c r="K263" s="800"/>
      <c r="L263" s="800"/>
      <c r="M263" s="800"/>
      <c r="N263" s="800"/>
      <c r="O263" s="800"/>
      <c r="P263" s="800"/>
      <c r="Q263" s="800"/>
      <c r="R263" s="800"/>
      <c r="S263" s="800"/>
      <c r="T263" s="800"/>
      <c r="U263" s="800"/>
      <c r="V263" s="800"/>
      <c r="W263" s="800"/>
      <c r="X263" s="800"/>
      <c r="Y263" s="800"/>
      <c r="Z263" s="800"/>
      <c r="AA263" s="779"/>
      <c r="AB263" s="779"/>
      <c r="AC263" s="779"/>
    </row>
    <row r="264" spans="1:68" ht="27" customHeight="1" x14ac:dyDescent="0.25">
      <c r="A264" s="54" t="s">
        <v>456</v>
      </c>
      <c r="B264" s="54" t="s">
        <v>457</v>
      </c>
      <c r="C264" s="31">
        <v>4301011942</v>
      </c>
      <c r="D264" s="792">
        <v>4680115884137</v>
      </c>
      <c r="E264" s="793"/>
      <c r="F264" s="782">
        <v>1.45</v>
      </c>
      <c r="G264" s="32">
        <v>8</v>
      </c>
      <c r="H264" s="782">
        <v>11.6</v>
      </c>
      <c r="I264" s="782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0"/>
      <c r="R264" s="790"/>
      <c r="S264" s="790"/>
      <c r="T264" s="79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456</v>
      </c>
      <c r="B265" s="54" t="s">
        <v>458</v>
      </c>
      <c r="C265" s="31">
        <v>4301011826</v>
      </c>
      <c r="D265" s="792">
        <v>4680115884137</v>
      </c>
      <c r="E265" s="793"/>
      <c r="F265" s="782">
        <v>1.45</v>
      </c>
      <c r="G265" s="32">
        <v>8</v>
      </c>
      <c r="H265" s="782">
        <v>11.6</v>
      </c>
      <c r="I265" s="782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0"/>
      <c r="R265" s="790"/>
      <c r="S265" s="790"/>
      <c r="T265" s="791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4301011724</v>
      </c>
      <c r="D266" s="792">
        <v>4680115884236</v>
      </c>
      <c r="E266" s="793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463</v>
      </c>
      <c r="B267" s="54" t="s">
        <v>464</v>
      </c>
      <c r="C267" s="31">
        <v>4301011941</v>
      </c>
      <c r="D267" s="792">
        <v>4680115884175</v>
      </c>
      <c r="E267" s="793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465</v>
      </c>
      <c r="C268" s="31">
        <v>4301011721</v>
      </c>
      <c r="D268" s="792">
        <v>4680115884175</v>
      </c>
      <c r="E268" s="793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30</v>
      </c>
      <c r="Y268" s="784">
        <f t="shared" si="62"/>
        <v>34.799999999999997</v>
      </c>
      <c r="Z268" s="36">
        <f>IFERROR(IF(Y268=0,"",ROUNDUP(Y268/H268,0)*0.02175),"")</f>
        <v>6.5250000000000002E-2</v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63"/>
        <v>31.241379310344826</v>
      </c>
      <c r="BN268" s="64">
        <f t="shared" si="64"/>
        <v>36.239999999999995</v>
      </c>
      <c r="BO268" s="64">
        <f t="shared" si="65"/>
        <v>4.6182266009852216E-2</v>
      </c>
      <c r="BP268" s="64">
        <f t="shared" si="66"/>
        <v>5.3571428571428568E-2</v>
      </c>
    </row>
    <row r="269" spans="1:68" ht="27" customHeight="1" x14ac:dyDescent="0.25">
      <c r="A269" s="54" t="s">
        <v>467</v>
      </c>
      <c r="B269" s="54" t="s">
        <v>468</v>
      </c>
      <c r="C269" s="31">
        <v>4301011824</v>
      </c>
      <c r="D269" s="792">
        <v>4680115884144</v>
      </c>
      <c r="E269" s="793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4301011963</v>
      </c>
      <c r="D270" s="792">
        <v>4680115885288</v>
      </c>
      <c r="E270" s="793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471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4301011726</v>
      </c>
      <c r="D271" s="792">
        <v>4680115884182</v>
      </c>
      <c r="E271" s="793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462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4301011722</v>
      </c>
      <c r="D272" s="792">
        <v>4680115884205</v>
      </c>
      <c r="E272" s="793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100</v>
      </c>
      <c r="Y272" s="784">
        <f t="shared" si="62"/>
        <v>100</v>
      </c>
      <c r="Z272" s="36">
        <f>IFERROR(IF(Y272=0,"",ROUNDUP(Y272/H272,0)*0.00902),"")</f>
        <v>0.22550000000000001</v>
      </c>
      <c r="AA272" s="56"/>
      <c r="AB272" s="57"/>
      <c r="AC272" s="359" t="s">
        <v>466</v>
      </c>
      <c r="AG272" s="64"/>
      <c r="AJ272" s="68"/>
      <c r="AK272" s="68">
        <v>0</v>
      </c>
      <c r="BB272" s="360" t="s">
        <v>1</v>
      </c>
      <c r="BM272" s="64">
        <f t="shared" si="63"/>
        <v>105.25</v>
      </c>
      <c r="BN272" s="64">
        <f t="shared" si="64"/>
        <v>105.25</v>
      </c>
      <c r="BO272" s="64">
        <f t="shared" si="65"/>
        <v>0.18939393939393939</v>
      </c>
      <c r="BP272" s="64">
        <f t="shared" si="66"/>
        <v>0.18939393939393939</v>
      </c>
    </row>
    <row r="273" spans="1:68" x14ac:dyDescent="0.2">
      <c r="A273" s="810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1"/>
      <c r="P273" s="801" t="s">
        <v>71</v>
      </c>
      <c r="Q273" s="802"/>
      <c r="R273" s="802"/>
      <c r="S273" s="802"/>
      <c r="T273" s="802"/>
      <c r="U273" s="802"/>
      <c r="V273" s="803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27.586206896551722</v>
      </c>
      <c r="Y273" s="785">
        <f>IFERROR(Y264/H264,"0")+IFERROR(Y265/H265,"0")+IFERROR(Y266/H266,"0")+IFERROR(Y267/H267,"0")+IFERROR(Y268/H268,"0")+IFERROR(Y269/H269,"0")+IFERROR(Y270/H270,"0")+IFERROR(Y271/H271,"0")+IFERROR(Y272/H272,"0")</f>
        <v>28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0.29075000000000001</v>
      </c>
      <c r="AA273" s="786"/>
      <c r="AB273" s="786"/>
      <c r="AC273" s="786"/>
    </row>
    <row r="274" spans="1:68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1"/>
      <c r="P274" s="801" t="s">
        <v>71</v>
      </c>
      <c r="Q274" s="802"/>
      <c r="R274" s="802"/>
      <c r="S274" s="802"/>
      <c r="T274" s="802"/>
      <c r="U274" s="802"/>
      <c r="V274" s="803"/>
      <c r="W274" s="37" t="s">
        <v>69</v>
      </c>
      <c r="X274" s="785">
        <f>IFERROR(SUM(X264:X272),"0")</f>
        <v>130</v>
      </c>
      <c r="Y274" s="785">
        <f>IFERROR(SUM(Y264:Y272),"0")</f>
        <v>134.80000000000001</v>
      </c>
      <c r="Z274" s="37"/>
      <c r="AA274" s="786"/>
      <c r="AB274" s="786"/>
      <c r="AC274" s="786"/>
    </row>
    <row r="275" spans="1:68" ht="14.25" customHeight="1" x14ac:dyDescent="0.25">
      <c r="A275" s="799" t="s">
        <v>170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9"/>
      <c r="AB275" s="779"/>
      <c r="AC275" s="779"/>
    </row>
    <row r="276" spans="1:68" ht="27" customHeight="1" x14ac:dyDescent="0.25">
      <c r="A276" s="54" t="s">
        <v>476</v>
      </c>
      <c r="B276" s="54" t="s">
        <v>477</v>
      </c>
      <c r="C276" s="31">
        <v>4301020340</v>
      </c>
      <c r="D276" s="792">
        <v>4680115885721</v>
      </c>
      <c r="E276" s="793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0"/>
      <c r="R276" s="790"/>
      <c r="S276" s="790"/>
      <c r="T276" s="79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478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10"/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11"/>
      <c r="P277" s="801" t="s">
        <v>71</v>
      </c>
      <c r="Q277" s="802"/>
      <c r="R277" s="802"/>
      <c r="S277" s="802"/>
      <c r="T277" s="802"/>
      <c r="U277" s="802"/>
      <c r="V277" s="803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x14ac:dyDescent="0.2">
      <c r="A278" s="800"/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11"/>
      <c r="P278" s="801" t="s">
        <v>71</v>
      </c>
      <c r="Q278" s="802"/>
      <c r="R278" s="802"/>
      <c r="S278" s="802"/>
      <c r="T278" s="802"/>
      <c r="U278" s="802"/>
      <c r="V278" s="803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customHeight="1" x14ac:dyDescent="0.25">
      <c r="A279" s="809" t="s">
        <v>479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778"/>
      <c r="AB279" s="778"/>
      <c r="AC279" s="778"/>
    </row>
    <row r="280" spans="1:68" ht="14.25" customHeight="1" x14ac:dyDescent="0.25">
      <c r="A280" s="799" t="s">
        <v>115</v>
      </c>
      <c r="B280" s="800"/>
      <c r="C280" s="800"/>
      <c r="D280" s="800"/>
      <c r="E280" s="800"/>
      <c r="F280" s="800"/>
      <c r="G280" s="800"/>
      <c r="H280" s="800"/>
      <c r="I280" s="800"/>
      <c r="J280" s="800"/>
      <c r="K280" s="800"/>
      <c r="L280" s="800"/>
      <c r="M280" s="800"/>
      <c r="N280" s="800"/>
      <c r="O280" s="800"/>
      <c r="P280" s="800"/>
      <c r="Q280" s="800"/>
      <c r="R280" s="800"/>
      <c r="S280" s="800"/>
      <c r="T280" s="800"/>
      <c r="U280" s="800"/>
      <c r="V280" s="800"/>
      <c r="W280" s="800"/>
      <c r="X280" s="800"/>
      <c r="Y280" s="800"/>
      <c r="Z280" s="800"/>
      <c r="AA280" s="779"/>
      <c r="AB280" s="779"/>
      <c r="AC280" s="779"/>
    </row>
    <row r="281" spans="1:68" ht="27" customHeight="1" x14ac:dyDescent="0.25">
      <c r="A281" s="54" t="s">
        <v>480</v>
      </c>
      <c r="B281" s="54" t="s">
        <v>481</v>
      </c>
      <c r="C281" s="31">
        <v>4301011322</v>
      </c>
      <c r="D281" s="792">
        <v>4607091387452</v>
      </c>
      <c r="E281" s="793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0"/>
      <c r="R281" s="790"/>
      <c r="S281" s="790"/>
      <c r="T281" s="79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483</v>
      </c>
      <c r="B282" s="54" t="s">
        <v>484</v>
      </c>
      <c r="C282" s="31">
        <v>4301011855</v>
      </c>
      <c r="D282" s="792">
        <v>4680115885837</v>
      </c>
      <c r="E282" s="793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0"/>
      <c r="R282" s="790"/>
      <c r="S282" s="790"/>
      <c r="T282" s="79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486</v>
      </c>
      <c r="B283" s="54" t="s">
        <v>487</v>
      </c>
      <c r="C283" s="31">
        <v>4301011910</v>
      </c>
      <c r="D283" s="792">
        <v>4680115885806</v>
      </c>
      <c r="E283" s="793"/>
      <c r="F283" s="782">
        <v>1.35</v>
      </c>
      <c r="G283" s="32">
        <v>8</v>
      </c>
      <c r="H283" s="782">
        <v>10.8</v>
      </c>
      <c r="I283" s="782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486</v>
      </c>
      <c r="B284" s="54" t="s">
        <v>489</v>
      </c>
      <c r="C284" s="31">
        <v>4301011850</v>
      </c>
      <c r="D284" s="792">
        <v>4680115885806</v>
      </c>
      <c r="E284" s="793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491</v>
      </c>
      <c r="B285" s="54" t="s">
        <v>492</v>
      </c>
      <c r="C285" s="31">
        <v>4301011313</v>
      </c>
      <c r="D285" s="792">
        <v>4607091385984</v>
      </c>
      <c r="E285" s="793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493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494</v>
      </c>
      <c r="B286" s="54" t="s">
        <v>495</v>
      </c>
      <c r="C286" s="31">
        <v>4301011853</v>
      </c>
      <c r="D286" s="792">
        <v>4680115885851</v>
      </c>
      <c r="E286" s="793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497</v>
      </c>
      <c r="B287" s="54" t="s">
        <v>498</v>
      </c>
      <c r="C287" s="31">
        <v>4301011319</v>
      </c>
      <c r="D287" s="792">
        <v>4607091387469</v>
      </c>
      <c r="E287" s="793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4301011852</v>
      </c>
      <c r="D288" s="792">
        <v>4680115885844</v>
      </c>
      <c r="E288" s="793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4301011316</v>
      </c>
      <c r="D289" s="792">
        <v>4607091387438</v>
      </c>
      <c r="E289" s="793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503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4301011851</v>
      </c>
      <c r="D290" s="792">
        <v>4680115885820</v>
      </c>
      <c r="E290" s="793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10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1"/>
      <c r="P291" s="801" t="s">
        <v>71</v>
      </c>
      <c r="Q291" s="802"/>
      <c r="R291" s="802"/>
      <c r="S291" s="802"/>
      <c r="T291" s="802"/>
      <c r="U291" s="802"/>
      <c r="V291" s="803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1"/>
      <c r="P292" s="801" t="s">
        <v>71</v>
      </c>
      <c r="Q292" s="802"/>
      <c r="R292" s="802"/>
      <c r="S292" s="802"/>
      <c r="T292" s="802"/>
      <c r="U292" s="802"/>
      <c r="V292" s="803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customHeight="1" x14ac:dyDescent="0.25">
      <c r="A293" s="809" t="s">
        <v>506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customHeight="1" x14ac:dyDescent="0.25">
      <c r="A294" s="799" t="s">
        <v>115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customHeight="1" x14ac:dyDescent="0.25">
      <c r="A295" s="54" t="s">
        <v>507</v>
      </c>
      <c r="B295" s="54" t="s">
        <v>508</v>
      </c>
      <c r="C295" s="31">
        <v>4301011876</v>
      </c>
      <c r="D295" s="792">
        <v>4680115885707</v>
      </c>
      <c r="E295" s="793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0"/>
      <c r="R295" s="790"/>
      <c r="S295" s="790"/>
      <c r="T295" s="79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446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10"/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11"/>
      <c r="P296" s="801" t="s">
        <v>71</v>
      </c>
      <c r="Q296" s="802"/>
      <c r="R296" s="802"/>
      <c r="S296" s="802"/>
      <c r="T296" s="802"/>
      <c r="U296" s="802"/>
      <c r="V296" s="803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x14ac:dyDescent="0.2">
      <c r="A297" s="800"/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11"/>
      <c r="P297" s="801" t="s">
        <v>71</v>
      </c>
      <c r="Q297" s="802"/>
      <c r="R297" s="802"/>
      <c r="S297" s="802"/>
      <c r="T297" s="802"/>
      <c r="U297" s="802"/>
      <c r="V297" s="803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customHeight="1" x14ac:dyDescent="0.25">
      <c r="A298" s="809" t="s">
        <v>509</v>
      </c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00"/>
      <c r="P298" s="800"/>
      <c r="Q298" s="800"/>
      <c r="R298" s="800"/>
      <c r="S298" s="800"/>
      <c r="T298" s="800"/>
      <c r="U298" s="800"/>
      <c r="V298" s="800"/>
      <c r="W298" s="800"/>
      <c r="X298" s="800"/>
      <c r="Y298" s="800"/>
      <c r="Z298" s="800"/>
      <c r="AA298" s="778"/>
      <c r="AB298" s="778"/>
      <c r="AC298" s="778"/>
    </row>
    <row r="299" spans="1:68" ht="14.25" customHeight="1" x14ac:dyDescent="0.25">
      <c r="A299" s="799" t="s">
        <v>115</v>
      </c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00"/>
      <c r="P299" s="800"/>
      <c r="Q299" s="800"/>
      <c r="R299" s="800"/>
      <c r="S299" s="800"/>
      <c r="T299" s="800"/>
      <c r="U299" s="800"/>
      <c r="V299" s="800"/>
      <c r="W299" s="800"/>
      <c r="X299" s="800"/>
      <c r="Y299" s="800"/>
      <c r="Z299" s="800"/>
      <c r="AA299" s="779"/>
      <c r="AB299" s="779"/>
      <c r="AC299" s="779"/>
    </row>
    <row r="300" spans="1:68" ht="27" customHeight="1" x14ac:dyDescent="0.25">
      <c r="A300" s="54" t="s">
        <v>510</v>
      </c>
      <c r="B300" s="54" t="s">
        <v>511</v>
      </c>
      <c r="C300" s="31">
        <v>4301011223</v>
      </c>
      <c r="D300" s="792">
        <v>4607091383423</v>
      </c>
      <c r="E300" s="793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0"/>
      <c r="R300" s="790"/>
      <c r="S300" s="790"/>
      <c r="T300" s="79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512</v>
      </c>
      <c r="B301" s="54" t="s">
        <v>513</v>
      </c>
      <c r="C301" s="31">
        <v>4301011879</v>
      </c>
      <c r="D301" s="792">
        <v>4680115885691</v>
      </c>
      <c r="E301" s="793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0"/>
      <c r="R301" s="790"/>
      <c r="S301" s="790"/>
      <c r="T301" s="79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514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515</v>
      </c>
      <c r="B302" s="54" t="s">
        <v>516</v>
      </c>
      <c r="C302" s="31">
        <v>4301011878</v>
      </c>
      <c r="D302" s="792">
        <v>4680115885660</v>
      </c>
      <c r="E302" s="793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517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10"/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11"/>
      <c r="P303" s="801" t="s">
        <v>71</v>
      </c>
      <c r="Q303" s="802"/>
      <c r="R303" s="802"/>
      <c r="S303" s="802"/>
      <c r="T303" s="802"/>
      <c r="U303" s="802"/>
      <c r="V303" s="803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x14ac:dyDescent="0.2">
      <c r="A304" s="800"/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11"/>
      <c r="P304" s="801" t="s">
        <v>71</v>
      </c>
      <c r="Q304" s="802"/>
      <c r="R304" s="802"/>
      <c r="S304" s="802"/>
      <c r="T304" s="802"/>
      <c r="U304" s="802"/>
      <c r="V304" s="803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customHeight="1" x14ac:dyDescent="0.25">
      <c r="A305" s="809" t="s">
        <v>518</v>
      </c>
      <c r="B305" s="800"/>
      <c r="C305" s="800"/>
      <c r="D305" s="800"/>
      <c r="E305" s="800"/>
      <c r="F305" s="800"/>
      <c r="G305" s="800"/>
      <c r="H305" s="800"/>
      <c r="I305" s="800"/>
      <c r="J305" s="800"/>
      <c r="K305" s="800"/>
      <c r="L305" s="800"/>
      <c r="M305" s="800"/>
      <c r="N305" s="800"/>
      <c r="O305" s="800"/>
      <c r="P305" s="800"/>
      <c r="Q305" s="800"/>
      <c r="R305" s="800"/>
      <c r="S305" s="800"/>
      <c r="T305" s="800"/>
      <c r="U305" s="800"/>
      <c r="V305" s="800"/>
      <c r="W305" s="800"/>
      <c r="X305" s="800"/>
      <c r="Y305" s="800"/>
      <c r="Z305" s="800"/>
      <c r="AA305" s="778"/>
      <c r="AB305" s="778"/>
      <c r="AC305" s="778"/>
    </row>
    <row r="306" spans="1:68" ht="14.25" customHeight="1" x14ac:dyDescent="0.25">
      <c r="A306" s="799" t="s">
        <v>73</v>
      </c>
      <c r="B306" s="800"/>
      <c r="C306" s="800"/>
      <c r="D306" s="800"/>
      <c r="E306" s="800"/>
      <c r="F306" s="800"/>
      <c r="G306" s="800"/>
      <c r="H306" s="800"/>
      <c r="I306" s="800"/>
      <c r="J306" s="800"/>
      <c r="K306" s="800"/>
      <c r="L306" s="800"/>
      <c r="M306" s="800"/>
      <c r="N306" s="800"/>
      <c r="O306" s="800"/>
      <c r="P306" s="800"/>
      <c r="Q306" s="800"/>
      <c r="R306" s="800"/>
      <c r="S306" s="800"/>
      <c r="T306" s="800"/>
      <c r="U306" s="800"/>
      <c r="V306" s="800"/>
      <c r="W306" s="800"/>
      <c r="X306" s="800"/>
      <c r="Y306" s="800"/>
      <c r="Z306" s="800"/>
      <c r="AA306" s="779"/>
      <c r="AB306" s="779"/>
      <c r="AC306" s="779"/>
    </row>
    <row r="307" spans="1:68" ht="37.5" customHeight="1" x14ac:dyDescent="0.25">
      <c r="A307" s="54" t="s">
        <v>519</v>
      </c>
      <c r="B307" s="54" t="s">
        <v>520</v>
      </c>
      <c r="C307" s="31">
        <v>4301051409</v>
      </c>
      <c r="D307" s="792">
        <v>4680115881556</v>
      </c>
      <c r="E307" s="793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0"/>
      <c r="R307" s="790"/>
      <c r="S307" s="790"/>
      <c r="T307" s="79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521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522</v>
      </c>
      <c r="B308" s="54" t="s">
        <v>523</v>
      </c>
      <c r="C308" s="31">
        <v>4301051506</v>
      </c>
      <c r="D308" s="792">
        <v>4680115881037</v>
      </c>
      <c r="E308" s="793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0"/>
      <c r="R308" s="790"/>
      <c r="S308" s="790"/>
      <c r="T308" s="79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525</v>
      </c>
      <c r="B309" s="54" t="s">
        <v>526</v>
      </c>
      <c r="C309" s="31">
        <v>4301051893</v>
      </c>
      <c r="D309" s="792">
        <v>4680115886186</v>
      </c>
      <c r="E309" s="793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521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527</v>
      </c>
      <c r="B310" s="54" t="s">
        <v>528</v>
      </c>
      <c r="C310" s="31">
        <v>4301051487</v>
      </c>
      <c r="D310" s="792">
        <v>4680115881228</v>
      </c>
      <c r="E310" s="793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4301051384</v>
      </c>
      <c r="D311" s="792">
        <v>4680115881211</v>
      </c>
      <c r="E311" s="793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129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320</v>
      </c>
      <c r="Y311" s="784">
        <f t="shared" si="72"/>
        <v>321.59999999999997</v>
      </c>
      <c r="Z311" s="36">
        <f>IFERROR(IF(Y311=0,"",ROUNDUP(Y311/H311,0)*0.00651),"")</f>
        <v>0.87234</v>
      </c>
      <c r="AA311" s="56"/>
      <c r="AB311" s="57"/>
      <c r="AC311" s="399" t="s">
        <v>521</v>
      </c>
      <c r="AG311" s="64"/>
      <c r="AJ311" s="68" t="s">
        <v>130</v>
      </c>
      <c r="AK311" s="68">
        <v>436.8</v>
      </c>
      <c r="BB311" s="400" t="s">
        <v>1</v>
      </c>
      <c r="BM311" s="64">
        <f t="shared" si="73"/>
        <v>344</v>
      </c>
      <c r="BN311" s="64">
        <f t="shared" si="74"/>
        <v>345.71999999999997</v>
      </c>
      <c r="BO311" s="64">
        <f t="shared" si="75"/>
        <v>0.73260073260073266</v>
      </c>
      <c r="BP311" s="64">
        <f t="shared" si="76"/>
        <v>0.73626373626373631</v>
      </c>
    </row>
    <row r="312" spans="1:68" ht="37.5" customHeight="1" x14ac:dyDescent="0.25">
      <c r="A312" s="54" t="s">
        <v>531</v>
      </c>
      <c r="B312" s="54" t="s">
        <v>532</v>
      </c>
      <c r="C312" s="31">
        <v>4301051378</v>
      </c>
      <c r="D312" s="792">
        <v>4680115881020</v>
      </c>
      <c r="E312" s="793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533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10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1"/>
      <c r="P313" s="801" t="s">
        <v>71</v>
      </c>
      <c r="Q313" s="802"/>
      <c r="R313" s="802"/>
      <c r="S313" s="802"/>
      <c r="T313" s="802"/>
      <c r="U313" s="802"/>
      <c r="V313" s="803"/>
      <c r="W313" s="37" t="s">
        <v>72</v>
      </c>
      <c r="X313" s="785">
        <f>IFERROR(X307/H307,"0")+IFERROR(X308/H308,"0")+IFERROR(X309/H309,"0")+IFERROR(X310/H310,"0")+IFERROR(X311/H311,"0")+IFERROR(X312/H312,"0")</f>
        <v>133.33333333333334</v>
      </c>
      <c r="Y313" s="785">
        <f>IFERROR(Y307/H307,"0")+IFERROR(Y308/H308,"0")+IFERROR(Y309/H309,"0")+IFERROR(Y310/H310,"0")+IFERROR(Y311/H311,"0")+IFERROR(Y312/H312,"0")</f>
        <v>134</v>
      </c>
      <c r="Z313" s="785">
        <f>IFERROR(IF(Z307="",0,Z307),"0")+IFERROR(IF(Z308="",0,Z308),"0")+IFERROR(IF(Z309="",0,Z309),"0")+IFERROR(IF(Z310="",0,Z310),"0")+IFERROR(IF(Z311="",0,Z311),"0")+IFERROR(IF(Z312="",0,Z312),"0")</f>
        <v>0.87234</v>
      </c>
      <c r="AA313" s="786"/>
      <c r="AB313" s="786"/>
      <c r="AC313" s="786"/>
    </row>
    <row r="314" spans="1:68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1"/>
      <c r="P314" s="801" t="s">
        <v>71</v>
      </c>
      <c r="Q314" s="802"/>
      <c r="R314" s="802"/>
      <c r="S314" s="802"/>
      <c r="T314" s="802"/>
      <c r="U314" s="802"/>
      <c r="V314" s="803"/>
      <c r="W314" s="37" t="s">
        <v>69</v>
      </c>
      <c r="X314" s="785">
        <f>IFERROR(SUM(X307:X312),"0")</f>
        <v>320</v>
      </c>
      <c r="Y314" s="785">
        <f>IFERROR(SUM(Y307:Y312),"0")</f>
        <v>321.59999999999997</v>
      </c>
      <c r="Z314" s="37"/>
      <c r="AA314" s="786"/>
      <c r="AB314" s="786"/>
      <c r="AC314" s="786"/>
    </row>
    <row r="315" spans="1:68" ht="16.5" customHeight="1" x14ac:dyDescent="0.25">
      <c r="A315" s="809" t="s">
        <v>534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8"/>
      <c r="AB315" s="778"/>
      <c r="AC315" s="778"/>
    </row>
    <row r="316" spans="1:68" ht="14.25" customHeight="1" x14ac:dyDescent="0.25">
      <c r="A316" s="799" t="s">
        <v>115</v>
      </c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800"/>
      <c r="R316" s="800"/>
      <c r="S316" s="800"/>
      <c r="T316" s="800"/>
      <c r="U316" s="800"/>
      <c r="V316" s="800"/>
      <c r="W316" s="800"/>
      <c r="X316" s="800"/>
      <c r="Y316" s="800"/>
      <c r="Z316" s="800"/>
      <c r="AA316" s="779"/>
      <c r="AB316" s="779"/>
      <c r="AC316" s="779"/>
    </row>
    <row r="317" spans="1:68" ht="27" customHeight="1" x14ac:dyDescent="0.25">
      <c r="A317" s="54" t="s">
        <v>535</v>
      </c>
      <c r="B317" s="54" t="s">
        <v>536</v>
      </c>
      <c r="C317" s="31">
        <v>4301011306</v>
      </c>
      <c r="D317" s="792">
        <v>4607091389296</v>
      </c>
      <c r="E317" s="793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0"/>
      <c r="R317" s="790"/>
      <c r="S317" s="790"/>
      <c r="T317" s="79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537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1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1"/>
      <c r="P318" s="801" t="s">
        <v>71</v>
      </c>
      <c r="Q318" s="802"/>
      <c r="R318" s="802"/>
      <c r="S318" s="802"/>
      <c r="T318" s="802"/>
      <c r="U318" s="802"/>
      <c r="V318" s="803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x14ac:dyDescent="0.2">
      <c r="A319" s="800"/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11"/>
      <c r="P319" s="801" t="s">
        <v>71</v>
      </c>
      <c r="Q319" s="802"/>
      <c r="R319" s="802"/>
      <c r="S319" s="802"/>
      <c r="T319" s="802"/>
      <c r="U319" s="802"/>
      <c r="V319" s="803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customHeight="1" x14ac:dyDescent="0.25">
      <c r="A320" s="799" t="s">
        <v>64</v>
      </c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0"/>
      <c r="P320" s="800"/>
      <c r="Q320" s="800"/>
      <c r="R320" s="800"/>
      <c r="S320" s="800"/>
      <c r="T320" s="800"/>
      <c r="U320" s="800"/>
      <c r="V320" s="800"/>
      <c r="W320" s="800"/>
      <c r="X320" s="800"/>
      <c r="Y320" s="800"/>
      <c r="Z320" s="800"/>
      <c r="AA320" s="779"/>
      <c r="AB320" s="779"/>
      <c r="AC320" s="779"/>
    </row>
    <row r="321" spans="1:68" ht="27" customHeight="1" x14ac:dyDescent="0.25">
      <c r="A321" s="54" t="s">
        <v>538</v>
      </c>
      <c r="B321" s="54" t="s">
        <v>539</v>
      </c>
      <c r="C321" s="31">
        <v>4301031163</v>
      </c>
      <c r="D321" s="792">
        <v>4680115880344</v>
      </c>
      <c r="E321" s="793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0"/>
      <c r="R321" s="790"/>
      <c r="S321" s="790"/>
      <c r="T321" s="79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540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10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1"/>
      <c r="P322" s="801" t="s">
        <v>71</v>
      </c>
      <c r="Q322" s="802"/>
      <c r="R322" s="802"/>
      <c r="S322" s="802"/>
      <c r="T322" s="802"/>
      <c r="U322" s="802"/>
      <c r="V322" s="803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1"/>
      <c r="P323" s="801" t="s">
        <v>71</v>
      </c>
      <c r="Q323" s="802"/>
      <c r="R323" s="802"/>
      <c r="S323" s="802"/>
      <c r="T323" s="802"/>
      <c r="U323" s="802"/>
      <c r="V323" s="803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customHeight="1" x14ac:dyDescent="0.25">
      <c r="A324" s="799" t="s">
        <v>73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9"/>
      <c r="AB324" s="779"/>
      <c r="AC324" s="779"/>
    </row>
    <row r="325" spans="1:68" ht="37.5" customHeight="1" x14ac:dyDescent="0.25">
      <c r="A325" s="54" t="s">
        <v>541</v>
      </c>
      <c r="B325" s="54" t="s">
        <v>542</v>
      </c>
      <c r="C325" s="31">
        <v>4301051731</v>
      </c>
      <c r="D325" s="792">
        <v>4680115884618</v>
      </c>
      <c r="E325" s="793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0"/>
      <c r="R325" s="790"/>
      <c r="S325" s="790"/>
      <c r="T325" s="79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543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0"/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11"/>
      <c r="P326" s="801" t="s">
        <v>71</v>
      </c>
      <c r="Q326" s="802"/>
      <c r="R326" s="802"/>
      <c r="S326" s="802"/>
      <c r="T326" s="802"/>
      <c r="U326" s="802"/>
      <c r="V326" s="803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x14ac:dyDescent="0.2">
      <c r="A327" s="800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1"/>
      <c r="P327" s="801" t="s">
        <v>71</v>
      </c>
      <c r="Q327" s="802"/>
      <c r="R327" s="802"/>
      <c r="S327" s="802"/>
      <c r="T327" s="802"/>
      <c r="U327" s="802"/>
      <c r="V327" s="803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customHeight="1" x14ac:dyDescent="0.25">
      <c r="A328" s="809" t="s">
        <v>544</v>
      </c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00"/>
      <c r="P328" s="800"/>
      <c r="Q328" s="800"/>
      <c r="R328" s="800"/>
      <c r="S328" s="800"/>
      <c r="T328" s="800"/>
      <c r="U328" s="800"/>
      <c r="V328" s="800"/>
      <c r="W328" s="800"/>
      <c r="X328" s="800"/>
      <c r="Y328" s="800"/>
      <c r="Z328" s="800"/>
      <c r="AA328" s="778"/>
      <c r="AB328" s="778"/>
      <c r="AC328" s="778"/>
    </row>
    <row r="329" spans="1:68" ht="14.25" customHeight="1" x14ac:dyDescent="0.25">
      <c r="A329" s="799" t="s">
        <v>115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customHeight="1" x14ac:dyDescent="0.25">
      <c r="A330" s="54" t="s">
        <v>545</v>
      </c>
      <c r="B330" s="54" t="s">
        <v>546</v>
      </c>
      <c r="C330" s="31">
        <v>4301011353</v>
      </c>
      <c r="D330" s="792">
        <v>4607091389807</v>
      </c>
      <c r="E330" s="793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0"/>
      <c r="R330" s="790"/>
      <c r="S330" s="790"/>
      <c r="T330" s="79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547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10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1"/>
      <c r="P331" s="801" t="s">
        <v>71</v>
      </c>
      <c r="Q331" s="802"/>
      <c r="R331" s="802"/>
      <c r="S331" s="802"/>
      <c r="T331" s="802"/>
      <c r="U331" s="802"/>
      <c r="V331" s="803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1"/>
      <c r="P332" s="801" t="s">
        <v>71</v>
      </c>
      <c r="Q332" s="802"/>
      <c r="R332" s="802"/>
      <c r="S332" s="802"/>
      <c r="T332" s="802"/>
      <c r="U332" s="802"/>
      <c r="V332" s="803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799" t="s">
        <v>64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customHeight="1" x14ac:dyDescent="0.25">
      <c r="A334" s="54" t="s">
        <v>548</v>
      </c>
      <c r="B334" s="54" t="s">
        <v>549</v>
      </c>
      <c r="C334" s="31">
        <v>4301031164</v>
      </c>
      <c r="D334" s="792">
        <v>4680115880481</v>
      </c>
      <c r="E334" s="793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0"/>
      <c r="R334" s="790"/>
      <c r="S334" s="790"/>
      <c r="T334" s="79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550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0"/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11"/>
      <c r="P335" s="801" t="s">
        <v>71</v>
      </c>
      <c r="Q335" s="802"/>
      <c r="R335" s="802"/>
      <c r="S335" s="802"/>
      <c r="T335" s="802"/>
      <c r="U335" s="802"/>
      <c r="V335" s="803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x14ac:dyDescent="0.2">
      <c r="A336" s="800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1"/>
      <c r="P336" s="801" t="s">
        <v>71</v>
      </c>
      <c r="Q336" s="802"/>
      <c r="R336" s="802"/>
      <c r="S336" s="802"/>
      <c r="T336" s="802"/>
      <c r="U336" s="802"/>
      <c r="V336" s="803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customHeight="1" x14ac:dyDescent="0.25">
      <c r="A337" s="799" t="s">
        <v>73</v>
      </c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00"/>
      <c r="P337" s="800"/>
      <c r="Q337" s="800"/>
      <c r="R337" s="800"/>
      <c r="S337" s="800"/>
      <c r="T337" s="800"/>
      <c r="U337" s="800"/>
      <c r="V337" s="800"/>
      <c r="W337" s="800"/>
      <c r="X337" s="800"/>
      <c r="Y337" s="800"/>
      <c r="Z337" s="800"/>
      <c r="AA337" s="779"/>
      <c r="AB337" s="779"/>
      <c r="AC337" s="779"/>
    </row>
    <row r="338" spans="1:68" ht="27" customHeight="1" x14ac:dyDescent="0.25">
      <c r="A338" s="54" t="s">
        <v>551</v>
      </c>
      <c r="B338" s="54" t="s">
        <v>552</v>
      </c>
      <c r="C338" s="31">
        <v>4301051344</v>
      </c>
      <c r="D338" s="792">
        <v>4680115880412</v>
      </c>
      <c r="E338" s="793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0"/>
      <c r="R338" s="790"/>
      <c r="S338" s="790"/>
      <c r="T338" s="79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553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554</v>
      </c>
      <c r="B339" s="54" t="s">
        <v>555</v>
      </c>
      <c r="C339" s="31">
        <v>4301051277</v>
      </c>
      <c r="D339" s="792">
        <v>4680115880511</v>
      </c>
      <c r="E339" s="793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0"/>
      <c r="R339" s="790"/>
      <c r="S339" s="790"/>
      <c r="T339" s="79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556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10"/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11"/>
      <c r="P340" s="801" t="s">
        <v>71</v>
      </c>
      <c r="Q340" s="802"/>
      <c r="R340" s="802"/>
      <c r="S340" s="802"/>
      <c r="T340" s="802"/>
      <c r="U340" s="802"/>
      <c r="V340" s="803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x14ac:dyDescent="0.2">
      <c r="A341" s="800"/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11"/>
      <c r="P341" s="801" t="s">
        <v>71</v>
      </c>
      <c r="Q341" s="802"/>
      <c r="R341" s="802"/>
      <c r="S341" s="802"/>
      <c r="T341" s="802"/>
      <c r="U341" s="802"/>
      <c r="V341" s="803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customHeight="1" x14ac:dyDescent="0.25">
      <c r="A342" s="809" t="s">
        <v>557</v>
      </c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00"/>
      <c r="P342" s="800"/>
      <c r="Q342" s="800"/>
      <c r="R342" s="800"/>
      <c r="S342" s="800"/>
      <c r="T342" s="800"/>
      <c r="U342" s="800"/>
      <c r="V342" s="800"/>
      <c r="W342" s="800"/>
      <c r="X342" s="800"/>
      <c r="Y342" s="800"/>
      <c r="Z342" s="800"/>
      <c r="AA342" s="778"/>
      <c r="AB342" s="778"/>
      <c r="AC342" s="778"/>
    </row>
    <row r="343" spans="1:68" ht="14.25" customHeight="1" x14ac:dyDescent="0.25">
      <c r="A343" s="799" t="s">
        <v>115</v>
      </c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0"/>
      <c r="P343" s="800"/>
      <c r="Q343" s="800"/>
      <c r="R343" s="800"/>
      <c r="S343" s="800"/>
      <c r="T343" s="800"/>
      <c r="U343" s="800"/>
      <c r="V343" s="800"/>
      <c r="W343" s="800"/>
      <c r="X343" s="800"/>
      <c r="Y343" s="800"/>
      <c r="Z343" s="800"/>
      <c r="AA343" s="779"/>
      <c r="AB343" s="779"/>
      <c r="AC343" s="779"/>
    </row>
    <row r="344" spans="1:68" ht="27" customHeight="1" x14ac:dyDescent="0.25">
      <c r="A344" s="54" t="s">
        <v>558</v>
      </c>
      <c r="B344" s="54" t="s">
        <v>559</v>
      </c>
      <c r="C344" s="31">
        <v>4301011593</v>
      </c>
      <c r="D344" s="792">
        <v>4680115882973</v>
      </c>
      <c r="E344" s="793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0"/>
      <c r="R344" s="790"/>
      <c r="S344" s="790"/>
      <c r="T344" s="79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454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10"/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11"/>
      <c r="P345" s="801" t="s">
        <v>71</v>
      </c>
      <c r="Q345" s="802"/>
      <c r="R345" s="802"/>
      <c r="S345" s="802"/>
      <c r="T345" s="802"/>
      <c r="U345" s="802"/>
      <c r="V345" s="803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x14ac:dyDescent="0.2">
      <c r="A346" s="800"/>
      <c r="B346" s="800"/>
      <c r="C346" s="800"/>
      <c r="D346" s="800"/>
      <c r="E346" s="800"/>
      <c r="F346" s="800"/>
      <c r="G346" s="800"/>
      <c r="H346" s="800"/>
      <c r="I346" s="800"/>
      <c r="J346" s="800"/>
      <c r="K346" s="800"/>
      <c r="L346" s="800"/>
      <c r="M346" s="800"/>
      <c r="N346" s="800"/>
      <c r="O346" s="811"/>
      <c r="P346" s="801" t="s">
        <v>71</v>
      </c>
      <c r="Q346" s="802"/>
      <c r="R346" s="802"/>
      <c r="S346" s="802"/>
      <c r="T346" s="802"/>
      <c r="U346" s="802"/>
      <c r="V346" s="803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customHeight="1" x14ac:dyDescent="0.25">
      <c r="A347" s="799" t="s">
        <v>64</v>
      </c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00"/>
      <c r="P347" s="800"/>
      <c r="Q347" s="800"/>
      <c r="R347" s="800"/>
      <c r="S347" s="800"/>
      <c r="T347" s="800"/>
      <c r="U347" s="800"/>
      <c r="V347" s="800"/>
      <c r="W347" s="800"/>
      <c r="X347" s="800"/>
      <c r="Y347" s="800"/>
      <c r="Z347" s="800"/>
      <c r="AA347" s="779"/>
      <c r="AB347" s="779"/>
      <c r="AC347" s="779"/>
    </row>
    <row r="348" spans="1:68" ht="27" customHeight="1" x14ac:dyDescent="0.25">
      <c r="A348" s="54" t="s">
        <v>560</v>
      </c>
      <c r="B348" s="54" t="s">
        <v>561</v>
      </c>
      <c r="C348" s="31">
        <v>4301031305</v>
      </c>
      <c r="D348" s="792">
        <v>4607091389845</v>
      </c>
      <c r="E348" s="793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0"/>
      <c r="R348" s="790"/>
      <c r="S348" s="790"/>
      <c r="T348" s="791"/>
      <c r="U348" s="34"/>
      <c r="V348" s="34"/>
      <c r="W348" s="35" t="s">
        <v>69</v>
      </c>
      <c r="X348" s="783">
        <v>210</v>
      </c>
      <c r="Y348" s="784">
        <f>IFERROR(IF(X348="",0,CEILING((X348/$H348),1)*$H348),"")</f>
        <v>210</v>
      </c>
      <c r="Z348" s="36">
        <f>IFERROR(IF(Y348=0,"",ROUNDUP(Y348/H348,0)*0.00502),"")</f>
        <v>0.502</v>
      </c>
      <c r="AA348" s="56"/>
      <c r="AB348" s="57"/>
      <c r="AC348" s="419" t="s">
        <v>562</v>
      </c>
      <c r="AG348" s="64"/>
      <c r="AJ348" s="68"/>
      <c r="AK348" s="68">
        <v>0</v>
      </c>
      <c r="BB348" s="420" t="s">
        <v>1</v>
      </c>
      <c r="BM348" s="64">
        <f>IFERROR(X348*I348/H348,"0")</f>
        <v>220.00000000000003</v>
      </c>
      <c r="BN348" s="64">
        <f>IFERROR(Y348*I348/H348,"0")</f>
        <v>220.00000000000003</v>
      </c>
      <c r="BO348" s="64">
        <f>IFERROR(1/J348*(X348/H348),"0")</f>
        <v>0.42735042735042739</v>
      </c>
      <c r="BP348" s="64">
        <f>IFERROR(1/J348*(Y348/H348),"0")</f>
        <v>0.42735042735042739</v>
      </c>
    </row>
    <row r="349" spans="1:68" ht="27" customHeight="1" x14ac:dyDescent="0.25">
      <c r="A349" s="54" t="s">
        <v>563</v>
      </c>
      <c r="B349" s="54" t="s">
        <v>564</v>
      </c>
      <c r="C349" s="31">
        <v>4301031306</v>
      </c>
      <c r="D349" s="792">
        <v>4680115882881</v>
      </c>
      <c r="E349" s="793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0"/>
      <c r="R349" s="790"/>
      <c r="S349" s="790"/>
      <c r="T349" s="79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11"/>
      <c r="P350" s="801" t="s">
        <v>71</v>
      </c>
      <c r="Q350" s="802"/>
      <c r="R350" s="802"/>
      <c r="S350" s="802"/>
      <c r="T350" s="802"/>
      <c r="U350" s="802"/>
      <c r="V350" s="803"/>
      <c r="W350" s="37" t="s">
        <v>72</v>
      </c>
      <c r="X350" s="785">
        <f>IFERROR(X348/H348,"0")+IFERROR(X349/H349,"0")</f>
        <v>100</v>
      </c>
      <c r="Y350" s="785">
        <f>IFERROR(Y348/H348,"0")+IFERROR(Y349/H349,"0")</f>
        <v>100</v>
      </c>
      <c r="Z350" s="785">
        <f>IFERROR(IF(Z348="",0,Z348),"0")+IFERROR(IF(Z349="",0,Z349),"0")</f>
        <v>0.502</v>
      </c>
      <c r="AA350" s="786"/>
      <c r="AB350" s="786"/>
      <c r="AC350" s="786"/>
    </row>
    <row r="351" spans="1:68" x14ac:dyDescent="0.2">
      <c r="A351" s="800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1"/>
      <c r="P351" s="801" t="s">
        <v>71</v>
      </c>
      <c r="Q351" s="802"/>
      <c r="R351" s="802"/>
      <c r="S351" s="802"/>
      <c r="T351" s="802"/>
      <c r="U351" s="802"/>
      <c r="V351" s="803"/>
      <c r="W351" s="37" t="s">
        <v>69</v>
      </c>
      <c r="X351" s="785">
        <f>IFERROR(SUM(X348:X349),"0")</f>
        <v>210</v>
      </c>
      <c r="Y351" s="785">
        <f>IFERROR(SUM(Y348:Y349),"0")</f>
        <v>210</v>
      </c>
      <c r="Z351" s="37"/>
      <c r="AA351" s="786"/>
      <c r="AB351" s="786"/>
      <c r="AC351" s="786"/>
    </row>
    <row r="352" spans="1:68" ht="14.25" customHeight="1" x14ac:dyDescent="0.25">
      <c r="A352" s="799" t="s">
        <v>73</v>
      </c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0"/>
      <c r="P352" s="800"/>
      <c r="Q352" s="800"/>
      <c r="R352" s="800"/>
      <c r="S352" s="800"/>
      <c r="T352" s="800"/>
      <c r="U352" s="800"/>
      <c r="V352" s="800"/>
      <c r="W352" s="800"/>
      <c r="X352" s="800"/>
      <c r="Y352" s="800"/>
      <c r="Z352" s="800"/>
      <c r="AA352" s="779"/>
      <c r="AB352" s="779"/>
      <c r="AC352" s="779"/>
    </row>
    <row r="353" spans="1:68" ht="37.5" customHeight="1" x14ac:dyDescent="0.25">
      <c r="A353" s="54" t="s">
        <v>565</v>
      </c>
      <c r="B353" s="54" t="s">
        <v>566</v>
      </c>
      <c r="C353" s="31">
        <v>4301051517</v>
      </c>
      <c r="D353" s="792">
        <v>4680115883390</v>
      </c>
      <c r="E353" s="793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0"/>
      <c r="R353" s="790"/>
      <c r="S353" s="790"/>
      <c r="T353" s="79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567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10"/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11"/>
      <c r="P354" s="801" t="s">
        <v>71</v>
      </c>
      <c r="Q354" s="802"/>
      <c r="R354" s="802"/>
      <c r="S354" s="802"/>
      <c r="T354" s="802"/>
      <c r="U354" s="802"/>
      <c r="V354" s="803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x14ac:dyDescent="0.2">
      <c r="A355" s="800"/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11"/>
      <c r="P355" s="801" t="s">
        <v>71</v>
      </c>
      <c r="Q355" s="802"/>
      <c r="R355" s="802"/>
      <c r="S355" s="802"/>
      <c r="T355" s="802"/>
      <c r="U355" s="802"/>
      <c r="V355" s="803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customHeight="1" x14ac:dyDescent="0.25">
      <c r="A356" s="809" t="s">
        <v>568</v>
      </c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00"/>
      <c r="P356" s="800"/>
      <c r="Q356" s="800"/>
      <c r="R356" s="800"/>
      <c r="S356" s="800"/>
      <c r="T356" s="800"/>
      <c r="U356" s="800"/>
      <c r="V356" s="800"/>
      <c r="W356" s="800"/>
      <c r="X356" s="800"/>
      <c r="Y356" s="800"/>
      <c r="Z356" s="800"/>
      <c r="AA356" s="778"/>
      <c r="AB356" s="778"/>
      <c r="AC356" s="778"/>
    </row>
    <row r="357" spans="1:68" ht="14.25" customHeight="1" x14ac:dyDescent="0.25">
      <c r="A357" s="799" t="s">
        <v>115</v>
      </c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0"/>
      <c r="P357" s="800"/>
      <c r="Q357" s="800"/>
      <c r="R357" s="800"/>
      <c r="S357" s="800"/>
      <c r="T357" s="800"/>
      <c r="U357" s="800"/>
      <c r="V357" s="800"/>
      <c r="W357" s="800"/>
      <c r="X357" s="800"/>
      <c r="Y357" s="800"/>
      <c r="Z357" s="800"/>
      <c r="AA357" s="779"/>
      <c r="AB357" s="779"/>
      <c r="AC357" s="779"/>
    </row>
    <row r="358" spans="1:68" ht="27" customHeight="1" x14ac:dyDescent="0.25">
      <c r="A358" s="54" t="s">
        <v>569</v>
      </c>
      <c r="B358" s="54" t="s">
        <v>570</v>
      </c>
      <c r="C358" s="31">
        <v>4301012024</v>
      </c>
      <c r="D358" s="792">
        <v>4680115885615</v>
      </c>
      <c r="E358" s="793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0"/>
      <c r="R358" s="790"/>
      <c r="S358" s="790"/>
      <c r="T358" s="79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4301011911</v>
      </c>
      <c r="D359" s="792">
        <v>4680115885554</v>
      </c>
      <c r="E359" s="793"/>
      <c r="F359" s="782">
        <v>1.35</v>
      </c>
      <c r="G359" s="32">
        <v>8</v>
      </c>
      <c r="H359" s="782">
        <v>10.8</v>
      </c>
      <c r="I359" s="782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0"/>
      <c r="R359" s="790"/>
      <c r="S359" s="790"/>
      <c r="T359" s="79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575</v>
      </c>
      <c r="C360" s="31">
        <v>4301012016</v>
      </c>
      <c r="D360" s="792">
        <v>4680115885554</v>
      </c>
      <c r="E360" s="793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118</v>
      </c>
      <c r="L360" s="32" t="s">
        <v>576</v>
      </c>
      <c r="M360" s="33" t="s">
        <v>77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577</v>
      </c>
      <c r="AG360" s="64"/>
      <c r="AJ360" s="68" t="s">
        <v>578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579</v>
      </c>
      <c r="B361" s="54" t="s">
        <v>580</v>
      </c>
      <c r="C361" s="31">
        <v>4301011858</v>
      </c>
      <c r="D361" s="792">
        <v>4680115885646</v>
      </c>
      <c r="E361" s="793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582</v>
      </c>
      <c r="B362" s="54" t="s">
        <v>583</v>
      </c>
      <c r="C362" s="31">
        <v>4301011857</v>
      </c>
      <c r="D362" s="792">
        <v>4680115885622</v>
      </c>
      <c r="E362" s="793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584</v>
      </c>
      <c r="B363" s="54" t="s">
        <v>585</v>
      </c>
      <c r="C363" s="31">
        <v>4301011573</v>
      </c>
      <c r="D363" s="792">
        <v>4680115881938</v>
      </c>
      <c r="E363" s="793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587</v>
      </c>
      <c r="B364" s="54" t="s">
        <v>588</v>
      </c>
      <c r="C364" s="31">
        <v>4301010944</v>
      </c>
      <c r="D364" s="792">
        <v>4607091387346</v>
      </c>
      <c r="E364" s="793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590</v>
      </c>
      <c r="B365" s="54" t="s">
        <v>591</v>
      </c>
      <c r="C365" s="31">
        <v>4301011323</v>
      </c>
      <c r="D365" s="792">
        <v>4607091386011</v>
      </c>
      <c r="E365" s="793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593</v>
      </c>
      <c r="B366" s="54" t="s">
        <v>594</v>
      </c>
      <c r="C366" s="31">
        <v>4301011859</v>
      </c>
      <c r="D366" s="792">
        <v>4680115885608</v>
      </c>
      <c r="E366" s="793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0"/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11"/>
      <c r="P367" s="801" t="s">
        <v>71</v>
      </c>
      <c r="Q367" s="802"/>
      <c r="R367" s="802"/>
      <c r="S367" s="802"/>
      <c r="T367" s="802"/>
      <c r="U367" s="802"/>
      <c r="V367" s="803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x14ac:dyDescent="0.2">
      <c r="A368" s="800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1"/>
      <c r="P368" s="801" t="s">
        <v>71</v>
      </c>
      <c r="Q368" s="802"/>
      <c r="R368" s="802"/>
      <c r="S368" s="802"/>
      <c r="T368" s="802"/>
      <c r="U368" s="802"/>
      <c r="V368" s="803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customHeight="1" x14ac:dyDescent="0.25">
      <c r="A369" s="799" t="s">
        <v>64</v>
      </c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0"/>
      <c r="P369" s="800"/>
      <c r="Q369" s="800"/>
      <c r="R369" s="800"/>
      <c r="S369" s="800"/>
      <c r="T369" s="800"/>
      <c r="U369" s="800"/>
      <c r="V369" s="800"/>
      <c r="W369" s="800"/>
      <c r="X369" s="800"/>
      <c r="Y369" s="800"/>
      <c r="Z369" s="800"/>
      <c r="AA369" s="779"/>
      <c r="AB369" s="779"/>
      <c r="AC369" s="779"/>
    </row>
    <row r="370" spans="1:68" ht="27" customHeight="1" x14ac:dyDescent="0.25">
      <c r="A370" s="54" t="s">
        <v>595</v>
      </c>
      <c r="B370" s="54" t="s">
        <v>596</v>
      </c>
      <c r="C370" s="31">
        <v>4301030878</v>
      </c>
      <c r="D370" s="792">
        <v>4607091387193</v>
      </c>
      <c r="E370" s="793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0"/>
      <c r="R370" s="790"/>
      <c r="S370" s="790"/>
      <c r="T370" s="79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598</v>
      </c>
      <c r="B371" s="54" t="s">
        <v>599</v>
      </c>
      <c r="C371" s="31">
        <v>4301031153</v>
      </c>
      <c r="D371" s="792">
        <v>4607091387230</v>
      </c>
      <c r="E371" s="793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0"/>
      <c r="R371" s="790"/>
      <c r="S371" s="790"/>
      <c r="T371" s="79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601</v>
      </c>
      <c r="B372" s="54" t="s">
        <v>602</v>
      </c>
      <c r="C372" s="31">
        <v>4301031154</v>
      </c>
      <c r="D372" s="792">
        <v>4607091387292</v>
      </c>
      <c r="E372" s="793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604</v>
      </c>
      <c r="B373" s="54" t="s">
        <v>605</v>
      </c>
      <c r="C373" s="31">
        <v>4301031152</v>
      </c>
      <c r="D373" s="792">
        <v>4607091387285</v>
      </c>
      <c r="E373" s="793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0"/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11"/>
      <c r="P374" s="801" t="s">
        <v>71</v>
      </c>
      <c r="Q374" s="802"/>
      <c r="R374" s="802"/>
      <c r="S374" s="802"/>
      <c r="T374" s="802"/>
      <c r="U374" s="802"/>
      <c r="V374" s="803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x14ac:dyDescent="0.2">
      <c r="A375" s="800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1"/>
      <c r="P375" s="801" t="s">
        <v>71</v>
      </c>
      <c r="Q375" s="802"/>
      <c r="R375" s="802"/>
      <c r="S375" s="802"/>
      <c r="T375" s="802"/>
      <c r="U375" s="802"/>
      <c r="V375" s="803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customHeight="1" x14ac:dyDescent="0.25">
      <c r="A376" s="799" t="s">
        <v>73</v>
      </c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0"/>
      <c r="P376" s="800"/>
      <c r="Q376" s="800"/>
      <c r="R376" s="800"/>
      <c r="S376" s="800"/>
      <c r="T376" s="800"/>
      <c r="U376" s="800"/>
      <c r="V376" s="800"/>
      <c r="W376" s="800"/>
      <c r="X376" s="800"/>
      <c r="Y376" s="800"/>
      <c r="Z376" s="800"/>
      <c r="AA376" s="779"/>
      <c r="AB376" s="779"/>
      <c r="AC376" s="779"/>
    </row>
    <row r="377" spans="1:68" ht="48" customHeight="1" x14ac:dyDescent="0.25">
      <c r="A377" s="54" t="s">
        <v>606</v>
      </c>
      <c r="B377" s="54" t="s">
        <v>607</v>
      </c>
      <c r="C377" s="31">
        <v>4301051100</v>
      </c>
      <c r="D377" s="792">
        <v>4607091387766</v>
      </c>
      <c r="E377" s="793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0"/>
      <c r="R377" s="790"/>
      <c r="S377" s="790"/>
      <c r="T377" s="79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609</v>
      </c>
      <c r="B378" s="54" t="s">
        <v>610</v>
      </c>
      <c r="C378" s="31">
        <v>4301051116</v>
      </c>
      <c r="D378" s="792">
        <v>4607091387957</v>
      </c>
      <c r="E378" s="793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0"/>
      <c r="R378" s="790"/>
      <c r="S378" s="790"/>
      <c r="T378" s="79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612</v>
      </c>
      <c r="B379" s="54" t="s">
        <v>613</v>
      </c>
      <c r="C379" s="31">
        <v>4301051115</v>
      </c>
      <c r="D379" s="792">
        <v>4607091387964</v>
      </c>
      <c r="E379" s="793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615</v>
      </c>
      <c r="B380" s="54" t="s">
        <v>616</v>
      </c>
      <c r="C380" s="31">
        <v>4301051705</v>
      </c>
      <c r="D380" s="792">
        <v>4680115884588</v>
      </c>
      <c r="E380" s="793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618</v>
      </c>
      <c r="B381" s="54" t="s">
        <v>619</v>
      </c>
      <c r="C381" s="31">
        <v>4301051130</v>
      </c>
      <c r="D381" s="792">
        <v>4607091387537</v>
      </c>
      <c r="E381" s="793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621</v>
      </c>
      <c r="B382" s="54" t="s">
        <v>622</v>
      </c>
      <c r="C382" s="31">
        <v>4301051132</v>
      </c>
      <c r="D382" s="792">
        <v>4607091387513</v>
      </c>
      <c r="E382" s="793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0"/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11"/>
      <c r="P383" s="801" t="s">
        <v>71</v>
      </c>
      <c r="Q383" s="802"/>
      <c r="R383" s="802"/>
      <c r="S383" s="802"/>
      <c r="T383" s="802"/>
      <c r="U383" s="802"/>
      <c r="V383" s="803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x14ac:dyDescent="0.2">
      <c r="A384" s="800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1"/>
      <c r="P384" s="801" t="s">
        <v>71</v>
      </c>
      <c r="Q384" s="802"/>
      <c r="R384" s="802"/>
      <c r="S384" s="802"/>
      <c r="T384" s="802"/>
      <c r="U384" s="802"/>
      <c r="V384" s="803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customHeight="1" x14ac:dyDescent="0.25">
      <c r="A385" s="799" t="s">
        <v>211</v>
      </c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0"/>
      <c r="P385" s="800"/>
      <c r="Q385" s="800"/>
      <c r="R385" s="800"/>
      <c r="S385" s="800"/>
      <c r="T385" s="800"/>
      <c r="U385" s="800"/>
      <c r="V385" s="800"/>
      <c r="W385" s="800"/>
      <c r="X385" s="800"/>
      <c r="Y385" s="800"/>
      <c r="Z385" s="800"/>
      <c r="AA385" s="779"/>
      <c r="AB385" s="779"/>
      <c r="AC385" s="779"/>
    </row>
    <row r="386" spans="1:68" ht="37.5" customHeight="1" x14ac:dyDescent="0.25">
      <c r="A386" s="54" t="s">
        <v>624</v>
      </c>
      <c r="B386" s="54" t="s">
        <v>625</v>
      </c>
      <c r="C386" s="31">
        <v>4301060379</v>
      </c>
      <c r="D386" s="792">
        <v>4607091380880</v>
      </c>
      <c r="E386" s="793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0"/>
      <c r="R386" s="790"/>
      <c r="S386" s="790"/>
      <c r="T386" s="791"/>
      <c r="U386" s="34"/>
      <c r="V386" s="34"/>
      <c r="W386" s="35" t="s">
        <v>69</v>
      </c>
      <c r="X386" s="783">
        <v>30</v>
      </c>
      <c r="Y386" s="784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627</v>
      </c>
      <c r="B387" s="54" t="s">
        <v>628</v>
      </c>
      <c r="C387" s="31">
        <v>4301060308</v>
      </c>
      <c r="D387" s="792">
        <v>4607091384482</v>
      </c>
      <c r="E387" s="793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0"/>
      <c r="R387" s="790"/>
      <c r="S387" s="790"/>
      <c r="T387" s="791"/>
      <c r="U387" s="34"/>
      <c r="V387" s="34"/>
      <c r="W387" s="35" t="s">
        <v>69</v>
      </c>
      <c r="X387" s="783">
        <v>200</v>
      </c>
      <c r="Y387" s="784">
        <f>IFERROR(IF(X387="",0,CEILING((X387/$H387),1)*$H387),"")</f>
        <v>202.79999999999998</v>
      </c>
      <c r="Z387" s="36">
        <f>IFERROR(IF(Y387=0,"",ROUNDUP(Y387/H387,0)*0.02175),"")</f>
        <v>0.5655</v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214.46153846153848</v>
      </c>
      <c r="BN387" s="64">
        <f>IFERROR(Y387*I387/H387,"0")</f>
        <v>217.464</v>
      </c>
      <c r="BO387" s="64">
        <f>IFERROR(1/J387*(X387/H387),"0")</f>
        <v>0.45787545787545786</v>
      </c>
      <c r="BP387" s="64">
        <f>IFERROR(1/J387*(Y387/H387),"0")</f>
        <v>0.46428571428571425</v>
      </c>
    </row>
    <row r="388" spans="1:68" ht="16.5" customHeight="1" x14ac:dyDescent="0.25">
      <c r="A388" s="54" t="s">
        <v>630</v>
      </c>
      <c r="B388" s="54" t="s">
        <v>631</v>
      </c>
      <c r="C388" s="31">
        <v>4301060325</v>
      </c>
      <c r="D388" s="792">
        <v>4607091380897</v>
      </c>
      <c r="E388" s="793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20</v>
      </c>
      <c r="Y388" s="784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ht="16.5" customHeight="1" x14ac:dyDescent="0.25">
      <c r="A389" s="54" t="s">
        <v>630</v>
      </c>
      <c r="B389" s="54" t="s">
        <v>633</v>
      </c>
      <c r="C389" s="31">
        <v>4301060484</v>
      </c>
      <c r="D389" s="792">
        <v>4607091380897</v>
      </c>
      <c r="E389" s="793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165</v>
      </c>
      <c r="N389" s="33"/>
      <c r="O389" s="32">
        <v>30</v>
      </c>
      <c r="P389" s="806" t="s">
        <v>634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11"/>
      <c r="P390" s="801" t="s">
        <v>71</v>
      </c>
      <c r="Q390" s="802"/>
      <c r="R390" s="802"/>
      <c r="S390" s="802"/>
      <c r="T390" s="802"/>
      <c r="U390" s="802"/>
      <c r="V390" s="803"/>
      <c r="W390" s="37" t="s">
        <v>72</v>
      </c>
      <c r="X390" s="785">
        <f>IFERROR(X386/H386,"0")+IFERROR(X387/H387,"0")+IFERROR(X388/H388,"0")+IFERROR(X389/H389,"0")</f>
        <v>31.593406593406591</v>
      </c>
      <c r="Y390" s="785">
        <f>IFERROR(Y386/H386,"0")+IFERROR(Y387/H387,"0")+IFERROR(Y388/H388,"0")+IFERROR(Y389/H389,"0")</f>
        <v>33</v>
      </c>
      <c r="Z390" s="785">
        <f>IFERROR(IF(Z386="",0,Z386),"0")+IFERROR(IF(Z387="",0,Z387),"0")+IFERROR(IF(Z388="",0,Z388),"0")+IFERROR(IF(Z389="",0,Z389),"0")</f>
        <v>0.71775</v>
      </c>
      <c r="AA390" s="786"/>
      <c r="AB390" s="786"/>
      <c r="AC390" s="786"/>
    </row>
    <row r="391" spans="1:68" x14ac:dyDescent="0.2">
      <c r="A391" s="800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1"/>
      <c r="P391" s="801" t="s">
        <v>71</v>
      </c>
      <c r="Q391" s="802"/>
      <c r="R391" s="802"/>
      <c r="S391" s="802"/>
      <c r="T391" s="802"/>
      <c r="U391" s="802"/>
      <c r="V391" s="803"/>
      <c r="W391" s="37" t="s">
        <v>69</v>
      </c>
      <c r="X391" s="785">
        <f>IFERROR(SUM(X386:X389),"0")</f>
        <v>250</v>
      </c>
      <c r="Y391" s="785">
        <f>IFERROR(SUM(Y386:Y389),"0")</f>
        <v>261.59999999999997</v>
      </c>
      <c r="Z391" s="37"/>
      <c r="AA391" s="786"/>
      <c r="AB391" s="786"/>
      <c r="AC391" s="786"/>
    </row>
    <row r="392" spans="1:68" ht="14.25" customHeight="1" x14ac:dyDescent="0.25">
      <c r="A392" s="799" t="s">
        <v>104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779"/>
      <c r="AB392" s="779"/>
      <c r="AC392" s="779"/>
    </row>
    <row r="393" spans="1:68" ht="16.5" customHeight="1" x14ac:dyDescent="0.25">
      <c r="A393" s="54" t="s">
        <v>636</v>
      </c>
      <c r="B393" s="54" t="s">
        <v>637</v>
      </c>
      <c r="C393" s="31">
        <v>4301030232</v>
      </c>
      <c r="D393" s="792">
        <v>4607091388374</v>
      </c>
      <c r="E393" s="793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638</v>
      </c>
      <c r="Q393" s="790"/>
      <c r="R393" s="790"/>
      <c r="S393" s="790"/>
      <c r="T393" s="79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640</v>
      </c>
      <c r="B394" s="54" t="s">
        <v>641</v>
      </c>
      <c r="C394" s="31">
        <v>4301030235</v>
      </c>
      <c r="D394" s="792">
        <v>4607091388381</v>
      </c>
      <c r="E394" s="793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850" t="s">
        <v>642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30</v>
      </c>
      <c r="Y394" s="784">
        <f>IFERROR(IF(X394="",0,CEILING((X394/$H394),1)*$H394),"")</f>
        <v>30.4</v>
      </c>
      <c r="Z394" s="36">
        <f>IFERROR(IF(Y394=0,"",ROUNDUP(Y394/H394,0)*0.00902),"")</f>
        <v>9.0200000000000002E-2</v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32.861842105263158</v>
      </c>
      <c r="BN394" s="64">
        <f>IFERROR(Y394*I394/H394,"0")</f>
        <v>33.299999999999997</v>
      </c>
      <c r="BO394" s="64">
        <f>IFERROR(1/J394*(X394/H394),"0")</f>
        <v>7.4760765550239236E-2</v>
      </c>
      <c r="BP394" s="64">
        <f>IFERROR(1/J394*(Y394/H394),"0")</f>
        <v>7.575757575757576E-2</v>
      </c>
    </row>
    <row r="395" spans="1:68" ht="27" customHeight="1" x14ac:dyDescent="0.25">
      <c r="A395" s="54" t="s">
        <v>643</v>
      </c>
      <c r="B395" s="54" t="s">
        <v>644</v>
      </c>
      <c r="C395" s="31">
        <v>4301032015</v>
      </c>
      <c r="D395" s="792">
        <v>4607091383102</v>
      </c>
      <c r="E395" s="793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25.5</v>
      </c>
      <c r="Y395" s="784">
        <f>IFERROR(IF(X395="",0,CEILING((X395/$H395),1)*$H395),"")</f>
        <v>25.5</v>
      </c>
      <c r="Z395" s="36">
        <f>IFERROR(IF(Y395=0,"",ROUNDUP(Y395/H395,0)*0.00651),"")</f>
        <v>6.5100000000000005E-2</v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29.550000000000004</v>
      </c>
      <c r="BN395" s="64">
        <f>IFERROR(Y395*I395/H395,"0")</f>
        <v>29.550000000000004</v>
      </c>
      <c r="BO395" s="64">
        <f>IFERROR(1/J395*(X395/H395),"0")</f>
        <v>5.4945054945054951E-2</v>
      </c>
      <c r="BP395" s="64">
        <f>IFERROR(1/J395*(Y395/H395),"0")</f>
        <v>5.4945054945054951E-2</v>
      </c>
    </row>
    <row r="396" spans="1:68" ht="27" customHeight="1" x14ac:dyDescent="0.25">
      <c r="A396" s="54" t="s">
        <v>646</v>
      </c>
      <c r="B396" s="54" t="s">
        <v>647</v>
      </c>
      <c r="C396" s="31">
        <v>4301030233</v>
      </c>
      <c r="D396" s="792">
        <v>4607091388404</v>
      </c>
      <c r="E396" s="793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170</v>
      </c>
      <c r="Y396" s="784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810"/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11"/>
      <c r="P397" s="801" t="s">
        <v>71</v>
      </c>
      <c r="Q397" s="802"/>
      <c r="R397" s="802"/>
      <c r="S397" s="802"/>
      <c r="T397" s="802"/>
      <c r="U397" s="802"/>
      <c r="V397" s="803"/>
      <c r="W397" s="37" t="s">
        <v>72</v>
      </c>
      <c r="X397" s="785">
        <f>IFERROR(X393/H393,"0")+IFERROR(X394/H394,"0")+IFERROR(X395/H395,"0")+IFERROR(X396/H396,"0")</f>
        <v>86.535087719298247</v>
      </c>
      <c r="Y397" s="785">
        <f>IFERROR(Y393/H393,"0")+IFERROR(Y394/H394,"0")+IFERROR(Y395/H395,"0")+IFERROR(Y396/H396,"0")</f>
        <v>87</v>
      </c>
      <c r="Z397" s="785">
        <f>IFERROR(IF(Z393="",0,Z393),"0")+IFERROR(IF(Z394="",0,Z394),"0")+IFERROR(IF(Z395="",0,Z395),"0")+IFERROR(IF(Z396="",0,Z396),"0")</f>
        <v>0.59146999999999994</v>
      </c>
      <c r="AA397" s="786"/>
      <c r="AB397" s="786"/>
      <c r="AC397" s="786"/>
    </row>
    <row r="398" spans="1:68" x14ac:dyDescent="0.2">
      <c r="A398" s="800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1"/>
      <c r="P398" s="801" t="s">
        <v>71</v>
      </c>
      <c r="Q398" s="802"/>
      <c r="R398" s="802"/>
      <c r="S398" s="802"/>
      <c r="T398" s="802"/>
      <c r="U398" s="802"/>
      <c r="V398" s="803"/>
      <c r="W398" s="37" t="s">
        <v>69</v>
      </c>
      <c r="X398" s="785">
        <f>IFERROR(SUM(X393:X396),"0")</f>
        <v>225.5</v>
      </c>
      <c r="Y398" s="785">
        <f>IFERROR(SUM(Y393:Y396),"0")</f>
        <v>226.75</v>
      </c>
      <c r="Z398" s="37"/>
      <c r="AA398" s="786"/>
      <c r="AB398" s="786"/>
      <c r="AC398" s="786"/>
    </row>
    <row r="399" spans="1:68" ht="14.25" customHeight="1" x14ac:dyDescent="0.25">
      <c r="A399" s="799" t="s">
        <v>648</v>
      </c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0"/>
      <c r="P399" s="800"/>
      <c r="Q399" s="800"/>
      <c r="R399" s="800"/>
      <c r="S399" s="800"/>
      <c r="T399" s="800"/>
      <c r="U399" s="800"/>
      <c r="V399" s="800"/>
      <c r="W399" s="800"/>
      <c r="X399" s="800"/>
      <c r="Y399" s="800"/>
      <c r="Z399" s="800"/>
      <c r="AA399" s="779"/>
      <c r="AB399" s="779"/>
      <c r="AC399" s="779"/>
    </row>
    <row r="400" spans="1:68" ht="16.5" customHeight="1" x14ac:dyDescent="0.25">
      <c r="A400" s="54" t="s">
        <v>649</v>
      </c>
      <c r="B400" s="54" t="s">
        <v>650</v>
      </c>
      <c r="C400" s="31">
        <v>4301180007</v>
      </c>
      <c r="D400" s="792">
        <v>4680115881808</v>
      </c>
      <c r="E400" s="793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8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0"/>
      <c r="R400" s="790"/>
      <c r="S400" s="790"/>
      <c r="T400" s="79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653</v>
      </c>
      <c r="B401" s="54" t="s">
        <v>654</v>
      </c>
      <c r="C401" s="31">
        <v>4301180006</v>
      </c>
      <c r="D401" s="792">
        <v>4680115881822</v>
      </c>
      <c r="E401" s="793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655</v>
      </c>
      <c r="B402" s="54" t="s">
        <v>656</v>
      </c>
      <c r="C402" s="31">
        <v>4301180001</v>
      </c>
      <c r="D402" s="792">
        <v>4680115880016</v>
      </c>
      <c r="E402" s="793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50</v>
      </c>
      <c r="Y402" s="784">
        <f>IFERROR(IF(X402="",0,CEILING((X402/$H402),1)*$H402),"")</f>
        <v>50</v>
      </c>
      <c r="Z402" s="36">
        <f>IFERROR(IF(Y402=0,"",ROUNDUP(Y402/H402,0)*0.00474),"")</f>
        <v>0.11850000000000001</v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56.000000000000007</v>
      </c>
      <c r="BN402" s="64">
        <f>IFERROR(Y402*I402/H402,"0")</f>
        <v>56.000000000000007</v>
      </c>
      <c r="BO402" s="64">
        <f>IFERROR(1/J402*(X402/H402),"0")</f>
        <v>0.10504201680672269</v>
      </c>
      <c r="BP402" s="64">
        <f>IFERROR(1/J402*(Y402/H402),"0")</f>
        <v>0.10504201680672269</v>
      </c>
    </row>
    <row r="403" spans="1:68" x14ac:dyDescent="0.2">
      <c r="A403" s="810"/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11"/>
      <c r="P403" s="801" t="s">
        <v>71</v>
      </c>
      <c r="Q403" s="802"/>
      <c r="R403" s="802"/>
      <c r="S403" s="802"/>
      <c r="T403" s="802"/>
      <c r="U403" s="802"/>
      <c r="V403" s="803"/>
      <c r="W403" s="37" t="s">
        <v>72</v>
      </c>
      <c r="X403" s="785">
        <f>IFERROR(X400/H400,"0")+IFERROR(X401/H401,"0")+IFERROR(X402/H402,"0")</f>
        <v>25</v>
      </c>
      <c r="Y403" s="785">
        <f>IFERROR(Y400/H400,"0")+IFERROR(Y401/H401,"0")+IFERROR(Y402/H402,"0")</f>
        <v>25</v>
      </c>
      <c r="Z403" s="785">
        <f>IFERROR(IF(Z400="",0,Z400),"0")+IFERROR(IF(Z401="",0,Z401),"0")+IFERROR(IF(Z402="",0,Z402),"0")</f>
        <v>0.11850000000000001</v>
      </c>
      <c r="AA403" s="786"/>
      <c r="AB403" s="786"/>
      <c r="AC403" s="786"/>
    </row>
    <row r="404" spans="1:68" x14ac:dyDescent="0.2">
      <c r="A404" s="800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1"/>
      <c r="P404" s="801" t="s">
        <v>71</v>
      </c>
      <c r="Q404" s="802"/>
      <c r="R404" s="802"/>
      <c r="S404" s="802"/>
      <c r="T404" s="802"/>
      <c r="U404" s="802"/>
      <c r="V404" s="803"/>
      <c r="W404" s="37" t="s">
        <v>69</v>
      </c>
      <c r="X404" s="785">
        <f>IFERROR(SUM(X400:X402),"0")</f>
        <v>50</v>
      </c>
      <c r="Y404" s="785">
        <f>IFERROR(SUM(Y400:Y402),"0")</f>
        <v>50</v>
      </c>
      <c r="Z404" s="37"/>
      <c r="AA404" s="786"/>
      <c r="AB404" s="786"/>
      <c r="AC404" s="786"/>
    </row>
    <row r="405" spans="1:68" ht="16.5" customHeight="1" x14ac:dyDescent="0.25">
      <c r="A405" s="809" t="s">
        <v>657</v>
      </c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0"/>
      <c r="P405" s="800"/>
      <c r="Q405" s="800"/>
      <c r="R405" s="800"/>
      <c r="S405" s="800"/>
      <c r="T405" s="800"/>
      <c r="U405" s="800"/>
      <c r="V405" s="800"/>
      <c r="W405" s="800"/>
      <c r="X405" s="800"/>
      <c r="Y405" s="800"/>
      <c r="Z405" s="800"/>
      <c r="AA405" s="778"/>
      <c r="AB405" s="778"/>
      <c r="AC405" s="778"/>
    </row>
    <row r="406" spans="1:68" ht="14.25" customHeight="1" x14ac:dyDescent="0.25">
      <c r="A406" s="799" t="s">
        <v>64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9"/>
      <c r="AB406" s="779"/>
      <c r="AC406" s="779"/>
    </row>
    <row r="407" spans="1:68" ht="27" customHeight="1" x14ac:dyDescent="0.25">
      <c r="A407" s="54" t="s">
        <v>658</v>
      </c>
      <c r="B407" s="54" t="s">
        <v>659</v>
      </c>
      <c r="C407" s="31">
        <v>4301031066</v>
      </c>
      <c r="D407" s="792">
        <v>4607091383836</v>
      </c>
      <c r="E407" s="793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0"/>
      <c r="R407" s="790"/>
      <c r="S407" s="790"/>
      <c r="T407" s="791"/>
      <c r="U407" s="34"/>
      <c r="V407" s="34"/>
      <c r="W407" s="35" t="s">
        <v>69</v>
      </c>
      <c r="X407" s="783">
        <v>15</v>
      </c>
      <c r="Y407" s="784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10"/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11"/>
      <c r="P408" s="801" t="s">
        <v>71</v>
      </c>
      <c r="Q408" s="802"/>
      <c r="R408" s="802"/>
      <c r="S408" s="802"/>
      <c r="T408" s="802"/>
      <c r="U408" s="802"/>
      <c r="V408" s="803"/>
      <c r="W408" s="37" t="s">
        <v>72</v>
      </c>
      <c r="X408" s="785">
        <f>IFERROR(X407/H407,"0")</f>
        <v>8.3333333333333339</v>
      </c>
      <c r="Y408" s="785">
        <f>IFERROR(Y407/H407,"0")</f>
        <v>9</v>
      </c>
      <c r="Z408" s="785">
        <f>IFERROR(IF(Z407="",0,Z407),"0")</f>
        <v>5.8590000000000003E-2</v>
      </c>
      <c r="AA408" s="786"/>
      <c r="AB408" s="786"/>
      <c r="AC408" s="786"/>
    </row>
    <row r="409" spans="1:68" x14ac:dyDescent="0.2">
      <c r="A409" s="800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1"/>
      <c r="P409" s="801" t="s">
        <v>71</v>
      </c>
      <c r="Q409" s="802"/>
      <c r="R409" s="802"/>
      <c r="S409" s="802"/>
      <c r="T409" s="802"/>
      <c r="U409" s="802"/>
      <c r="V409" s="803"/>
      <c r="W409" s="37" t="s">
        <v>69</v>
      </c>
      <c r="X409" s="785">
        <f>IFERROR(SUM(X407:X407),"0")</f>
        <v>15</v>
      </c>
      <c r="Y409" s="785">
        <f>IFERROR(SUM(Y407:Y407),"0")</f>
        <v>16.2</v>
      </c>
      <c r="Z409" s="37"/>
      <c r="AA409" s="786"/>
      <c r="AB409" s="786"/>
      <c r="AC409" s="786"/>
    </row>
    <row r="410" spans="1:68" ht="14.25" customHeight="1" x14ac:dyDescent="0.25">
      <c r="A410" s="799" t="s">
        <v>73</v>
      </c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0"/>
      <c r="P410" s="800"/>
      <c r="Q410" s="800"/>
      <c r="R410" s="800"/>
      <c r="S410" s="800"/>
      <c r="T410" s="800"/>
      <c r="U410" s="800"/>
      <c r="V410" s="800"/>
      <c r="W410" s="800"/>
      <c r="X410" s="800"/>
      <c r="Y410" s="800"/>
      <c r="Z410" s="800"/>
      <c r="AA410" s="779"/>
      <c r="AB410" s="779"/>
      <c r="AC410" s="779"/>
    </row>
    <row r="411" spans="1:68" ht="37.5" customHeight="1" x14ac:dyDescent="0.25">
      <c r="A411" s="54" t="s">
        <v>661</v>
      </c>
      <c r="B411" s="54" t="s">
        <v>662</v>
      </c>
      <c r="C411" s="31">
        <v>4301051142</v>
      </c>
      <c r="D411" s="792">
        <v>4607091387919</v>
      </c>
      <c r="E411" s="793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0"/>
      <c r="R411" s="790"/>
      <c r="S411" s="790"/>
      <c r="T411" s="79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792">
        <v>4680115883604</v>
      </c>
      <c r="E412" s="793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525</v>
      </c>
      <c r="Y412" s="784">
        <f>IFERROR(IF(X412="",0,CEILING((X412/$H412),1)*$H412),"")</f>
        <v>525</v>
      </c>
      <c r="Z412" s="36">
        <f>IFERROR(IF(Y412=0,"",ROUNDUP(Y412/H412,0)*0.00651),"")</f>
        <v>1.6274999999999999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588</v>
      </c>
      <c r="BN412" s="64">
        <f>IFERROR(Y412*I412/H412,"0")</f>
        <v>588</v>
      </c>
      <c r="BO412" s="64">
        <f>IFERROR(1/J412*(X412/H412),"0")</f>
        <v>1.3736263736263736</v>
      </c>
      <c r="BP412" s="64">
        <f>IFERROR(1/J412*(Y412/H412),"0")</f>
        <v>1.3736263736263736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792">
        <v>4680115883567</v>
      </c>
      <c r="E413" s="793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210</v>
      </c>
      <c r="Y413" s="784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10"/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11"/>
      <c r="P414" s="801" t="s">
        <v>71</v>
      </c>
      <c r="Q414" s="802"/>
      <c r="R414" s="802"/>
      <c r="S414" s="802"/>
      <c r="T414" s="802"/>
      <c r="U414" s="802"/>
      <c r="V414" s="803"/>
      <c r="W414" s="37" t="s">
        <v>72</v>
      </c>
      <c r="X414" s="785">
        <f>IFERROR(X411/H411,"0")+IFERROR(X412/H412,"0")+IFERROR(X413/H413,"0")</f>
        <v>350</v>
      </c>
      <c r="Y414" s="785">
        <f>IFERROR(Y411/H411,"0")+IFERROR(Y412/H412,"0")+IFERROR(Y413/H413,"0")</f>
        <v>350</v>
      </c>
      <c r="Z414" s="785">
        <f>IFERROR(IF(Z411="",0,Z411),"0")+IFERROR(IF(Z412="",0,Z412),"0")+IFERROR(IF(Z413="",0,Z413),"0")</f>
        <v>2.2785000000000002</v>
      </c>
      <c r="AA414" s="786"/>
      <c r="AB414" s="786"/>
      <c r="AC414" s="786"/>
    </row>
    <row r="415" spans="1:68" x14ac:dyDescent="0.2">
      <c r="A415" s="800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1"/>
      <c r="P415" s="801" t="s">
        <v>71</v>
      </c>
      <c r="Q415" s="802"/>
      <c r="R415" s="802"/>
      <c r="S415" s="802"/>
      <c r="T415" s="802"/>
      <c r="U415" s="802"/>
      <c r="V415" s="803"/>
      <c r="W415" s="37" t="s">
        <v>69</v>
      </c>
      <c r="X415" s="785">
        <f>IFERROR(SUM(X411:X413),"0")</f>
        <v>735</v>
      </c>
      <c r="Y415" s="785">
        <f>IFERROR(SUM(Y411:Y413),"0")</f>
        <v>735</v>
      </c>
      <c r="Z415" s="37"/>
      <c r="AA415" s="786"/>
      <c r="AB415" s="786"/>
      <c r="AC415" s="786"/>
    </row>
    <row r="416" spans="1:68" ht="27.75" customHeight="1" x14ac:dyDescent="0.2">
      <c r="A416" s="886" t="s">
        <v>670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customHeight="1" x14ac:dyDescent="0.25">
      <c r="A417" s="809" t="s">
        <v>671</v>
      </c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0"/>
      <c r="P417" s="800"/>
      <c r="Q417" s="800"/>
      <c r="R417" s="800"/>
      <c r="S417" s="800"/>
      <c r="T417" s="800"/>
      <c r="U417" s="800"/>
      <c r="V417" s="800"/>
      <c r="W417" s="800"/>
      <c r="X417" s="800"/>
      <c r="Y417" s="800"/>
      <c r="Z417" s="800"/>
      <c r="AA417" s="778"/>
      <c r="AB417" s="778"/>
      <c r="AC417" s="778"/>
    </row>
    <row r="418" spans="1:68" ht="14.25" customHeight="1" x14ac:dyDescent="0.25">
      <c r="A418" s="799" t="s">
        <v>115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9"/>
      <c r="AB418" s="779"/>
      <c r="AC418" s="779"/>
    </row>
    <row r="419" spans="1:68" ht="27" customHeight="1" x14ac:dyDescent="0.25">
      <c r="A419" s="54" t="s">
        <v>672</v>
      </c>
      <c r="B419" s="54" t="s">
        <v>673</v>
      </c>
      <c r="C419" s="31">
        <v>4301011869</v>
      </c>
      <c r="D419" s="792">
        <v>4680115884847</v>
      </c>
      <c r="E419" s="793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0"/>
      <c r="R419" s="790"/>
      <c r="S419" s="790"/>
      <c r="T419" s="791"/>
      <c r="U419" s="34"/>
      <c r="V419" s="34"/>
      <c r="W419" s="35" t="s">
        <v>69</v>
      </c>
      <c r="X419" s="783">
        <v>1200</v>
      </c>
      <c r="Y419" s="784">
        <f t="shared" ref="Y419:Y429" si="87">IFERROR(IF(X419="",0,CEILING((X419/$H419),1)*$H419),"")</f>
        <v>1200</v>
      </c>
      <c r="Z419" s="36">
        <f>IFERROR(IF(Y419=0,"",ROUNDUP(Y419/H419,0)*0.02175),"")</f>
        <v>1.7399999999999998</v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1238.4000000000001</v>
      </c>
      <c r="BN419" s="64">
        <f t="shared" ref="BN419:BN429" si="89">IFERROR(Y419*I419/H419,"0")</f>
        <v>1238.4000000000001</v>
      </c>
      <c r="BO419" s="64">
        <f t="shared" ref="BO419:BO429" si="90">IFERROR(1/J419*(X419/H419),"0")</f>
        <v>1.6666666666666665</v>
      </c>
      <c r="BP419" s="64">
        <f t="shared" ref="BP419:BP429" si="91">IFERROR(1/J419*(Y419/H419),"0")</f>
        <v>1.6666666666666665</v>
      </c>
    </row>
    <row r="420" spans="1:68" ht="27" customHeight="1" x14ac:dyDescent="0.25">
      <c r="A420" s="54" t="s">
        <v>672</v>
      </c>
      <c r="B420" s="54" t="s">
        <v>675</v>
      </c>
      <c r="C420" s="31">
        <v>4301011946</v>
      </c>
      <c r="D420" s="792">
        <v>4680115884847</v>
      </c>
      <c r="E420" s="793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677</v>
      </c>
      <c r="B421" s="54" t="s">
        <v>678</v>
      </c>
      <c r="C421" s="31">
        <v>4301011870</v>
      </c>
      <c r="D421" s="792">
        <v>4680115884854</v>
      </c>
      <c r="E421" s="793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1000</v>
      </c>
      <c r="Y421" s="784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customHeight="1" x14ac:dyDescent="0.25">
      <c r="A422" s="54" t="s">
        <v>677</v>
      </c>
      <c r="B422" s="54" t="s">
        <v>680</v>
      </c>
      <c r="C422" s="31">
        <v>4301011947</v>
      </c>
      <c r="D422" s="792">
        <v>4680115884854</v>
      </c>
      <c r="E422" s="793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681</v>
      </c>
      <c r="B423" s="54" t="s">
        <v>682</v>
      </c>
      <c r="C423" s="31">
        <v>4301011339</v>
      </c>
      <c r="D423" s="792">
        <v>4607091383997</v>
      </c>
      <c r="E423" s="793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500</v>
      </c>
      <c r="Y423" s="784">
        <f t="shared" si="87"/>
        <v>510</v>
      </c>
      <c r="Z423" s="36">
        <f>IFERROR(IF(Y423=0,"",ROUNDUP(Y423/H423,0)*0.02175),"")</f>
        <v>0.73949999999999994</v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516</v>
      </c>
      <c r="BN423" s="64">
        <f t="shared" si="89"/>
        <v>526.32000000000005</v>
      </c>
      <c r="BO423" s="64">
        <f t="shared" si="90"/>
        <v>0.69444444444444442</v>
      </c>
      <c r="BP423" s="64">
        <f t="shared" si="91"/>
        <v>0.70833333333333326</v>
      </c>
    </row>
    <row r="424" spans="1:68" ht="27" customHeight="1" x14ac:dyDescent="0.25">
      <c r="A424" s="54" t="s">
        <v>684</v>
      </c>
      <c r="B424" s="54" t="s">
        <v>685</v>
      </c>
      <c r="C424" s="31">
        <v>4301011943</v>
      </c>
      <c r="D424" s="792">
        <v>4680115884830</v>
      </c>
      <c r="E424" s="793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149</v>
      </c>
      <c r="N424" s="33"/>
      <c r="O424" s="32">
        <v>60</v>
      </c>
      <c r="P424" s="9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684</v>
      </c>
      <c r="B425" s="54" t="s">
        <v>686</v>
      </c>
      <c r="C425" s="31">
        <v>4301011867</v>
      </c>
      <c r="D425" s="792">
        <v>4680115884830</v>
      </c>
      <c r="E425" s="793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3050</v>
      </c>
      <c r="Y425" s="784">
        <f t="shared" si="87"/>
        <v>3060</v>
      </c>
      <c r="Z425" s="36">
        <f>IFERROR(IF(Y425=0,"",ROUNDUP(Y425/H425,0)*0.02175),"")</f>
        <v>4.4369999999999994</v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3147.6</v>
      </c>
      <c r="BN425" s="64">
        <f t="shared" si="89"/>
        <v>3157.92</v>
      </c>
      <c r="BO425" s="64">
        <f t="shared" si="90"/>
        <v>4.2361111111111107</v>
      </c>
      <c r="BP425" s="64">
        <f t="shared" si="91"/>
        <v>4.25</v>
      </c>
    </row>
    <row r="426" spans="1:68" ht="27" customHeight="1" x14ac:dyDescent="0.25">
      <c r="A426" s="54" t="s">
        <v>688</v>
      </c>
      <c r="B426" s="54" t="s">
        <v>689</v>
      </c>
      <c r="C426" s="31">
        <v>4301011433</v>
      </c>
      <c r="D426" s="792">
        <v>4680115882638</v>
      </c>
      <c r="E426" s="793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4301011952</v>
      </c>
      <c r="D427" s="792">
        <v>4680115884922</v>
      </c>
      <c r="E427" s="793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693</v>
      </c>
      <c r="B428" s="54" t="s">
        <v>694</v>
      </c>
      <c r="C428" s="31">
        <v>4301011866</v>
      </c>
      <c r="D428" s="792">
        <v>4680115884878</v>
      </c>
      <c r="E428" s="793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4301011868</v>
      </c>
      <c r="D429" s="792">
        <v>4680115884861</v>
      </c>
      <c r="E429" s="793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25</v>
      </c>
      <c r="Y429" s="784">
        <f t="shared" si="87"/>
        <v>25</v>
      </c>
      <c r="Z429" s="36">
        <f>IFERROR(IF(Y429=0,"",ROUNDUP(Y429/H429,0)*0.00902),"")</f>
        <v>4.5100000000000001E-2</v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26.05</v>
      </c>
      <c r="BN429" s="64">
        <f t="shared" si="89"/>
        <v>26.05</v>
      </c>
      <c r="BO429" s="64">
        <f t="shared" si="90"/>
        <v>3.787878787878788E-2</v>
      </c>
      <c r="BP429" s="64">
        <f t="shared" si="91"/>
        <v>3.787878787878788E-2</v>
      </c>
    </row>
    <row r="430" spans="1:68" x14ac:dyDescent="0.2">
      <c r="A430" s="810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1"/>
      <c r="P430" s="801" t="s">
        <v>71</v>
      </c>
      <c r="Q430" s="802"/>
      <c r="R430" s="802"/>
      <c r="S430" s="802"/>
      <c r="T430" s="802"/>
      <c r="U430" s="802"/>
      <c r="V430" s="803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388.33333333333337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390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8.4188499999999991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1"/>
      <c r="P431" s="801" t="s">
        <v>71</v>
      </c>
      <c r="Q431" s="802"/>
      <c r="R431" s="802"/>
      <c r="S431" s="802"/>
      <c r="T431" s="802"/>
      <c r="U431" s="802"/>
      <c r="V431" s="803"/>
      <c r="W431" s="37" t="s">
        <v>69</v>
      </c>
      <c r="X431" s="785">
        <f>IFERROR(SUM(X419:X429),"0")</f>
        <v>5775</v>
      </c>
      <c r="Y431" s="785">
        <f>IFERROR(SUM(Y419:Y429),"0")</f>
        <v>5800</v>
      </c>
      <c r="Z431" s="37"/>
      <c r="AA431" s="786"/>
      <c r="AB431" s="786"/>
      <c r="AC431" s="786"/>
    </row>
    <row r="432" spans="1:68" ht="14.25" customHeight="1" x14ac:dyDescent="0.25">
      <c r="A432" s="799" t="s">
        <v>170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698</v>
      </c>
      <c r="B433" s="54" t="s">
        <v>699</v>
      </c>
      <c r="C433" s="31">
        <v>4301020178</v>
      </c>
      <c r="D433" s="792">
        <v>4607091383980</v>
      </c>
      <c r="E433" s="793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0"/>
      <c r="R433" s="790"/>
      <c r="S433" s="790"/>
      <c r="T433" s="791"/>
      <c r="U433" s="34"/>
      <c r="V433" s="34"/>
      <c r="W433" s="35" t="s">
        <v>69</v>
      </c>
      <c r="X433" s="783">
        <v>1600</v>
      </c>
      <c r="Y433" s="784">
        <f>IFERROR(IF(X433="",0,CEILING((X433/$H433),1)*$H433),"")</f>
        <v>1605</v>
      </c>
      <c r="Z433" s="36">
        <f>IFERROR(IF(Y433=0,"",ROUNDUP(Y433/H433,0)*0.02175),"")</f>
        <v>2.3272499999999998</v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1651.2</v>
      </c>
      <c r="BN433" s="64">
        <f>IFERROR(Y433*I433/H433,"0")</f>
        <v>1656.3600000000001</v>
      </c>
      <c r="BO433" s="64">
        <f>IFERROR(1/J433*(X433/H433),"0")</f>
        <v>2.2222222222222223</v>
      </c>
      <c r="BP433" s="64">
        <f>IFERROR(1/J433*(Y433/H433),"0")</f>
        <v>2.2291666666666665</v>
      </c>
    </row>
    <row r="434" spans="1:68" ht="27" customHeight="1" x14ac:dyDescent="0.25">
      <c r="A434" s="54" t="s">
        <v>701</v>
      </c>
      <c r="B434" s="54" t="s">
        <v>702</v>
      </c>
      <c r="C434" s="31">
        <v>4301020179</v>
      </c>
      <c r="D434" s="792">
        <v>4607091384178</v>
      </c>
      <c r="E434" s="793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0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1"/>
      <c r="P435" s="801" t="s">
        <v>71</v>
      </c>
      <c r="Q435" s="802"/>
      <c r="R435" s="802"/>
      <c r="S435" s="802"/>
      <c r="T435" s="802"/>
      <c r="U435" s="802"/>
      <c r="V435" s="803"/>
      <c r="W435" s="37" t="s">
        <v>72</v>
      </c>
      <c r="X435" s="785">
        <f>IFERROR(X433/H433,"0")+IFERROR(X434/H434,"0")</f>
        <v>106.66666666666667</v>
      </c>
      <c r="Y435" s="785">
        <f>IFERROR(Y433/H433,"0")+IFERROR(Y434/H434,"0")</f>
        <v>107</v>
      </c>
      <c r="Z435" s="785">
        <f>IFERROR(IF(Z433="",0,Z433),"0")+IFERROR(IF(Z434="",0,Z434),"0")</f>
        <v>2.3272499999999998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1"/>
      <c r="P436" s="801" t="s">
        <v>71</v>
      </c>
      <c r="Q436" s="802"/>
      <c r="R436" s="802"/>
      <c r="S436" s="802"/>
      <c r="T436" s="802"/>
      <c r="U436" s="802"/>
      <c r="V436" s="803"/>
      <c r="W436" s="37" t="s">
        <v>69</v>
      </c>
      <c r="X436" s="785">
        <f>IFERROR(SUM(X433:X434),"0")</f>
        <v>1600</v>
      </c>
      <c r="Y436" s="785">
        <f>IFERROR(SUM(Y433:Y434),"0")</f>
        <v>1605</v>
      </c>
      <c r="Z436" s="37"/>
      <c r="AA436" s="786"/>
      <c r="AB436" s="786"/>
      <c r="AC436" s="786"/>
    </row>
    <row r="437" spans="1:68" ht="14.25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customHeight="1" x14ac:dyDescent="0.25">
      <c r="A438" s="54" t="s">
        <v>703</v>
      </c>
      <c r="B438" s="54" t="s">
        <v>704</v>
      </c>
      <c r="C438" s="31">
        <v>4301051903</v>
      </c>
      <c r="D438" s="792">
        <v>4607091383928</v>
      </c>
      <c r="E438" s="793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6" t="s">
        <v>705</v>
      </c>
      <c r="Q438" s="790"/>
      <c r="R438" s="790"/>
      <c r="S438" s="790"/>
      <c r="T438" s="79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707</v>
      </c>
      <c r="B439" s="54" t="s">
        <v>708</v>
      </c>
      <c r="C439" s="31">
        <v>4301051897</v>
      </c>
      <c r="D439" s="792">
        <v>4607091384260</v>
      </c>
      <c r="E439" s="793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709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30</v>
      </c>
      <c r="Y439" s="784">
        <f>IFERROR(IF(X439="",0,CEILING((X439/$H439),1)*$H439),"")</f>
        <v>36</v>
      </c>
      <c r="Z439" s="36">
        <f>IFERROR(IF(Y439=0,"",ROUNDUP(Y439/H439,0)*0.02175),"")</f>
        <v>8.6999999999999994E-2</v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31.880000000000003</v>
      </c>
      <c r="BN439" s="64">
        <f>IFERROR(Y439*I439/H439,"0")</f>
        <v>38.256</v>
      </c>
      <c r="BO439" s="64">
        <f>IFERROR(1/J439*(X439/H439),"0")</f>
        <v>5.9523809523809521E-2</v>
      </c>
      <c r="BP439" s="64">
        <f>IFERROR(1/J439*(Y439/H439),"0")</f>
        <v>7.1428571428571425E-2</v>
      </c>
    </row>
    <row r="440" spans="1:68" x14ac:dyDescent="0.2">
      <c r="A440" s="810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1"/>
      <c r="P440" s="801" t="s">
        <v>71</v>
      </c>
      <c r="Q440" s="802"/>
      <c r="R440" s="802"/>
      <c r="S440" s="802"/>
      <c r="T440" s="802"/>
      <c r="U440" s="802"/>
      <c r="V440" s="803"/>
      <c r="W440" s="37" t="s">
        <v>72</v>
      </c>
      <c r="X440" s="785">
        <f>IFERROR(X438/H438,"0")+IFERROR(X439/H439,"0")</f>
        <v>3.3333333333333335</v>
      </c>
      <c r="Y440" s="785">
        <f>IFERROR(Y438/H438,"0")+IFERROR(Y439/H439,"0")</f>
        <v>4</v>
      </c>
      <c r="Z440" s="785">
        <f>IFERROR(IF(Z438="",0,Z438),"0")+IFERROR(IF(Z439="",0,Z439),"0")</f>
        <v>8.6999999999999994E-2</v>
      </c>
      <c r="AA440" s="786"/>
      <c r="AB440" s="786"/>
      <c r="AC440" s="786"/>
    </row>
    <row r="441" spans="1:68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1" t="s">
        <v>71</v>
      </c>
      <c r="Q441" s="802"/>
      <c r="R441" s="802"/>
      <c r="S441" s="802"/>
      <c r="T441" s="802"/>
      <c r="U441" s="802"/>
      <c r="V441" s="803"/>
      <c r="W441" s="37" t="s">
        <v>69</v>
      </c>
      <c r="X441" s="785">
        <f>IFERROR(SUM(X438:X439),"0")</f>
        <v>30</v>
      </c>
      <c r="Y441" s="785">
        <f>IFERROR(SUM(Y438:Y439),"0")</f>
        <v>36</v>
      </c>
      <c r="Z441" s="37"/>
      <c r="AA441" s="786"/>
      <c r="AB441" s="786"/>
      <c r="AC441" s="786"/>
    </row>
    <row r="442" spans="1:68" ht="14.25" customHeight="1" x14ac:dyDescent="0.25">
      <c r="A442" s="799" t="s">
        <v>211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711</v>
      </c>
      <c r="B443" s="54" t="s">
        <v>712</v>
      </c>
      <c r="C443" s="31">
        <v>4301060439</v>
      </c>
      <c r="D443" s="792">
        <v>4607091384673</v>
      </c>
      <c r="E443" s="793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39" t="s">
        <v>713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30</v>
      </c>
      <c r="Y443" s="784">
        <f>IFERROR(IF(X443="",0,CEILING((X443/$H443),1)*$H443),"")</f>
        <v>36</v>
      </c>
      <c r="Z443" s="36">
        <f>IFERROR(IF(Y443=0,"",ROUNDUP(Y443/H443,0)*0.02175),"")</f>
        <v>8.6999999999999994E-2</v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31.880000000000003</v>
      </c>
      <c r="BN443" s="64">
        <f>IFERROR(Y443*I443/H443,"0")</f>
        <v>38.256</v>
      </c>
      <c r="BO443" s="64">
        <f>IFERROR(1/J443*(X443/H443),"0")</f>
        <v>5.9523809523809521E-2</v>
      </c>
      <c r="BP443" s="64">
        <f>IFERROR(1/J443*(Y443/H443),"0")</f>
        <v>7.1428571428571425E-2</v>
      </c>
    </row>
    <row r="444" spans="1:68" x14ac:dyDescent="0.2">
      <c r="A444" s="810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1"/>
      <c r="P444" s="801" t="s">
        <v>71</v>
      </c>
      <c r="Q444" s="802"/>
      <c r="R444" s="802"/>
      <c r="S444" s="802"/>
      <c r="T444" s="802"/>
      <c r="U444" s="802"/>
      <c r="V444" s="803"/>
      <c r="W444" s="37" t="s">
        <v>72</v>
      </c>
      <c r="X444" s="785">
        <f>IFERROR(X443/H443,"0")</f>
        <v>3.3333333333333335</v>
      </c>
      <c r="Y444" s="785">
        <f>IFERROR(Y443/H443,"0")</f>
        <v>4</v>
      </c>
      <c r="Z444" s="785">
        <f>IFERROR(IF(Z443="",0,Z443),"0")</f>
        <v>8.6999999999999994E-2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1"/>
      <c r="P445" s="801" t="s">
        <v>71</v>
      </c>
      <c r="Q445" s="802"/>
      <c r="R445" s="802"/>
      <c r="S445" s="802"/>
      <c r="T445" s="802"/>
      <c r="U445" s="802"/>
      <c r="V445" s="803"/>
      <c r="W445" s="37" t="s">
        <v>69</v>
      </c>
      <c r="X445" s="785">
        <f>IFERROR(SUM(X443:X443),"0")</f>
        <v>30</v>
      </c>
      <c r="Y445" s="785">
        <f>IFERROR(SUM(Y443:Y443),"0")</f>
        <v>36</v>
      </c>
      <c r="Z445" s="37"/>
      <c r="AA445" s="786"/>
      <c r="AB445" s="786"/>
      <c r="AC445" s="786"/>
    </row>
    <row r="446" spans="1:68" ht="16.5" customHeight="1" x14ac:dyDescent="0.25">
      <c r="A446" s="809" t="s">
        <v>715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customHeight="1" x14ac:dyDescent="0.25">
      <c r="A447" s="799" t="s">
        <v>115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27" customHeight="1" x14ac:dyDescent="0.25">
      <c r="A448" s="54" t="s">
        <v>716</v>
      </c>
      <c r="B448" s="54" t="s">
        <v>717</v>
      </c>
      <c r="C448" s="31">
        <v>4301011873</v>
      </c>
      <c r="D448" s="792">
        <v>4680115881907</v>
      </c>
      <c r="E448" s="793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716</v>
      </c>
      <c r="B449" s="54" t="s">
        <v>719</v>
      </c>
      <c r="C449" s="31">
        <v>4301011483</v>
      </c>
      <c r="D449" s="792">
        <v>4680115881907</v>
      </c>
      <c r="E449" s="793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721</v>
      </c>
      <c r="B450" s="54" t="s">
        <v>722</v>
      </c>
      <c r="C450" s="31">
        <v>4301011872</v>
      </c>
      <c r="D450" s="792">
        <v>4680115883925</v>
      </c>
      <c r="E450" s="793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0"/>
      <c r="R450" s="790"/>
      <c r="S450" s="790"/>
      <c r="T450" s="79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721</v>
      </c>
      <c r="B451" s="54" t="s">
        <v>723</v>
      </c>
      <c r="C451" s="31">
        <v>4301011655</v>
      </c>
      <c r="D451" s="792">
        <v>4680115883925</v>
      </c>
      <c r="E451" s="793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0"/>
      <c r="R451" s="790"/>
      <c r="S451" s="790"/>
      <c r="T451" s="79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4301011312</v>
      </c>
      <c r="D452" s="792">
        <v>4607091384192</v>
      </c>
      <c r="E452" s="793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0"/>
      <c r="R452" s="790"/>
      <c r="S452" s="790"/>
      <c r="T452" s="79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727</v>
      </c>
      <c r="B453" s="54" t="s">
        <v>728</v>
      </c>
      <c r="C453" s="31">
        <v>4301011874</v>
      </c>
      <c r="D453" s="792">
        <v>4680115884892</v>
      </c>
      <c r="E453" s="793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0"/>
      <c r="R453" s="790"/>
      <c r="S453" s="790"/>
      <c r="T453" s="79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730</v>
      </c>
      <c r="B454" s="54" t="s">
        <v>731</v>
      </c>
      <c r="C454" s="31">
        <v>4301011875</v>
      </c>
      <c r="D454" s="792">
        <v>4680115884885</v>
      </c>
      <c r="E454" s="793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50</v>
      </c>
      <c r="Y454" s="784">
        <f t="shared" si="92"/>
        <v>60</v>
      </c>
      <c r="Z454" s="36">
        <f t="shared" si="93"/>
        <v>0.10874999999999999</v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52</v>
      </c>
      <c r="BN454" s="64">
        <f t="shared" si="95"/>
        <v>62.400000000000006</v>
      </c>
      <c r="BO454" s="64">
        <f t="shared" si="96"/>
        <v>7.4404761904761904E-2</v>
      </c>
      <c r="BP454" s="64">
        <f t="shared" si="97"/>
        <v>8.9285714285714274E-2</v>
      </c>
    </row>
    <row r="455" spans="1:68" ht="37.5" customHeight="1" x14ac:dyDescent="0.25">
      <c r="A455" s="54" t="s">
        <v>732</v>
      </c>
      <c r="B455" s="54" t="s">
        <v>733</v>
      </c>
      <c r="C455" s="31">
        <v>4301011871</v>
      </c>
      <c r="D455" s="792">
        <v>4680115884908</v>
      </c>
      <c r="E455" s="793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10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1"/>
      <c r="P456" s="801" t="s">
        <v>71</v>
      </c>
      <c r="Q456" s="802"/>
      <c r="R456" s="802"/>
      <c r="S456" s="802"/>
      <c r="T456" s="802"/>
      <c r="U456" s="802"/>
      <c r="V456" s="803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4.166666666666667</v>
      </c>
      <c r="Y456" s="785">
        <f>IFERROR(Y448/H448,"0")+IFERROR(Y449/H449,"0")+IFERROR(Y450/H450,"0")+IFERROR(Y451/H451,"0")+IFERROR(Y452/H452,"0")+IFERROR(Y453/H453,"0")+IFERROR(Y454/H454,"0")+IFERROR(Y455/H455,"0")</f>
        <v>5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1"/>
      <c r="P457" s="801" t="s">
        <v>71</v>
      </c>
      <c r="Q457" s="802"/>
      <c r="R457" s="802"/>
      <c r="S457" s="802"/>
      <c r="T457" s="802"/>
      <c r="U457" s="802"/>
      <c r="V457" s="803"/>
      <c r="W457" s="37" t="s">
        <v>69</v>
      </c>
      <c r="X457" s="785">
        <f>IFERROR(SUM(X448:X455),"0")</f>
        <v>50</v>
      </c>
      <c r="Y457" s="785">
        <f>IFERROR(SUM(Y448:Y455),"0")</f>
        <v>60</v>
      </c>
      <c r="Z457" s="37"/>
      <c r="AA457" s="786"/>
      <c r="AB457" s="786"/>
      <c r="AC457" s="786"/>
    </row>
    <row r="458" spans="1:68" ht="14.25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customHeight="1" x14ac:dyDescent="0.25">
      <c r="A459" s="54" t="s">
        <v>734</v>
      </c>
      <c r="B459" s="54" t="s">
        <v>735</v>
      </c>
      <c r="C459" s="31">
        <v>4301031303</v>
      </c>
      <c r="D459" s="792">
        <v>4607091384802</v>
      </c>
      <c r="E459" s="793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737</v>
      </c>
      <c r="B460" s="54" t="s">
        <v>738</v>
      </c>
      <c r="C460" s="31">
        <v>4301031304</v>
      </c>
      <c r="D460" s="792">
        <v>4607091384826</v>
      </c>
      <c r="E460" s="793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10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1"/>
      <c r="P461" s="801" t="s">
        <v>71</v>
      </c>
      <c r="Q461" s="802"/>
      <c r="R461" s="802"/>
      <c r="S461" s="802"/>
      <c r="T461" s="802"/>
      <c r="U461" s="802"/>
      <c r="V461" s="803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1"/>
      <c r="P462" s="801" t="s">
        <v>71</v>
      </c>
      <c r="Q462" s="802"/>
      <c r="R462" s="802"/>
      <c r="S462" s="802"/>
      <c r="T462" s="802"/>
      <c r="U462" s="802"/>
      <c r="V462" s="803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739</v>
      </c>
      <c r="B464" s="54" t="s">
        <v>740</v>
      </c>
      <c r="C464" s="31">
        <v>4301051899</v>
      </c>
      <c r="D464" s="792">
        <v>4607091384246</v>
      </c>
      <c r="E464" s="793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4" t="s">
        <v>741</v>
      </c>
      <c r="Q464" s="790"/>
      <c r="R464" s="790"/>
      <c r="S464" s="790"/>
      <c r="T464" s="791"/>
      <c r="U464" s="34"/>
      <c r="V464" s="34"/>
      <c r="W464" s="35" t="s">
        <v>69</v>
      </c>
      <c r="X464" s="783">
        <v>0</v>
      </c>
      <c r="Y464" s="78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743</v>
      </c>
      <c r="B465" s="54" t="s">
        <v>744</v>
      </c>
      <c r="C465" s="31">
        <v>4301051901</v>
      </c>
      <c r="D465" s="792">
        <v>4680115881976</v>
      </c>
      <c r="E465" s="793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745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747</v>
      </c>
      <c r="B466" s="54" t="s">
        <v>748</v>
      </c>
      <c r="C466" s="31">
        <v>4301051297</v>
      </c>
      <c r="D466" s="792">
        <v>4607091384253</v>
      </c>
      <c r="E466" s="793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747</v>
      </c>
      <c r="B467" s="54" t="s">
        <v>750</v>
      </c>
      <c r="C467" s="31">
        <v>4301051634</v>
      </c>
      <c r="D467" s="792">
        <v>4607091384253</v>
      </c>
      <c r="E467" s="793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0"/>
      <c r="R467" s="790"/>
      <c r="S467" s="790"/>
      <c r="T467" s="79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752</v>
      </c>
      <c r="B468" s="54" t="s">
        <v>753</v>
      </c>
      <c r="C468" s="31">
        <v>4301051444</v>
      </c>
      <c r="D468" s="792">
        <v>4680115881969</v>
      </c>
      <c r="E468" s="793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0"/>
      <c r="R468" s="790"/>
      <c r="S468" s="790"/>
      <c r="T468" s="79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10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1"/>
      <c r="P469" s="801" t="s">
        <v>71</v>
      </c>
      <c r="Q469" s="802"/>
      <c r="R469" s="802"/>
      <c r="S469" s="802"/>
      <c r="T469" s="802"/>
      <c r="U469" s="802"/>
      <c r="V469" s="803"/>
      <c r="W469" s="37" t="s">
        <v>72</v>
      </c>
      <c r="X469" s="785">
        <f>IFERROR(X464/H464,"0")+IFERROR(X465/H465,"0")+IFERROR(X466/H466,"0")+IFERROR(X467/H467,"0")+IFERROR(X468/H468,"0")</f>
        <v>0</v>
      </c>
      <c r="Y469" s="785">
        <f>IFERROR(Y464/H464,"0")+IFERROR(Y465/H465,"0")+IFERROR(Y466/H466,"0")+IFERROR(Y467/H467,"0")+IFERROR(Y468/H468,"0")</f>
        <v>0</v>
      </c>
      <c r="Z469" s="785">
        <f>IFERROR(IF(Z464="",0,Z464),"0")+IFERROR(IF(Z465="",0,Z465),"0")+IFERROR(IF(Z466="",0,Z466),"0")+IFERROR(IF(Z467="",0,Z467),"0")+IFERROR(IF(Z468="",0,Z468),"0")</f>
        <v>0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1" t="s">
        <v>71</v>
      </c>
      <c r="Q470" s="802"/>
      <c r="R470" s="802"/>
      <c r="S470" s="802"/>
      <c r="T470" s="802"/>
      <c r="U470" s="802"/>
      <c r="V470" s="803"/>
      <c r="W470" s="37" t="s">
        <v>69</v>
      </c>
      <c r="X470" s="785">
        <f>IFERROR(SUM(X464:X468),"0")</f>
        <v>0</v>
      </c>
      <c r="Y470" s="785">
        <f>IFERROR(SUM(Y464:Y468),"0")</f>
        <v>0</v>
      </c>
      <c r="Z470" s="37"/>
      <c r="AA470" s="786"/>
      <c r="AB470" s="786"/>
      <c r="AC470" s="786"/>
    </row>
    <row r="471" spans="1:68" ht="14.25" customHeight="1" x14ac:dyDescent="0.25">
      <c r="A471" s="799" t="s">
        <v>211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customHeight="1" x14ac:dyDescent="0.25">
      <c r="A472" s="54" t="s">
        <v>755</v>
      </c>
      <c r="B472" s="54" t="s">
        <v>756</v>
      </c>
      <c r="C472" s="31">
        <v>4301060441</v>
      </c>
      <c r="D472" s="792">
        <v>4607091389357</v>
      </c>
      <c r="E472" s="793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1" t="s">
        <v>757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10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1"/>
      <c r="P473" s="801" t="s">
        <v>71</v>
      </c>
      <c r="Q473" s="802"/>
      <c r="R473" s="802"/>
      <c r="S473" s="802"/>
      <c r="T473" s="802"/>
      <c r="U473" s="802"/>
      <c r="V473" s="803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1"/>
      <c r="P474" s="801" t="s">
        <v>71</v>
      </c>
      <c r="Q474" s="802"/>
      <c r="R474" s="802"/>
      <c r="S474" s="802"/>
      <c r="T474" s="802"/>
      <c r="U474" s="802"/>
      <c r="V474" s="803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6" t="s">
        <v>759</v>
      </c>
      <c r="B475" s="887"/>
      <c r="C475" s="887"/>
      <c r="D475" s="887"/>
      <c r="E475" s="887"/>
      <c r="F475" s="887"/>
      <c r="G475" s="887"/>
      <c r="H475" s="887"/>
      <c r="I475" s="887"/>
      <c r="J475" s="887"/>
      <c r="K475" s="887"/>
      <c r="L475" s="887"/>
      <c r="M475" s="887"/>
      <c r="N475" s="887"/>
      <c r="O475" s="887"/>
      <c r="P475" s="887"/>
      <c r="Q475" s="887"/>
      <c r="R475" s="887"/>
      <c r="S475" s="887"/>
      <c r="T475" s="887"/>
      <c r="U475" s="887"/>
      <c r="V475" s="887"/>
      <c r="W475" s="887"/>
      <c r="X475" s="887"/>
      <c r="Y475" s="887"/>
      <c r="Z475" s="887"/>
      <c r="AA475" s="48"/>
      <c r="AB475" s="48"/>
      <c r="AC475" s="48"/>
    </row>
    <row r="476" spans="1:68" ht="16.5" customHeight="1" x14ac:dyDescent="0.25">
      <c r="A476" s="809" t="s">
        <v>760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customHeight="1" x14ac:dyDescent="0.25">
      <c r="A477" s="799" t="s">
        <v>115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customHeight="1" x14ac:dyDescent="0.25">
      <c r="A478" s="54" t="s">
        <v>761</v>
      </c>
      <c r="B478" s="54" t="s">
        <v>762</v>
      </c>
      <c r="C478" s="31">
        <v>4301011428</v>
      </c>
      <c r="D478" s="792">
        <v>4607091389708</v>
      </c>
      <c r="E478" s="793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0"/>
      <c r="R478" s="790"/>
      <c r="S478" s="790"/>
      <c r="T478" s="79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10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1"/>
      <c r="P479" s="801" t="s">
        <v>71</v>
      </c>
      <c r="Q479" s="802"/>
      <c r="R479" s="802"/>
      <c r="S479" s="802"/>
      <c r="T479" s="802"/>
      <c r="U479" s="802"/>
      <c r="V479" s="803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1"/>
      <c r="P480" s="801" t="s">
        <v>71</v>
      </c>
      <c r="Q480" s="802"/>
      <c r="R480" s="802"/>
      <c r="S480" s="802"/>
      <c r="T480" s="802"/>
      <c r="U480" s="802"/>
      <c r="V480" s="803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customHeight="1" x14ac:dyDescent="0.25">
      <c r="A482" s="54" t="s">
        <v>764</v>
      </c>
      <c r="B482" s="54" t="s">
        <v>765</v>
      </c>
      <c r="C482" s="31">
        <v>4301031322</v>
      </c>
      <c r="D482" s="792">
        <v>4607091389753</v>
      </c>
      <c r="E482" s="793"/>
      <c r="F482" s="782">
        <v>0.7</v>
      </c>
      <c r="G482" s="32">
        <v>6</v>
      </c>
      <c r="H482" s="782">
        <v>4.2</v>
      </c>
      <c r="I482" s="782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0"/>
      <c r="R482" s="790"/>
      <c r="S482" s="790"/>
      <c r="T482" s="79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764</v>
      </c>
      <c r="B483" s="54" t="s">
        <v>767</v>
      </c>
      <c r="C483" s="31">
        <v>4301031355</v>
      </c>
      <c r="D483" s="792">
        <v>4607091389753</v>
      </c>
      <c r="E483" s="793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0"/>
      <c r="R483" s="790"/>
      <c r="S483" s="790"/>
      <c r="T483" s="791"/>
      <c r="U483" s="34"/>
      <c r="V483" s="34"/>
      <c r="W483" s="35" t="s">
        <v>69</v>
      </c>
      <c r="X483" s="783">
        <v>10</v>
      </c>
      <c r="Y483" s="784">
        <f t="shared" si="98"/>
        <v>12.600000000000001</v>
      </c>
      <c r="Z483" s="36">
        <f>IFERROR(IF(Y483=0,"",ROUNDUP(Y483/H483,0)*0.00902),"")</f>
        <v>2.7060000000000001E-2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10.571428571428573</v>
      </c>
      <c r="BN483" s="64">
        <f t="shared" si="100"/>
        <v>13.320000000000002</v>
      </c>
      <c r="BO483" s="64">
        <f t="shared" si="101"/>
        <v>1.8037518037518036E-2</v>
      </c>
      <c r="BP483" s="64">
        <f t="shared" si="102"/>
        <v>2.2727272727272728E-2</v>
      </c>
    </row>
    <row r="484" spans="1:68" ht="27" customHeight="1" x14ac:dyDescent="0.25">
      <c r="A484" s="54" t="s">
        <v>764</v>
      </c>
      <c r="B484" s="54" t="s">
        <v>768</v>
      </c>
      <c r="C484" s="31">
        <v>4301031405</v>
      </c>
      <c r="D484" s="792">
        <v>4680115886100</v>
      </c>
      <c r="E484" s="793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5" t="s">
        <v>769</v>
      </c>
      <c r="Q484" s="790"/>
      <c r="R484" s="790"/>
      <c r="S484" s="790"/>
      <c r="T484" s="79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770</v>
      </c>
      <c r="B485" s="54" t="s">
        <v>771</v>
      </c>
      <c r="C485" s="31">
        <v>4301031323</v>
      </c>
      <c r="D485" s="792">
        <v>4607091389760</v>
      </c>
      <c r="E485" s="793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0"/>
      <c r="R485" s="790"/>
      <c r="S485" s="790"/>
      <c r="T485" s="79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773</v>
      </c>
      <c r="C486" s="31">
        <v>4301031382</v>
      </c>
      <c r="D486" s="792">
        <v>4680115886117</v>
      </c>
      <c r="E486" s="793"/>
      <c r="F486" s="782">
        <v>0.9</v>
      </c>
      <c r="G486" s="32">
        <v>6</v>
      </c>
      <c r="H486" s="782">
        <v>5.4</v>
      </c>
      <c r="I486" s="782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7" t="s">
        <v>774</v>
      </c>
      <c r="Q486" s="790"/>
      <c r="R486" s="790"/>
      <c r="S486" s="790"/>
      <c r="T486" s="79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775</v>
      </c>
      <c r="C487" s="31">
        <v>4301031406</v>
      </c>
      <c r="D487" s="792">
        <v>4680115886117</v>
      </c>
      <c r="E487" s="793"/>
      <c r="F487" s="782">
        <v>0.9</v>
      </c>
      <c r="G487" s="32">
        <v>6</v>
      </c>
      <c r="H487" s="782">
        <v>5.4</v>
      </c>
      <c r="I487" s="782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3" t="s">
        <v>774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772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776</v>
      </c>
      <c r="B488" s="54" t="s">
        <v>777</v>
      </c>
      <c r="C488" s="31">
        <v>4301031325</v>
      </c>
      <c r="D488" s="792">
        <v>4607091389746</v>
      </c>
      <c r="E488" s="793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0"/>
      <c r="R488" s="790"/>
      <c r="S488" s="790"/>
      <c r="T488" s="791"/>
      <c r="U488" s="34"/>
      <c r="V488" s="34"/>
      <c r="W488" s="35" t="s">
        <v>69</v>
      </c>
      <c r="X488" s="783">
        <v>20</v>
      </c>
      <c r="Y488" s="784">
        <f t="shared" si="98"/>
        <v>21</v>
      </c>
      <c r="Z488" s="36">
        <f>IFERROR(IF(Y488=0,"",ROUNDUP(Y488/H488,0)*0.00902),"")</f>
        <v>4.5100000000000001E-2</v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21.142857142857146</v>
      </c>
      <c r="BN488" s="64">
        <f t="shared" si="100"/>
        <v>22.200000000000003</v>
      </c>
      <c r="BO488" s="64">
        <f t="shared" si="101"/>
        <v>3.6075036075036072E-2</v>
      </c>
      <c r="BP488" s="64">
        <f t="shared" si="102"/>
        <v>3.787878787878788E-2</v>
      </c>
    </row>
    <row r="489" spans="1:68" ht="27" customHeight="1" x14ac:dyDescent="0.25">
      <c r="A489" s="54" t="s">
        <v>776</v>
      </c>
      <c r="B489" s="54" t="s">
        <v>779</v>
      </c>
      <c r="C489" s="31">
        <v>4301031356</v>
      </c>
      <c r="D489" s="792">
        <v>4607091389746</v>
      </c>
      <c r="E489" s="793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0"/>
      <c r="R489" s="790"/>
      <c r="S489" s="790"/>
      <c r="T489" s="79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780</v>
      </c>
      <c r="B490" s="54" t="s">
        <v>781</v>
      </c>
      <c r="C490" s="31">
        <v>4301031335</v>
      </c>
      <c r="D490" s="792">
        <v>4680115883147</v>
      </c>
      <c r="E490" s="793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0"/>
      <c r="R490" s="790"/>
      <c r="S490" s="790"/>
      <c r="T490" s="79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780</v>
      </c>
      <c r="B491" s="54" t="s">
        <v>782</v>
      </c>
      <c r="C491" s="31">
        <v>4301031366</v>
      </c>
      <c r="D491" s="792">
        <v>4680115883147</v>
      </c>
      <c r="E491" s="793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">
        <v>783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784</v>
      </c>
      <c r="B492" s="54" t="s">
        <v>785</v>
      </c>
      <c r="C492" s="31">
        <v>4301031330</v>
      </c>
      <c r="D492" s="792">
        <v>4607091384338</v>
      </c>
      <c r="E492" s="793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21</v>
      </c>
      <c r="Y492" s="784">
        <f t="shared" si="98"/>
        <v>21</v>
      </c>
      <c r="Z492" s="36">
        <f t="shared" si="103"/>
        <v>5.0200000000000002E-2</v>
      </c>
      <c r="AA492" s="56"/>
      <c r="AB492" s="57"/>
      <c r="AC492" s="579" t="s">
        <v>766</v>
      </c>
      <c r="AG492" s="64"/>
      <c r="AJ492" s="68"/>
      <c r="AK492" s="68">
        <v>0</v>
      </c>
      <c r="BB492" s="580" t="s">
        <v>1</v>
      </c>
      <c r="BM492" s="64">
        <f t="shared" si="99"/>
        <v>22.299999999999997</v>
      </c>
      <c r="BN492" s="64">
        <f t="shared" si="100"/>
        <v>22.299999999999997</v>
      </c>
      <c r="BO492" s="64">
        <f t="shared" si="101"/>
        <v>4.2735042735042736E-2</v>
      </c>
      <c r="BP492" s="64">
        <f t="shared" si="102"/>
        <v>4.2735042735042736E-2</v>
      </c>
    </row>
    <row r="493" spans="1:68" ht="27" customHeight="1" x14ac:dyDescent="0.25">
      <c r="A493" s="54" t="s">
        <v>784</v>
      </c>
      <c r="B493" s="54" t="s">
        <v>786</v>
      </c>
      <c r="C493" s="31">
        <v>4301031362</v>
      </c>
      <c r="D493" s="792">
        <v>4607091384338</v>
      </c>
      <c r="E493" s="793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787</v>
      </c>
      <c r="B494" s="54" t="s">
        <v>788</v>
      </c>
      <c r="C494" s="31">
        <v>4301031336</v>
      </c>
      <c r="D494" s="792">
        <v>4680115883154</v>
      </c>
      <c r="E494" s="793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787</v>
      </c>
      <c r="B495" s="54" t="s">
        <v>790</v>
      </c>
      <c r="C495" s="31">
        <v>4301031254</v>
      </c>
      <c r="D495" s="792">
        <v>4680115883154</v>
      </c>
      <c r="E495" s="793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787</v>
      </c>
      <c r="B496" s="54" t="s">
        <v>792</v>
      </c>
      <c r="C496" s="31">
        <v>4301031374</v>
      </c>
      <c r="D496" s="792">
        <v>4680115883154</v>
      </c>
      <c r="E496" s="793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793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794</v>
      </c>
      <c r="B497" s="54" t="s">
        <v>795</v>
      </c>
      <c r="C497" s="31">
        <v>4301031331</v>
      </c>
      <c r="D497" s="792">
        <v>4607091389524</v>
      </c>
      <c r="E497" s="793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21</v>
      </c>
      <c r="Y497" s="784">
        <f t="shared" si="98"/>
        <v>21</v>
      </c>
      <c r="Z497" s="36">
        <f t="shared" si="103"/>
        <v>5.0200000000000002E-2</v>
      </c>
      <c r="AA497" s="56"/>
      <c r="AB497" s="57"/>
      <c r="AC497" s="589" t="s">
        <v>789</v>
      </c>
      <c r="AG497" s="64"/>
      <c r="AJ497" s="68"/>
      <c r="AK497" s="68">
        <v>0</v>
      </c>
      <c r="BB497" s="590" t="s">
        <v>1</v>
      </c>
      <c r="BM497" s="64">
        <f t="shared" si="99"/>
        <v>22.299999999999997</v>
      </c>
      <c r="BN497" s="64">
        <f t="shared" si="100"/>
        <v>22.299999999999997</v>
      </c>
      <c r="BO497" s="64">
        <f t="shared" si="101"/>
        <v>4.2735042735042736E-2</v>
      </c>
      <c r="BP497" s="64">
        <f t="shared" si="102"/>
        <v>4.2735042735042736E-2</v>
      </c>
    </row>
    <row r="498" spans="1:68" ht="37.5" customHeight="1" x14ac:dyDescent="0.25">
      <c r="A498" s="54" t="s">
        <v>794</v>
      </c>
      <c r="B498" s="54" t="s">
        <v>796</v>
      </c>
      <c r="C498" s="31">
        <v>4301031361</v>
      </c>
      <c r="D498" s="792">
        <v>4607091389524</v>
      </c>
      <c r="E498" s="793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789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797</v>
      </c>
      <c r="B499" s="54" t="s">
        <v>798</v>
      </c>
      <c r="C499" s="31">
        <v>4301031337</v>
      </c>
      <c r="D499" s="792">
        <v>4680115883161</v>
      </c>
      <c r="E499" s="793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797</v>
      </c>
      <c r="B500" s="54" t="s">
        <v>800</v>
      </c>
      <c r="C500" s="31">
        <v>4301031364</v>
      </c>
      <c r="D500" s="792">
        <v>4680115883161</v>
      </c>
      <c r="E500" s="793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">
        <v>801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802</v>
      </c>
      <c r="B501" s="54" t="s">
        <v>803</v>
      </c>
      <c r="C501" s="31">
        <v>4301031333</v>
      </c>
      <c r="D501" s="792">
        <v>4607091389531</v>
      </c>
      <c r="E501" s="793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802</v>
      </c>
      <c r="B502" s="54" t="s">
        <v>805</v>
      </c>
      <c r="C502" s="31">
        <v>4301031358</v>
      </c>
      <c r="D502" s="792">
        <v>4607091389531</v>
      </c>
      <c r="E502" s="793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35</v>
      </c>
      <c r="Y502" s="784">
        <f t="shared" si="98"/>
        <v>35.700000000000003</v>
      </c>
      <c r="Z502" s="36">
        <f t="shared" si="103"/>
        <v>8.5339999999999999E-2</v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37.166666666666664</v>
      </c>
      <c r="BN502" s="64">
        <f t="shared" si="100"/>
        <v>37.910000000000004</v>
      </c>
      <c r="BO502" s="64">
        <f t="shared" si="101"/>
        <v>7.1225071225071226E-2</v>
      </c>
      <c r="BP502" s="64">
        <f t="shared" si="102"/>
        <v>7.2649572649572655E-2</v>
      </c>
    </row>
    <row r="503" spans="1:68" ht="37.5" customHeight="1" x14ac:dyDescent="0.25">
      <c r="A503" s="54" t="s">
        <v>806</v>
      </c>
      <c r="B503" s="54" t="s">
        <v>807</v>
      </c>
      <c r="C503" s="31">
        <v>4301031360</v>
      </c>
      <c r="D503" s="792">
        <v>4607091384345</v>
      </c>
      <c r="E503" s="793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808</v>
      </c>
      <c r="B504" s="54" t="s">
        <v>809</v>
      </c>
      <c r="C504" s="31">
        <v>4301031338</v>
      </c>
      <c r="D504" s="792">
        <v>4680115883185</v>
      </c>
      <c r="E504" s="793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808</v>
      </c>
      <c r="B505" s="54" t="s">
        <v>810</v>
      </c>
      <c r="C505" s="31">
        <v>4301031255</v>
      </c>
      <c r="D505" s="792">
        <v>4680115883185</v>
      </c>
      <c r="E505" s="793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45</v>
      </c>
      <c r="P505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811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808</v>
      </c>
      <c r="B506" s="54" t="s">
        <v>812</v>
      </c>
      <c r="C506" s="31">
        <v>4301031368</v>
      </c>
      <c r="D506" s="792">
        <v>4680115883185</v>
      </c>
      <c r="E506" s="793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49" t="s">
        <v>813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772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1"/>
      <c r="P507" s="801" t="s">
        <v>71</v>
      </c>
      <c r="Q507" s="802"/>
      <c r="R507" s="802"/>
      <c r="S507" s="802"/>
      <c r="T507" s="802"/>
      <c r="U507" s="802"/>
      <c r="V507" s="803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43.80952380952381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45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0.25790000000000002</v>
      </c>
      <c r="AA507" s="786"/>
      <c r="AB507" s="786"/>
      <c r="AC507" s="786"/>
    </row>
    <row r="508" spans="1:68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1"/>
      <c r="P508" s="801" t="s">
        <v>71</v>
      </c>
      <c r="Q508" s="802"/>
      <c r="R508" s="802"/>
      <c r="S508" s="802"/>
      <c r="T508" s="802"/>
      <c r="U508" s="802"/>
      <c r="V508" s="803"/>
      <c r="W508" s="37" t="s">
        <v>69</v>
      </c>
      <c r="X508" s="785">
        <f>IFERROR(SUM(X482:X506),"0")</f>
        <v>107</v>
      </c>
      <c r="Y508" s="785">
        <f>IFERROR(SUM(Y482:Y506),"0")</f>
        <v>111.3</v>
      </c>
      <c r="Z508" s="37"/>
      <c r="AA508" s="786"/>
      <c r="AB508" s="786"/>
      <c r="AC508" s="786"/>
    </row>
    <row r="509" spans="1:68" ht="14.25" customHeight="1" x14ac:dyDescent="0.25">
      <c r="A509" s="799" t="s">
        <v>73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814</v>
      </c>
      <c r="B510" s="54" t="s">
        <v>815</v>
      </c>
      <c r="C510" s="31">
        <v>4301051284</v>
      </c>
      <c r="D510" s="792">
        <v>4607091384352</v>
      </c>
      <c r="E510" s="793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0"/>
      <c r="R510" s="790"/>
      <c r="S510" s="790"/>
      <c r="T510" s="79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817</v>
      </c>
      <c r="B511" s="54" t="s">
        <v>818</v>
      </c>
      <c r="C511" s="31">
        <v>4301051431</v>
      </c>
      <c r="D511" s="792">
        <v>4607091389654</v>
      </c>
      <c r="E511" s="793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0"/>
      <c r="R511" s="790"/>
      <c r="S511" s="790"/>
      <c r="T511" s="79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10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1"/>
      <c r="P512" s="801" t="s">
        <v>71</v>
      </c>
      <c r="Q512" s="802"/>
      <c r="R512" s="802"/>
      <c r="S512" s="802"/>
      <c r="T512" s="802"/>
      <c r="U512" s="802"/>
      <c r="V512" s="803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1"/>
      <c r="P513" s="801" t="s">
        <v>71</v>
      </c>
      <c r="Q513" s="802"/>
      <c r="R513" s="802"/>
      <c r="S513" s="802"/>
      <c r="T513" s="802"/>
      <c r="U513" s="802"/>
      <c r="V513" s="803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customHeight="1" x14ac:dyDescent="0.25">
      <c r="A514" s="799" t="s">
        <v>104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9"/>
      <c r="AB514" s="779"/>
      <c r="AC514" s="779"/>
    </row>
    <row r="515" spans="1:68" ht="27" customHeight="1" x14ac:dyDescent="0.25">
      <c r="A515" s="54" t="s">
        <v>820</v>
      </c>
      <c r="B515" s="54" t="s">
        <v>821</v>
      </c>
      <c r="C515" s="31">
        <v>4301032045</v>
      </c>
      <c r="D515" s="792">
        <v>4680115884335</v>
      </c>
      <c r="E515" s="793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0"/>
      <c r="R515" s="790"/>
      <c r="S515" s="790"/>
      <c r="T515" s="791"/>
      <c r="U515" s="34"/>
      <c r="V515" s="34"/>
      <c r="W515" s="35" t="s">
        <v>69</v>
      </c>
      <c r="X515" s="783">
        <v>0</v>
      </c>
      <c r="Y515" s="784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825</v>
      </c>
      <c r="B516" s="54" t="s">
        <v>826</v>
      </c>
      <c r="C516" s="31">
        <v>4301170011</v>
      </c>
      <c r="D516" s="792">
        <v>4680115884113</v>
      </c>
      <c r="E516" s="793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0"/>
      <c r="R516" s="790"/>
      <c r="S516" s="790"/>
      <c r="T516" s="79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0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1"/>
      <c r="P517" s="801" t="s">
        <v>71</v>
      </c>
      <c r="Q517" s="802"/>
      <c r="R517" s="802"/>
      <c r="S517" s="802"/>
      <c r="T517" s="802"/>
      <c r="U517" s="802"/>
      <c r="V517" s="803"/>
      <c r="W517" s="37" t="s">
        <v>72</v>
      </c>
      <c r="X517" s="785">
        <f>IFERROR(X515/H515,"0")+IFERROR(X516/H516,"0")</f>
        <v>0</v>
      </c>
      <c r="Y517" s="785">
        <f>IFERROR(Y515/H515,"0")+IFERROR(Y516/H516,"0")</f>
        <v>0</v>
      </c>
      <c r="Z517" s="785">
        <f>IFERROR(IF(Z515="",0,Z515),"0")+IFERROR(IF(Z516="",0,Z516),"0")</f>
        <v>0</v>
      </c>
      <c r="AA517" s="786"/>
      <c r="AB517" s="786"/>
      <c r="AC517" s="786"/>
    </row>
    <row r="518" spans="1:68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1"/>
      <c r="P518" s="801" t="s">
        <v>71</v>
      </c>
      <c r="Q518" s="802"/>
      <c r="R518" s="802"/>
      <c r="S518" s="802"/>
      <c r="T518" s="802"/>
      <c r="U518" s="802"/>
      <c r="V518" s="803"/>
      <c r="W518" s="37" t="s">
        <v>69</v>
      </c>
      <c r="X518" s="785">
        <f>IFERROR(SUM(X515:X516),"0")</f>
        <v>0</v>
      </c>
      <c r="Y518" s="785">
        <f>IFERROR(SUM(Y515:Y516),"0")</f>
        <v>0</v>
      </c>
      <c r="Z518" s="37"/>
      <c r="AA518" s="786"/>
      <c r="AB518" s="786"/>
      <c r="AC518" s="786"/>
    </row>
    <row r="519" spans="1:68" ht="16.5" customHeight="1" x14ac:dyDescent="0.25">
      <c r="A519" s="809" t="s">
        <v>828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8"/>
      <c r="AB519" s="778"/>
      <c r="AC519" s="778"/>
    </row>
    <row r="520" spans="1:68" ht="14.25" customHeight="1" x14ac:dyDescent="0.25">
      <c r="A520" s="799" t="s">
        <v>170</v>
      </c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0"/>
      <c r="P520" s="800"/>
      <c r="Q520" s="800"/>
      <c r="R520" s="800"/>
      <c r="S520" s="800"/>
      <c r="T520" s="800"/>
      <c r="U520" s="800"/>
      <c r="V520" s="800"/>
      <c r="W520" s="800"/>
      <c r="X520" s="800"/>
      <c r="Y520" s="800"/>
      <c r="Z520" s="800"/>
      <c r="AA520" s="779"/>
      <c r="AB520" s="779"/>
      <c r="AC520" s="779"/>
    </row>
    <row r="521" spans="1:68" ht="27" customHeight="1" x14ac:dyDescent="0.25">
      <c r="A521" s="54" t="s">
        <v>829</v>
      </c>
      <c r="B521" s="54" t="s">
        <v>830</v>
      </c>
      <c r="C521" s="31">
        <v>4301020315</v>
      </c>
      <c r="D521" s="792">
        <v>4607091389364</v>
      </c>
      <c r="E521" s="793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0"/>
      <c r="R521" s="790"/>
      <c r="S521" s="790"/>
      <c r="T521" s="79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10"/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11"/>
      <c r="P522" s="801" t="s">
        <v>71</v>
      </c>
      <c r="Q522" s="802"/>
      <c r="R522" s="802"/>
      <c r="S522" s="802"/>
      <c r="T522" s="802"/>
      <c r="U522" s="802"/>
      <c r="V522" s="803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x14ac:dyDescent="0.2">
      <c r="A523" s="80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1" t="s">
        <v>71</v>
      </c>
      <c r="Q523" s="802"/>
      <c r="R523" s="802"/>
      <c r="S523" s="802"/>
      <c r="T523" s="802"/>
      <c r="U523" s="802"/>
      <c r="V523" s="803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customHeight="1" x14ac:dyDescent="0.25">
      <c r="A524" s="799" t="s">
        <v>64</v>
      </c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0"/>
      <c r="P524" s="800"/>
      <c r="Q524" s="800"/>
      <c r="R524" s="800"/>
      <c r="S524" s="800"/>
      <c r="T524" s="800"/>
      <c r="U524" s="800"/>
      <c r="V524" s="800"/>
      <c r="W524" s="800"/>
      <c r="X524" s="800"/>
      <c r="Y524" s="800"/>
      <c r="Z524" s="800"/>
      <c r="AA524" s="779"/>
      <c r="AB524" s="779"/>
      <c r="AC524" s="779"/>
    </row>
    <row r="525" spans="1:68" ht="27" customHeight="1" x14ac:dyDescent="0.25">
      <c r="A525" s="54" t="s">
        <v>832</v>
      </c>
      <c r="B525" s="54" t="s">
        <v>833</v>
      </c>
      <c r="C525" s="31">
        <v>4301031403</v>
      </c>
      <c r="D525" s="792">
        <v>4680115886094</v>
      </c>
      <c r="E525" s="793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1107" t="s">
        <v>834</v>
      </c>
      <c r="Q525" s="790"/>
      <c r="R525" s="790"/>
      <c r="S525" s="790"/>
      <c r="T525" s="791"/>
      <c r="U525" s="34"/>
      <c r="V525" s="34"/>
      <c r="W525" s="35" t="s">
        <v>69</v>
      </c>
      <c r="X525" s="783">
        <v>20</v>
      </c>
      <c r="Y525" s="784">
        <f>IFERROR(IF(X525="",0,CEILING((X525/$H525),1)*$H525),"")</f>
        <v>21.6</v>
      </c>
      <c r="Z525" s="36">
        <f>IFERROR(IF(Y525=0,"",ROUNDUP(Y525/H525,0)*0.00902),"")</f>
        <v>3.6080000000000001E-2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20.777777777777779</v>
      </c>
      <c r="BN525" s="64">
        <f>IFERROR(Y525*I525/H525,"0")</f>
        <v>22.44</v>
      </c>
      <c r="BO525" s="64">
        <f>IFERROR(1/J525*(X525/H525),"0")</f>
        <v>2.8058361391694722E-2</v>
      </c>
      <c r="BP525" s="64">
        <f>IFERROR(1/J525*(Y525/H525),"0")</f>
        <v>3.0303030303030304E-2</v>
      </c>
    </row>
    <row r="526" spans="1:68" ht="27" customHeight="1" x14ac:dyDescent="0.25">
      <c r="A526" s="54" t="s">
        <v>836</v>
      </c>
      <c r="B526" s="54" t="s">
        <v>837</v>
      </c>
      <c r="C526" s="31">
        <v>4301031363</v>
      </c>
      <c r="D526" s="792">
        <v>4607091389425</v>
      </c>
      <c r="E526" s="793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0"/>
      <c r="R526" s="790"/>
      <c r="S526" s="790"/>
      <c r="T526" s="79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839</v>
      </c>
      <c r="B527" s="54" t="s">
        <v>840</v>
      </c>
      <c r="C527" s="31">
        <v>4301031373</v>
      </c>
      <c r="D527" s="792">
        <v>4680115880771</v>
      </c>
      <c r="E527" s="793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">
        <v>841</v>
      </c>
      <c r="Q527" s="790"/>
      <c r="R527" s="790"/>
      <c r="S527" s="790"/>
      <c r="T527" s="79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792">
        <v>4607091389500</v>
      </c>
      <c r="E528" s="793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10.5</v>
      </c>
      <c r="Y528" s="784">
        <f>IFERROR(IF(X528="",0,CEILING((X528/$H528),1)*$H528),"")</f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11.149999999999999</v>
      </c>
      <c r="BN528" s="64">
        <f>IFERROR(Y528*I528/H528,"0")</f>
        <v>11.149999999999999</v>
      </c>
      <c r="BO528" s="64">
        <f>IFERROR(1/J528*(X528/H528),"0")</f>
        <v>2.1367521367521368E-2</v>
      </c>
      <c r="BP528" s="64">
        <f>IFERROR(1/J528*(Y528/H528),"0")</f>
        <v>2.1367521367521368E-2</v>
      </c>
    </row>
    <row r="529" spans="1:68" ht="27" customHeight="1" x14ac:dyDescent="0.25">
      <c r="A529" s="54" t="s">
        <v>843</v>
      </c>
      <c r="B529" s="54" t="s">
        <v>845</v>
      </c>
      <c r="C529" s="31">
        <v>4301031327</v>
      </c>
      <c r="D529" s="792">
        <v>4607091389500</v>
      </c>
      <c r="E529" s="793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1"/>
      <c r="P530" s="801" t="s">
        <v>71</v>
      </c>
      <c r="Q530" s="802"/>
      <c r="R530" s="802"/>
      <c r="S530" s="802"/>
      <c r="T530" s="802"/>
      <c r="U530" s="802"/>
      <c r="V530" s="803"/>
      <c r="W530" s="37" t="s">
        <v>72</v>
      </c>
      <c r="X530" s="785">
        <f>IFERROR(X525/H525,"0")+IFERROR(X526/H526,"0")+IFERROR(X527/H527,"0")+IFERROR(X528/H528,"0")+IFERROR(X529/H529,"0")</f>
        <v>8.7037037037037024</v>
      </c>
      <c r="Y530" s="785">
        <f>IFERROR(Y525/H525,"0")+IFERROR(Y526/H526,"0")+IFERROR(Y527/H527,"0")+IFERROR(Y528/H528,"0")+IFERROR(Y529/H529,"0")</f>
        <v>9</v>
      </c>
      <c r="Z530" s="785">
        <f>IFERROR(IF(Z525="",0,Z525),"0")+IFERROR(IF(Z526="",0,Z526),"0")+IFERROR(IF(Z527="",0,Z527),"0")+IFERROR(IF(Z528="",0,Z528),"0")+IFERROR(IF(Z529="",0,Z529),"0")</f>
        <v>6.1179999999999998E-2</v>
      </c>
      <c r="AA530" s="786"/>
      <c r="AB530" s="786"/>
      <c r="AC530" s="786"/>
    </row>
    <row r="531" spans="1:68" x14ac:dyDescent="0.2">
      <c r="A531" s="800"/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11"/>
      <c r="P531" s="801" t="s">
        <v>71</v>
      </c>
      <c r="Q531" s="802"/>
      <c r="R531" s="802"/>
      <c r="S531" s="802"/>
      <c r="T531" s="802"/>
      <c r="U531" s="802"/>
      <c r="V531" s="803"/>
      <c r="W531" s="37" t="s">
        <v>69</v>
      </c>
      <c r="X531" s="785">
        <f>IFERROR(SUM(X525:X529),"0")</f>
        <v>30.5</v>
      </c>
      <c r="Y531" s="785">
        <f>IFERROR(SUM(Y525:Y529),"0")</f>
        <v>32.1</v>
      </c>
      <c r="Z531" s="37"/>
      <c r="AA531" s="786"/>
      <c r="AB531" s="786"/>
      <c r="AC531" s="786"/>
    </row>
    <row r="532" spans="1:68" ht="14.25" customHeight="1" x14ac:dyDescent="0.25">
      <c r="A532" s="799" t="s">
        <v>104</v>
      </c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0"/>
      <c r="P532" s="800"/>
      <c r="Q532" s="800"/>
      <c r="R532" s="800"/>
      <c r="S532" s="800"/>
      <c r="T532" s="800"/>
      <c r="U532" s="800"/>
      <c r="V532" s="800"/>
      <c r="W532" s="800"/>
      <c r="X532" s="800"/>
      <c r="Y532" s="800"/>
      <c r="Z532" s="800"/>
      <c r="AA532" s="779"/>
      <c r="AB532" s="779"/>
      <c r="AC532" s="779"/>
    </row>
    <row r="533" spans="1:68" ht="27" customHeight="1" x14ac:dyDescent="0.25">
      <c r="A533" s="54" t="s">
        <v>846</v>
      </c>
      <c r="B533" s="54" t="s">
        <v>847</v>
      </c>
      <c r="C533" s="31">
        <v>4301032046</v>
      </c>
      <c r="D533" s="792">
        <v>4680115884359</v>
      </c>
      <c r="E533" s="793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105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0"/>
      <c r="R533" s="790"/>
      <c r="S533" s="790"/>
      <c r="T533" s="791"/>
      <c r="U533" s="34"/>
      <c r="V533" s="34"/>
      <c r="W533" s="35" t="s">
        <v>69</v>
      </c>
      <c r="X533" s="783">
        <v>1.2</v>
      </c>
      <c r="Y533" s="784">
        <f>IFERROR(IF(X533="",0,CEILING((X533/$H533),1)*$H533),"")</f>
        <v>1.2</v>
      </c>
      <c r="Z533" s="36">
        <f>IFERROR(IF(Y533=0,"",ROUNDUP(Y533/H533,0)*0.00627),"")</f>
        <v>6.2700000000000004E-3</v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1.8000000000000003</v>
      </c>
      <c r="BN533" s="64">
        <f>IFERROR(Y533*I533/H533,"0")</f>
        <v>1.8000000000000003</v>
      </c>
      <c r="BO533" s="64">
        <f>IFERROR(1/J533*(X533/H533),"0")</f>
        <v>5.0000000000000001E-3</v>
      </c>
      <c r="BP533" s="64">
        <f>IFERROR(1/J533*(Y533/H533),"0")</f>
        <v>5.0000000000000001E-3</v>
      </c>
    </row>
    <row r="534" spans="1:68" x14ac:dyDescent="0.2">
      <c r="A534" s="81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1"/>
      <c r="P534" s="801" t="s">
        <v>71</v>
      </c>
      <c r="Q534" s="802"/>
      <c r="R534" s="802"/>
      <c r="S534" s="802"/>
      <c r="T534" s="802"/>
      <c r="U534" s="802"/>
      <c r="V534" s="803"/>
      <c r="W534" s="37" t="s">
        <v>72</v>
      </c>
      <c r="X534" s="785">
        <f>IFERROR(X533/H533,"0")</f>
        <v>1</v>
      </c>
      <c r="Y534" s="785">
        <f>IFERROR(Y533/H533,"0")</f>
        <v>1</v>
      </c>
      <c r="Z534" s="785">
        <f>IFERROR(IF(Z533="",0,Z533),"0")</f>
        <v>6.2700000000000004E-3</v>
      </c>
      <c r="AA534" s="786"/>
      <c r="AB534" s="786"/>
      <c r="AC534" s="786"/>
    </row>
    <row r="535" spans="1:68" x14ac:dyDescent="0.2">
      <c r="A535" s="800"/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11"/>
      <c r="P535" s="801" t="s">
        <v>71</v>
      </c>
      <c r="Q535" s="802"/>
      <c r="R535" s="802"/>
      <c r="S535" s="802"/>
      <c r="T535" s="802"/>
      <c r="U535" s="802"/>
      <c r="V535" s="803"/>
      <c r="W535" s="37" t="s">
        <v>69</v>
      </c>
      <c r="X535" s="785">
        <f>IFERROR(SUM(X533:X533),"0")</f>
        <v>1.2</v>
      </c>
      <c r="Y535" s="785">
        <f>IFERROR(SUM(Y533:Y533),"0")</f>
        <v>1.2</v>
      </c>
      <c r="Z535" s="37"/>
      <c r="AA535" s="786"/>
      <c r="AB535" s="786"/>
      <c r="AC535" s="786"/>
    </row>
    <row r="536" spans="1:68" ht="14.25" customHeight="1" x14ac:dyDescent="0.25">
      <c r="A536" s="799" t="s">
        <v>848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customHeight="1" x14ac:dyDescent="0.25">
      <c r="A537" s="54" t="s">
        <v>849</v>
      </c>
      <c r="B537" s="54" t="s">
        <v>850</v>
      </c>
      <c r="C537" s="31">
        <v>4301040357</v>
      </c>
      <c r="D537" s="792">
        <v>4680115884564</v>
      </c>
      <c r="E537" s="793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0"/>
      <c r="R537" s="790"/>
      <c r="S537" s="790"/>
      <c r="T537" s="791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1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1" t="s">
        <v>71</v>
      </c>
      <c r="Q538" s="802"/>
      <c r="R538" s="802"/>
      <c r="S538" s="802"/>
      <c r="T538" s="802"/>
      <c r="U538" s="802"/>
      <c r="V538" s="803"/>
      <c r="W538" s="37" t="s">
        <v>72</v>
      </c>
      <c r="X538" s="785">
        <f>IFERROR(X537/H537,"0")</f>
        <v>0</v>
      </c>
      <c r="Y538" s="785">
        <f>IFERROR(Y537/H537,"0")</f>
        <v>0</v>
      </c>
      <c r="Z538" s="785">
        <f>IFERROR(IF(Z537="",0,Z537),"0")</f>
        <v>0</v>
      </c>
      <c r="AA538" s="786"/>
      <c r="AB538" s="786"/>
      <c r="AC538" s="786"/>
    </row>
    <row r="539" spans="1:68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11"/>
      <c r="P539" s="801" t="s">
        <v>71</v>
      </c>
      <c r="Q539" s="802"/>
      <c r="R539" s="802"/>
      <c r="S539" s="802"/>
      <c r="T539" s="802"/>
      <c r="U539" s="802"/>
      <c r="V539" s="803"/>
      <c r="W539" s="37" t="s">
        <v>69</v>
      </c>
      <c r="X539" s="785">
        <f>IFERROR(SUM(X537:X537),"0")</f>
        <v>0</v>
      </c>
      <c r="Y539" s="785">
        <f>IFERROR(SUM(Y537:Y537),"0")</f>
        <v>0</v>
      </c>
      <c r="Z539" s="37"/>
      <c r="AA539" s="786"/>
      <c r="AB539" s="786"/>
      <c r="AC539" s="786"/>
    </row>
    <row r="540" spans="1:68" ht="16.5" customHeight="1" x14ac:dyDescent="0.25">
      <c r="A540" s="809" t="s">
        <v>852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78"/>
      <c r="AB540" s="778"/>
      <c r="AC540" s="778"/>
    </row>
    <row r="541" spans="1:68" ht="14.25" customHeight="1" x14ac:dyDescent="0.25">
      <c r="A541" s="799" t="s">
        <v>64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79"/>
      <c r="AB541" s="779"/>
      <c r="AC541" s="779"/>
    </row>
    <row r="542" spans="1:68" ht="27" customHeight="1" x14ac:dyDescent="0.25">
      <c r="A542" s="54" t="s">
        <v>853</v>
      </c>
      <c r="B542" s="54" t="s">
        <v>854</v>
      </c>
      <c r="C542" s="31">
        <v>4301031294</v>
      </c>
      <c r="D542" s="792">
        <v>4680115885189</v>
      </c>
      <c r="E542" s="793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0"/>
      <c r="R542" s="790"/>
      <c r="S542" s="790"/>
      <c r="T542" s="791"/>
      <c r="U542" s="34"/>
      <c r="V542" s="34"/>
      <c r="W542" s="35" t="s">
        <v>69</v>
      </c>
      <c r="X542" s="783">
        <v>4</v>
      </c>
      <c r="Y542" s="784">
        <f>IFERROR(IF(X542="",0,CEILING((X542/$H542),1)*$H542),"")</f>
        <v>4.8</v>
      </c>
      <c r="Z542" s="36">
        <f>IFERROR(IF(Y542=0,"",ROUNDUP(Y542/H542,0)*0.00502),"")</f>
        <v>2.0080000000000001E-2</v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4.5733333333333341</v>
      </c>
      <c r="BN542" s="64">
        <f>IFERROR(Y542*I542/H542,"0")</f>
        <v>5.4880000000000004</v>
      </c>
      <c r="BO542" s="64">
        <f>IFERROR(1/J542*(X542/H542),"0")</f>
        <v>1.4245014245014247E-2</v>
      </c>
      <c r="BP542" s="64">
        <f>IFERROR(1/J542*(Y542/H542),"0")</f>
        <v>1.7094017094017096E-2</v>
      </c>
    </row>
    <row r="543" spans="1:68" ht="27" customHeight="1" x14ac:dyDescent="0.25">
      <c r="A543" s="54" t="s">
        <v>856</v>
      </c>
      <c r="B543" s="54" t="s">
        <v>857</v>
      </c>
      <c r="C543" s="31">
        <v>4301031293</v>
      </c>
      <c r="D543" s="792">
        <v>4680115885172</v>
      </c>
      <c r="E543" s="793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0"/>
      <c r="R543" s="790"/>
      <c r="S543" s="790"/>
      <c r="T543" s="791"/>
      <c r="U543" s="34"/>
      <c r="V543" s="34"/>
      <c r="W543" s="35" t="s">
        <v>69</v>
      </c>
      <c r="X543" s="783">
        <v>4</v>
      </c>
      <c r="Y543" s="784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4.3333333333333339</v>
      </c>
      <c r="BN543" s="64">
        <f>IFERROR(Y543*I543/H543,"0")</f>
        <v>5.2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4301031291</v>
      </c>
      <c r="D544" s="792">
        <v>4680115885110</v>
      </c>
      <c r="E544" s="793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0"/>
      <c r="R544" s="790"/>
      <c r="S544" s="790"/>
      <c r="T544" s="791"/>
      <c r="U544" s="34"/>
      <c r="V544" s="34"/>
      <c r="W544" s="35" t="s">
        <v>69</v>
      </c>
      <c r="X544" s="783">
        <v>6</v>
      </c>
      <c r="Y544" s="784">
        <f>IFERROR(IF(X544="",0,CEILING((X544/$H544),1)*$H544),"")</f>
        <v>6</v>
      </c>
      <c r="Z544" s="36">
        <f>IFERROR(IF(Y544=0,"",ROUNDUP(Y544/H544,0)*0.00502),"")</f>
        <v>2.5100000000000001E-2</v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10.100000000000001</v>
      </c>
      <c r="BN544" s="64">
        <f>IFERROR(Y544*I544/H544,"0")</f>
        <v>10.100000000000001</v>
      </c>
      <c r="BO544" s="64">
        <f>IFERROR(1/J544*(X544/H544),"0")</f>
        <v>2.1367521367521368E-2</v>
      </c>
      <c r="BP544" s="64">
        <f>IFERROR(1/J544*(Y544/H544),"0")</f>
        <v>2.1367521367521368E-2</v>
      </c>
    </row>
    <row r="545" spans="1:68" ht="27" customHeight="1" x14ac:dyDescent="0.25">
      <c r="A545" s="54" t="s">
        <v>861</v>
      </c>
      <c r="B545" s="54" t="s">
        <v>862</v>
      </c>
      <c r="C545" s="31">
        <v>4301031329</v>
      </c>
      <c r="D545" s="792">
        <v>4680115885219</v>
      </c>
      <c r="E545" s="793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28</v>
      </c>
      <c r="Y545" s="784">
        <f>IFERROR(IF(X545="",0,CEILING((X545/$H545),1)*$H545),"")</f>
        <v>28.56</v>
      </c>
      <c r="Z545" s="36">
        <f>IFERROR(IF(Y545=0,"",ROUNDUP(Y545/H545,0)*0.00502),"")</f>
        <v>8.5339999999999999E-2</v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41.666666666666671</v>
      </c>
      <c r="BN545" s="64">
        <f>IFERROR(Y545*I545/H545,"0")</f>
        <v>42.5</v>
      </c>
      <c r="BO545" s="64">
        <f>IFERROR(1/J545*(X545/H545),"0")</f>
        <v>7.122507122507124E-2</v>
      </c>
      <c r="BP545" s="64">
        <f>IFERROR(1/J545*(Y545/H545),"0")</f>
        <v>7.2649572649572655E-2</v>
      </c>
    </row>
    <row r="546" spans="1:68" x14ac:dyDescent="0.2">
      <c r="A546" s="810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1"/>
      <c r="P546" s="801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85">
        <f>IFERROR(X542/H542,"0")+IFERROR(X543/H543,"0")+IFERROR(X544/H544,"0")+IFERROR(X545/H545,"0")</f>
        <v>28.333333333333336</v>
      </c>
      <c r="Y546" s="785">
        <f>IFERROR(Y542/H542,"0")+IFERROR(Y543/H543,"0")+IFERROR(Y544/H544,"0")+IFERROR(Y545/H545,"0")</f>
        <v>30</v>
      </c>
      <c r="Z546" s="785">
        <f>IFERROR(IF(Z542="",0,Z542),"0")+IFERROR(IF(Z543="",0,Z543),"0")+IFERROR(IF(Z544="",0,Z544),"0")+IFERROR(IF(Z545="",0,Z545),"0")</f>
        <v>0.15060000000000001</v>
      </c>
      <c r="AA546" s="786"/>
      <c r="AB546" s="786"/>
      <c r="AC546" s="786"/>
    </row>
    <row r="547" spans="1:68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1"/>
      <c r="P547" s="801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85">
        <f>IFERROR(SUM(X542:X545),"0")</f>
        <v>42</v>
      </c>
      <c r="Y547" s="785">
        <f>IFERROR(SUM(Y542:Y545),"0")</f>
        <v>44.16</v>
      </c>
      <c r="Z547" s="37"/>
      <c r="AA547" s="786"/>
      <c r="AB547" s="786"/>
      <c r="AC547" s="786"/>
    </row>
    <row r="548" spans="1:68" ht="16.5" customHeight="1" x14ac:dyDescent="0.25">
      <c r="A548" s="809" t="s">
        <v>864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8"/>
      <c r="AB548" s="778"/>
      <c r="AC548" s="778"/>
    </row>
    <row r="549" spans="1:68" ht="14.25" customHeight="1" x14ac:dyDescent="0.25">
      <c r="A549" s="799" t="s">
        <v>64</v>
      </c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0"/>
      <c r="P549" s="800"/>
      <c r="Q549" s="800"/>
      <c r="R549" s="800"/>
      <c r="S549" s="800"/>
      <c r="T549" s="800"/>
      <c r="U549" s="800"/>
      <c r="V549" s="800"/>
      <c r="W549" s="800"/>
      <c r="X549" s="800"/>
      <c r="Y549" s="800"/>
      <c r="Z549" s="800"/>
      <c r="AA549" s="779"/>
      <c r="AB549" s="779"/>
      <c r="AC549" s="779"/>
    </row>
    <row r="550" spans="1:68" ht="27" customHeight="1" x14ac:dyDescent="0.25">
      <c r="A550" s="54" t="s">
        <v>865</v>
      </c>
      <c r="B550" s="54" t="s">
        <v>866</v>
      </c>
      <c r="C550" s="31">
        <v>4301031261</v>
      </c>
      <c r="D550" s="792">
        <v>4680115885103</v>
      </c>
      <c r="E550" s="793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8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0"/>
      <c r="R550" s="790"/>
      <c r="S550" s="790"/>
      <c r="T550" s="79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1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1"/>
      <c r="P551" s="801" t="s">
        <v>71</v>
      </c>
      <c r="Q551" s="802"/>
      <c r="R551" s="802"/>
      <c r="S551" s="802"/>
      <c r="T551" s="802"/>
      <c r="U551" s="802"/>
      <c r="V551" s="803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x14ac:dyDescent="0.2">
      <c r="A552" s="800"/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11"/>
      <c r="P552" s="801" t="s">
        <v>71</v>
      </c>
      <c r="Q552" s="802"/>
      <c r="R552" s="802"/>
      <c r="S552" s="802"/>
      <c r="T552" s="802"/>
      <c r="U552" s="802"/>
      <c r="V552" s="803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customHeight="1" x14ac:dyDescent="0.2">
      <c r="A553" s="886" t="s">
        <v>868</v>
      </c>
      <c r="B553" s="887"/>
      <c r="C553" s="887"/>
      <c r="D553" s="887"/>
      <c r="E553" s="887"/>
      <c r="F553" s="887"/>
      <c r="G553" s="887"/>
      <c r="H553" s="887"/>
      <c r="I553" s="887"/>
      <c r="J553" s="887"/>
      <c r="K553" s="887"/>
      <c r="L553" s="887"/>
      <c r="M553" s="887"/>
      <c r="N553" s="887"/>
      <c r="O553" s="887"/>
      <c r="P553" s="887"/>
      <c r="Q553" s="887"/>
      <c r="R553" s="887"/>
      <c r="S553" s="887"/>
      <c r="T553" s="887"/>
      <c r="U553" s="887"/>
      <c r="V553" s="887"/>
      <c r="W553" s="887"/>
      <c r="X553" s="887"/>
      <c r="Y553" s="887"/>
      <c r="Z553" s="887"/>
      <c r="AA553" s="48"/>
      <c r="AB553" s="48"/>
      <c r="AC553" s="48"/>
    </row>
    <row r="554" spans="1:68" ht="16.5" customHeight="1" x14ac:dyDescent="0.25">
      <c r="A554" s="809" t="s">
        <v>868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8"/>
      <c r="AB554" s="778"/>
      <c r="AC554" s="778"/>
    </row>
    <row r="555" spans="1:68" ht="14.25" customHeight="1" x14ac:dyDescent="0.25">
      <c r="A555" s="799" t="s">
        <v>115</v>
      </c>
      <c r="B555" s="800"/>
      <c r="C555" s="800"/>
      <c r="D555" s="800"/>
      <c r="E555" s="800"/>
      <c r="F555" s="800"/>
      <c r="G555" s="800"/>
      <c r="H555" s="800"/>
      <c r="I555" s="800"/>
      <c r="J555" s="800"/>
      <c r="K555" s="800"/>
      <c r="L555" s="800"/>
      <c r="M555" s="800"/>
      <c r="N555" s="800"/>
      <c r="O555" s="800"/>
      <c r="P555" s="800"/>
      <c r="Q555" s="800"/>
      <c r="R555" s="800"/>
      <c r="S555" s="800"/>
      <c r="T555" s="800"/>
      <c r="U555" s="800"/>
      <c r="V555" s="800"/>
      <c r="W555" s="800"/>
      <c r="X555" s="800"/>
      <c r="Y555" s="800"/>
      <c r="Z555" s="800"/>
      <c r="AA555" s="779"/>
      <c r="AB555" s="779"/>
      <c r="AC555" s="779"/>
    </row>
    <row r="556" spans="1:68" ht="27" customHeight="1" x14ac:dyDescent="0.25">
      <c r="A556" s="54" t="s">
        <v>869</v>
      </c>
      <c r="B556" s="54" t="s">
        <v>870</v>
      </c>
      <c r="C556" s="31">
        <v>4301012050</v>
      </c>
      <c r="D556" s="792">
        <v>4680115885479</v>
      </c>
      <c r="E556" s="793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23" t="s">
        <v>871</v>
      </c>
      <c r="Q556" s="790"/>
      <c r="R556" s="790"/>
      <c r="S556" s="790"/>
      <c r="T556" s="79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4301011795</v>
      </c>
      <c r="D557" s="792">
        <v>4607091389067</v>
      </c>
      <c r="E557" s="793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790"/>
      <c r="R557" s="790"/>
      <c r="S557" s="790"/>
      <c r="T557" s="791"/>
      <c r="U557" s="34"/>
      <c r="V557" s="34"/>
      <c r="W557" s="35" t="s">
        <v>69</v>
      </c>
      <c r="X557" s="783">
        <v>100</v>
      </c>
      <c r="Y557" s="784">
        <f t="shared" si="104"/>
        <v>100.32000000000001</v>
      </c>
      <c r="Z557" s="36">
        <f t="shared" ref="Z557:Z562" si="109">IFERROR(IF(Y557=0,"",ROUNDUP(Y557/H557,0)*0.01196),"")</f>
        <v>0.22724</v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106.81818181818181</v>
      </c>
      <c r="BN557" s="64">
        <f t="shared" si="106"/>
        <v>107.16</v>
      </c>
      <c r="BO557" s="64">
        <f t="shared" si="107"/>
        <v>0.18210955710955709</v>
      </c>
      <c r="BP557" s="64">
        <f t="shared" si="108"/>
        <v>0.18269230769230771</v>
      </c>
    </row>
    <row r="558" spans="1:68" ht="27" customHeight="1" x14ac:dyDescent="0.25">
      <c r="A558" s="54" t="s">
        <v>876</v>
      </c>
      <c r="B558" s="54" t="s">
        <v>877</v>
      </c>
      <c r="C558" s="31">
        <v>4301011961</v>
      </c>
      <c r="D558" s="792">
        <v>4680115885271</v>
      </c>
      <c r="E558" s="793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790"/>
      <c r="R558" s="790"/>
      <c r="S558" s="790"/>
      <c r="T558" s="79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879</v>
      </c>
      <c r="B559" s="54" t="s">
        <v>880</v>
      </c>
      <c r="C559" s="31">
        <v>4301011774</v>
      </c>
      <c r="D559" s="792">
        <v>4680115884502</v>
      </c>
      <c r="E559" s="793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882</v>
      </c>
      <c r="B560" s="54" t="s">
        <v>883</v>
      </c>
      <c r="C560" s="31">
        <v>4301011771</v>
      </c>
      <c r="D560" s="792">
        <v>4607091389104</v>
      </c>
      <c r="E560" s="793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100</v>
      </c>
      <c r="Y560" s="784">
        <f t="shared" si="104"/>
        <v>100.32000000000001</v>
      </c>
      <c r="Z560" s="36">
        <f t="shared" si="109"/>
        <v>0.22724</v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106.81818181818181</v>
      </c>
      <c r="BN560" s="64">
        <f t="shared" si="106"/>
        <v>107.16</v>
      </c>
      <c r="BO560" s="64">
        <f t="shared" si="107"/>
        <v>0.18210955710955709</v>
      </c>
      <c r="BP560" s="64">
        <f t="shared" si="108"/>
        <v>0.18269230769230771</v>
      </c>
    </row>
    <row r="561" spans="1:68" ht="16.5" customHeight="1" x14ac:dyDescent="0.25">
      <c r="A561" s="54" t="s">
        <v>884</v>
      </c>
      <c r="B561" s="54" t="s">
        <v>885</v>
      </c>
      <c r="C561" s="31">
        <v>4301011799</v>
      </c>
      <c r="D561" s="792">
        <v>4680115884519</v>
      </c>
      <c r="E561" s="793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4301011376</v>
      </c>
      <c r="D562" s="792">
        <v>4680115885226</v>
      </c>
      <c r="E562" s="793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100</v>
      </c>
      <c r="Y562" s="784">
        <f t="shared" si="104"/>
        <v>100.32000000000001</v>
      </c>
      <c r="Z562" s="36">
        <f t="shared" si="109"/>
        <v>0.22724</v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106.81818181818181</v>
      </c>
      <c r="BN562" s="64">
        <f t="shared" si="106"/>
        <v>107.16</v>
      </c>
      <c r="BO562" s="64">
        <f t="shared" si="107"/>
        <v>0.18210955710955709</v>
      </c>
      <c r="BP562" s="64">
        <f t="shared" si="108"/>
        <v>0.18269230769230771</v>
      </c>
    </row>
    <row r="563" spans="1:68" ht="27" customHeight="1" x14ac:dyDescent="0.25">
      <c r="A563" s="54" t="s">
        <v>890</v>
      </c>
      <c r="B563" s="54" t="s">
        <v>891</v>
      </c>
      <c r="C563" s="31">
        <v>4301011778</v>
      </c>
      <c r="D563" s="792">
        <v>4680115880603</v>
      </c>
      <c r="E563" s="793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72</v>
      </c>
      <c r="Y563" s="784">
        <f t="shared" si="104"/>
        <v>72</v>
      </c>
      <c r="Z563" s="36">
        <f>IFERROR(IF(Y563=0,"",ROUNDUP(Y563/H563,0)*0.00902),"")</f>
        <v>0.1804</v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76.2</v>
      </c>
      <c r="BN563" s="64">
        <f t="shared" si="106"/>
        <v>76.2</v>
      </c>
      <c r="BO563" s="64">
        <f t="shared" si="107"/>
        <v>0.15151515151515152</v>
      </c>
      <c r="BP563" s="64">
        <f t="shared" si="108"/>
        <v>0.15151515151515152</v>
      </c>
    </row>
    <row r="564" spans="1:68" ht="27" customHeight="1" x14ac:dyDescent="0.25">
      <c r="A564" s="54" t="s">
        <v>890</v>
      </c>
      <c r="B564" s="54" t="s">
        <v>892</v>
      </c>
      <c r="C564" s="31">
        <v>4301012035</v>
      </c>
      <c r="D564" s="792">
        <v>4680115880603</v>
      </c>
      <c r="E564" s="793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10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893</v>
      </c>
      <c r="B565" s="54" t="s">
        <v>894</v>
      </c>
      <c r="C565" s="31">
        <v>4301012036</v>
      </c>
      <c r="D565" s="792">
        <v>4680115882782</v>
      </c>
      <c r="E565" s="793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4301011784</v>
      </c>
      <c r="D566" s="792">
        <v>4607091389982</v>
      </c>
      <c r="E566" s="793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138</v>
      </c>
      <c r="Y566" s="784">
        <f t="shared" si="104"/>
        <v>140.4</v>
      </c>
      <c r="Z566" s="36">
        <f>IFERROR(IF(Y566=0,"",ROUNDUP(Y566/H566,0)*0.00902),"")</f>
        <v>0.35177999999999998</v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146.04999999999998</v>
      </c>
      <c r="BN566" s="64">
        <f t="shared" si="106"/>
        <v>148.59</v>
      </c>
      <c r="BO566" s="64">
        <f t="shared" si="107"/>
        <v>0.29040404040404044</v>
      </c>
      <c r="BP566" s="64">
        <f t="shared" si="108"/>
        <v>0.29545454545454547</v>
      </c>
    </row>
    <row r="567" spans="1:68" ht="27" customHeight="1" x14ac:dyDescent="0.25">
      <c r="A567" s="54" t="s">
        <v>895</v>
      </c>
      <c r="B567" s="54" t="s">
        <v>897</v>
      </c>
      <c r="C567" s="31">
        <v>4301012034</v>
      </c>
      <c r="D567" s="792">
        <v>4607091389982</v>
      </c>
      <c r="E567" s="793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11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11"/>
      <c r="P568" s="801" t="s">
        <v>71</v>
      </c>
      <c r="Q568" s="802"/>
      <c r="R568" s="802"/>
      <c r="S568" s="802"/>
      <c r="T568" s="802"/>
      <c r="U568" s="802"/>
      <c r="V568" s="803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115.15151515151516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116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1.2139</v>
      </c>
      <c r="AA568" s="786"/>
      <c r="AB568" s="786"/>
      <c r="AC568" s="786"/>
    </row>
    <row r="569" spans="1:68" x14ac:dyDescent="0.2">
      <c r="A569" s="800"/>
      <c r="B569" s="800"/>
      <c r="C569" s="800"/>
      <c r="D569" s="800"/>
      <c r="E569" s="800"/>
      <c r="F569" s="800"/>
      <c r="G569" s="800"/>
      <c r="H569" s="800"/>
      <c r="I569" s="800"/>
      <c r="J569" s="800"/>
      <c r="K569" s="800"/>
      <c r="L569" s="800"/>
      <c r="M569" s="800"/>
      <c r="N569" s="800"/>
      <c r="O569" s="811"/>
      <c r="P569" s="801" t="s">
        <v>71</v>
      </c>
      <c r="Q569" s="802"/>
      <c r="R569" s="802"/>
      <c r="S569" s="802"/>
      <c r="T569" s="802"/>
      <c r="U569" s="802"/>
      <c r="V569" s="803"/>
      <c r="W569" s="37" t="s">
        <v>69</v>
      </c>
      <c r="X569" s="785">
        <f>IFERROR(SUM(X556:X567),"0")</f>
        <v>510</v>
      </c>
      <c r="Y569" s="785">
        <f>IFERROR(SUM(Y556:Y567),"0")</f>
        <v>513.36</v>
      </c>
      <c r="Z569" s="37"/>
      <c r="AA569" s="786"/>
      <c r="AB569" s="786"/>
      <c r="AC569" s="786"/>
    </row>
    <row r="570" spans="1:68" ht="14.25" customHeight="1" x14ac:dyDescent="0.25">
      <c r="A570" s="799" t="s">
        <v>170</v>
      </c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00"/>
      <c r="P570" s="800"/>
      <c r="Q570" s="800"/>
      <c r="R570" s="800"/>
      <c r="S570" s="800"/>
      <c r="T570" s="800"/>
      <c r="U570" s="800"/>
      <c r="V570" s="800"/>
      <c r="W570" s="800"/>
      <c r="X570" s="800"/>
      <c r="Y570" s="800"/>
      <c r="Z570" s="800"/>
      <c r="AA570" s="779"/>
      <c r="AB570" s="779"/>
      <c r="AC570" s="779"/>
    </row>
    <row r="571" spans="1:68" ht="16.5" customHeight="1" x14ac:dyDescent="0.25">
      <c r="A571" s="54" t="s">
        <v>898</v>
      </c>
      <c r="B571" s="54" t="s">
        <v>899</v>
      </c>
      <c r="C571" s="31">
        <v>4301020222</v>
      </c>
      <c r="D571" s="792">
        <v>4607091388930</v>
      </c>
      <c r="E571" s="793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8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0"/>
      <c r="R571" s="790"/>
      <c r="S571" s="790"/>
      <c r="T571" s="791"/>
      <c r="U571" s="34"/>
      <c r="V571" s="34"/>
      <c r="W571" s="35" t="s">
        <v>69</v>
      </c>
      <c r="X571" s="783">
        <v>50</v>
      </c>
      <c r="Y571" s="784">
        <f>IFERROR(IF(X571="",0,CEILING((X571/$H571),1)*$H571),"")</f>
        <v>52.800000000000004</v>
      </c>
      <c r="Z571" s="36">
        <f>IFERROR(IF(Y571=0,"",ROUNDUP(Y571/H571,0)*0.01196),"")</f>
        <v>0.1196</v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53.409090909090907</v>
      </c>
      <c r="BN571" s="64">
        <f>IFERROR(Y571*I571/H571,"0")</f>
        <v>56.400000000000006</v>
      </c>
      <c r="BO571" s="64">
        <f>IFERROR(1/J571*(X571/H571),"0")</f>
        <v>9.1054778554778545E-2</v>
      </c>
      <c r="BP571" s="64">
        <f>IFERROR(1/J571*(Y571/H571),"0")</f>
        <v>9.6153846153846159E-2</v>
      </c>
    </row>
    <row r="572" spans="1:68" ht="16.5" customHeight="1" x14ac:dyDescent="0.25">
      <c r="A572" s="54" t="s">
        <v>901</v>
      </c>
      <c r="B572" s="54" t="s">
        <v>902</v>
      </c>
      <c r="C572" s="31">
        <v>4301020206</v>
      </c>
      <c r="D572" s="792">
        <v>4680115880054</v>
      </c>
      <c r="E572" s="793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0"/>
      <c r="R572" s="790"/>
      <c r="S572" s="790"/>
      <c r="T572" s="79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901</v>
      </c>
      <c r="B573" s="54" t="s">
        <v>903</v>
      </c>
      <c r="C573" s="31">
        <v>4301020364</v>
      </c>
      <c r="D573" s="792">
        <v>4680115880054</v>
      </c>
      <c r="E573" s="793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0"/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11"/>
      <c r="P574" s="801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85">
        <f>IFERROR(X571/H571,"0")+IFERROR(X572/H572,"0")+IFERROR(X573/H573,"0")</f>
        <v>9.4696969696969688</v>
      </c>
      <c r="Y574" s="785">
        <f>IFERROR(Y571/H571,"0")+IFERROR(Y572/H572,"0")+IFERROR(Y573/H573,"0")</f>
        <v>10</v>
      </c>
      <c r="Z574" s="785">
        <f>IFERROR(IF(Z571="",0,Z571),"0")+IFERROR(IF(Z572="",0,Z572),"0")+IFERROR(IF(Z573="",0,Z573),"0")</f>
        <v>0.1196</v>
      </c>
      <c r="AA574" s="786"/>
      <c r="AB574" s="786"/>
      <c r="AC574" s="786"/>
    </row>
    <row r="575" spans="1:68" x14ac:dyDescent="0.2">
      <c r="A575" s="800"/>
      <c r="B575" s="800"/>
      <c r="C575" s="800"/>
      <c r="D575" s="800"/>
      <c r="E575" s="800"/>
      <c r="F575" s="800"/>
      <c r="G575" s="800"/>
      <c r="H575" s="800"/>
      <c r="I575" s="800"/>
      <c r="J575" s="800"/>
      <c r="K575" s="800"/>
      <c r="L575" s="800"/>
      <c r="M575" s="800"/>
      <c r="N575" s="800"/>
      <c r="O575" s="811"/>
      <c r="P575" s="801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85">
        <f>IFERROR(SUM(X571:X573),"0")</f>
        <v>50</v>
      </c>
      <c r="Y575" s="785">
        <f>IFERROR(SUM(Y571:Y573),"0")</f>
        <v>52.800000000000004</v>
      </c>
      <c r="Z575" s="37"/>
      <c r="AA575" s="786"/>
      <c r="AB575" s="786"/>
      <c r="AC575" s="786"/>
    </row>
    <row r="576" spans="1:68" ht="14.25" customHeight="1" x14ac:dyDescent="0.25">
      <c r="A576" s="799" t="s">
        <v>64</v>
      </c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00"/>
      <c r="P576" s="800"/>
      <c r="Q576" s="800"/>
      <c r="R576" s="800"/>
      <c r="S576" s="800"/>
      <c r="T576" s="800"/>
      <c r="U576" s="800"/>
      <c r="V576" s="800"/>
      <c r="W576" s="800"/>
      <c r="X576" s="800"/>
      <c r="Y576" s="800"/>
      <c r="Z576" s="800"/>
      <c r="AA576" s="779"/>
      <c r="AB576" s="779"/>
      <c r="AC576" s="779"/>
    </row>
    <row r="577" spans="1:68" ht="27" customHeight="1" x14ac:dyDescent="0.25">
      <c r="A577" s="54" t="s">
        <v>904</v>
      </c>
      <c r="B577" s="54" t="s">
        <v>905</v>
      </c>
      <c r="C577" s="31">
        <v>4301031252</v>
      </c>
      <c r="D577" s="792">
        <v>4680115883116</v>
      </c>
      <c r="E577" s="793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790"/>
      <c r="R577" s="790"/>
      <c r="S577" s="790"/>
      <c r="T577" s="791"/>
      <c r="U577" s="34"/>
      <c r="V577" s="34"/>
      <c r="W577" s="35" t="s">
        <v>69</v>
      </c>
      <c r="X577" s="783">
        <v>30</v>
      </c>
      <c r="Y577" s="784">
        <f t="shared" ref="Y577:Y585" si="110">IFERROR(IF(X577="",0,CEILING((X577/$H577),1)*$H577),"")</f>
        <v>31.68</v>
      </c>
      <c r="Z577" s="36">
        <f>IFERROR(IF(Y577=0,"",ROUNDUP(Y577/H577,0)*0.01196),"")</f>
        <v>7.1760000000000004E-2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32.04545454545454</v>
      </c>
      <c r="BN577" s="64">
        <f t="shared" ref="BN577:BN585" si="112">IFERROR(Y577*I577/H577,"0")</f>
        <v>33.839999999999996</v>
      </c>
      <c r="BO577" s="64">
        <f t="shared" ref="BO577:BO585" si="113">IFERROR(1/J577*(X577/H577),"0")</f>
        <v>5.4632867132867136E-2</v>
      </c>
      <c r="BP577" s="64">
        <f t="shared" ref="BP577:BP585" si="114">IFERROR(1/J577*(Y577/H577),"0")</f>
        <v>5.7692307692307696E-2</v>
      </c>
    </row>
    <row r="578" spans="1:68" ht="27" customHeight="1" x14ac:dyDescent="0.25">
      <c r="A578" s="54" t="s">
        <v>907</v>
      </c>
      <c r="B578" s="54" t="s">
        <v>908</v>
      </c>
      <c r="C578" s="31">
        <v>4301031248</v>
      </c>
      <c r="D578" s="792">
        <v>4680115883093</v>
      </c>
      <c r="E578" s="793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0"/>
      <c r="R578" s="790"/>
      <c r="S578" s="790"/>
      <c r="T578" s="791"/>
      <c r="U578" s="34"/>
      <c r="V578" s="34"/>
      <c r="W578" s="35" t="s">
        <v>69</v>
      </c>
      <c r="X578" s="783">
        <v>20</v>
      </c>
      <c r="Y578" s="784">
        <f t="shared" si="110"/>
        <v>21.12</v>
      </c>
      <c r="Z578" s="36">
        <f>IFERROR(IF(Y578=0,"",ROUNDUP(Y578/H578,0)*0.01196),"")</f>
        <v>4.7840000000000001E-2</v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21.363636363636363</v>
      </c>
      <c r="BN578" s="64">
        <f t="shared" si="112"/>
        <v>22.56</v>
      </c>
      <c r="BO578" s="64">
        <f t="shared" si="113"/>
        <v>3.6421911421911424E-2</v>
      </c>
      <c r="BP578" s="64">
        <f t="shared" si="114"/>
        <v>3.8461538461538464E-2</v>
      </c>
    </row>
    <row r="579" spans="1:68" ht="27" customHeight="1" x14ac:dyDescent="0.25">
      <c r="A579" s="54" t="s">
        <v>910</v>
      </c>
      <c r="B579" s="54" t="s">
        <v>911</v>
      </c>
      <c r="C579" s="31">
        <v>4301031250</v>
      </c>
      <c r="D579" s="792">
        <v>4680115883109</v>
      </c>
      <c r="E579" s="793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100</v>
      </c>
      <c r="Y579" s="784">
        <f t="shared" si="110"/>
        <v>100.32000000000001</v>
      </c>
      <c r="Z579" s="36">
        <f>IFERROR(IF(Y579=0,"",ROUNDUP(Y579/H579,0)*0.01196),"")</f>
        <v>0.22724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106.81818181818181</v>
      </c>
      <c r="BN579" s="64">
        <f t="shared" si="112"/>
        <v>107.16</v>
      </c>
      <c r="BO579" s="64">
        <f t="shared" si="113"/>
        <v>0.18210955710955709</v>
      </c>
      <c r="BP579" s="64">
        <f t="shared" si="114"/>
        <v>0.18269230769230771</v>
      </c>
    </row>
    <row r="580" spans="1:68" ht="27" customHeight="1" x14ac:dyDescent="0.25">
      <c r="A580" s="54" t="s">
        <v>913</v>
      </c>
      <c r="B580" s="54" t="s">
        <v>914</v>
      </c>
      <c r="C580" s="31">
        <v>4301031249</v>
      </c>
      <c r="D580" s="792">
        <v>4680115882072</v>
      </c>
      <c r="E580" s="793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72</v>
      </c>
      <c r="Y580" s="784">
        <f t="shared" si="110"/>
        <v>72</v>
      </c>
      <c r="Z580" s="36">
        <f>IFERROR(IF(Y580=0,"",ROUNDUP(Y580/H580,0)*0.00902),"")</f>
        <v>0.1804</v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76.2</v>
      </c>
      <c r="BN580" s="64">
        <f t="shared" si="112"/>
        <v>76.2</v>
      </c>
      <c r="BO580" s="64">
        <f t="shared" si="113"/>
        <v>0.15151515151515152</v>
      </c>
      <c r="BP580" s="64">
        <f t="shared" si="114"/>
        <v>0.15151515151515152</v>
      </c>
    </row>
    <row r="581" spans="1:68" ht="27" customHeight="1" x14ac:dyDescent="0.25">
      <c r="A581" s="54" t="s">
        <v>913</v>
      </c>
      <c r="B581" s="54" t="s">
        <v>916</v>
      </c>
      <c r="C581" s="31">
        <v>4301031383</v>
      </c>
      <c r="D581" s="792">
        <v>4680115882072</v>
      </c>
      <c r="E581" s="793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9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917</v>
      </c>
      <c r="B582" s="54" t="s">
        <v>918</v>
      </c>
      <c r="C582" s="31">
        <v>4301031251</v>
      </c>
      <c r="D582" s="792">
        <v>4680115882102</v>
      </c>
      <c r="E582" s="793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18</v>
      </c>
      <c r="Y582" s="784">
        <f t="shared" si="110"/>
        <v>18</v>
      </c>
      <c r="Z582" s="36">
        <f>IFERROR(IF(Y582=0,"",ROUNDUP(Y582/H582,0)*0.00902),"")</f>
        <v>4.5100000000000001E-2</v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19.05</v>
      </c>
      <c r="BN582" s="64">
        <f t="shared" si="112"/>
        <v>19.05</v>
      </c>
      <c r="BO582" s="64">
        <f t="shared" si="113"/>
        <v>3.787878787878788E-2</v>
      </c>
      <c r="BP582" s="64">
        <f t="shared" si="114"/>
        <v>3.787878787878788E-2</v>
      </c>
    </row>
    <row r="583" spans="1:68" ht="27" customHeight="1" x14ac:dyDescent="0.25">
      <c r="A583" s="54" t="s">
        <v>917</v>
      </c>
      <c r="B583" s="54" t="s">
        <v>919</v>
      </c>
      <c r="C583" s="31">
        <v>4301031385</v>
      </c>
      <c r="D583" s="792">
        <v>4680115882102</v>
      </c>
      <c r="E583" s="793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921</v>
      </c>
      <c r="B584" s="54" t="s">
        <v>922</v>
      </c>
      <c r="C584" s="31">
        <v>4301031253</v>
      </c>
      <c r="D584" s="792">
        <v>4680115882096</v>
      </c>
      <c r="E584" s="793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132</v>
      </c>
      <c r="Y584" s="784">
        <f t="shared" si="110"/>
        <v>133.20000000000002</v>
      </c>
      <c r="Z584" s="36">
        <f>IFERROR(IF(Y584=0,"",ROUNDUP(Y584/H584,0)*0.00902),"")</f>
        <v>0.33374000000000004</v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139.69999999999999</v>
      </c>
      <c r="BN584" s="64">
        <f t="shared" si="112"/>
        <v>140.97000000000003</v>
      </c>
      <c r="BO584" s="64">
        <f t="shared" si="113"/>
        <v>0.27777777777777779</v>
      </c>
      <c r="BP584" s="64">
        <f t="shared" si="114"/>
        <v>0.28030303030303039</v>
      </c>
    </row>
    <row r="585" spans="1:68" ht="27" customHeight="1" x14ac:dyDescent="0.25">
      <c r="A585" s="54" t="s">
        <v>921</v>
      </c>
      <c r="B585" s="54" t="s">
        <v>923</v>
      </c>
      <c r="C585" s="31">
        <v>4301031384</v>
      </c>
      <c r="D585" s="792">
        <v>4680115882096</v>
      </c>
      <c r="E585" s="793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9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1" t="s">
        <v>71</v>
      </c>
      <c r="Q586" s="802"/>
      <c r="R586" s="802"/>
      <c r="S586" s="802"/>
      <c r="T586" s="802"/>
      <c r="U586" s="802"/>
      <c r="V586" s="803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90.075757575757564</v>
      </c>
      <c r="Y586" s="785">
        <f>IFERROR(Y577/H577,"0")+IFERROR(Y578/H578,"0")+IFERROR(Y579/H579,"0")+IFERROR(Y580/H580,"0")+IFERROR(Y581/H581,"0")+IFERROR(Y582/H582,"0")+IFERROR(Y583/H583,"0")+IFERROR(Y584/H584,"0")+IFERROR(Y585/H585,"0")</f>
        <v>91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0.90608000000000011</v>
      </c>
      <c r="AA586" s="786"/>
      <c r="AB586" s="786"/>
      <c r="AC586" s="786"/>
    </row>
    <row r="587" spans="1:68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1" t="s">
        <v>71</v>
      </c>
      <c r="Q587" s="802"/>
      <c r="R587" s="802"/>
      <c r="S587" s="802"/>
      <c r="T587" s="802"/>
      <c r="U587" s="802"/>
      <c r="V587" s="803"/>
      <c r="W587" s="37" t="s">
        <v>69</v>
      </c>
      <c r="X587" s="785">
        <f>IFERROR(SUM(X577:X585),"0")</f>
        <v>372</v>
      </c>
      <c r="Y587" s="785">
        <f>IFERROR(SUM(Y577:Y585),"0")</f>
        <v>376.32000000000005</v>
      </c>
      <c r="Z587" s="37"/>
      <c r="AA587" s="786"/>
      <c r="AB587" s="786"/>
      <c r="AC587" s="786"/>
    </row>
    <row r="588" spans="1:68" ht="14.25" customHeight="1" x14ac:dyDescent="0.25">
      <c r="A588" s="799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79"/>
      <c r="AB588" s="779"/>
      <c r="AC588" s="779"/>
    </row>
    <row r="589" spans="1:68" ht="27" customHeight="1" x14ac:dyDescent="0.25">
      <c r="A589" s="54" t="s">
        <v>925</v>
      </c>
      <c r="B589" s="54" t="s">
        <v>926</v>
      </c>
      <c r="C589" s="31">
        <v>4301051230</v>
      </c>
      <c r="D589" s="792">
        <v>4607091383409</v>
      </c>
      <c r="E589" s="793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0"/>
      <c r="R589" s="790"/>
      <c r="S589" s="790"/>
      <c r="T589" s="79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928</v>
      </c>
      <c r="B590" s="54" t="s">
        <v>929</v>
      </c>
      <c r="C590" s="31">
        <v>4301051231</v>
      </c>
      <c r="D590" s="792">
        <v>4607091383416</v>
      </c>
      <c r="E590" s="793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0"/>
      <c r="R590" s="790"/>
      <c r="S590" s="790"/>
      <c r="T590" s="79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931</v>
      </c>
      <c r="B591" s="54" t="s">
        <v>932</v>
      </c>
      <c r="C591" s="31">
        <v>4301051058</v>
      </c>
      <c r="D591" s="792">
        <v>4680115883536</v>
      </c>
      <c r="E591" s="793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1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1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customHeight="1" x14ac:dyDescent="0.25">
      <c r="A594" s="799" t="s">
        <v>211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79"/>
      <c r="AB594" s="779"/>
      <c r="AC594" s="779"/>
    </row>
    <row r="595" spans="1:68" ht="27" customHeight="1" x14ac:dyDescent="0.25">
      <c r="A595" s="54" t="s">
        <v>934</v>
      </c>
      <c r="B595" s="54" t="s">
        <v>935</v>
      </c>
      <c r="C595" s="31">
        <v>4301060363</v>
      </c>
      <c r="D595" s="792">
        <v>4680115885035</v>
      </c>
      <c r="E595" s="793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9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0"/>
      <c r="R595" s="790"/>
      <c r="S595" s="790"/>
      <c r="T595" s="79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937</v>
      </c>
      <c r="B596" s="54" t="s">
        <v>938</v>
      </c>
      <c r="C596" s="31">
        <v>4301060436</v>
      </c>
      <c r="D596" s="792">
        <v>4680115885936</v>
      </c>
      <c r="E596" s="793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45" t="s">
        <v>939</v>
      </c>
      <c r="Q596" s="790"/>
      <c r="R596" s="790"/>
      <c r="S596" s="790"/>
      <c r="T596" s="79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1" t="s">
        <v>71</v>
      </c>
      <c r="Q597" s="802"/>
      <c r="R597" s="802"/>
      <c r="S597" s="802"/>
      <c r="T597" s="802"/>
      <c r="U597" s="802"/>
      <c r="V597" s="803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1" t="s">
        <v>71</v>
      </c>
      <c r="Q598" s="802"/>
      <c r="R598" s="802"/>
      <c r="S598" s="802"/>
      <c r="T598" s="802"/>
      <c r="U598" s="802"/>
      <c r="V598" s="803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customHeight="1" x14ac:dyDescent="0.2">
      <c r="A599" s="886" t="s">
        <v>940</v>
      </c>
      <c r="B599" s="887"/>
      <c r="C599" s="887"/>
      <c r="D599" s="887"/>
      <c r="E599" s="887"/>
      <c r="F599" s="887"/>
      <c r="G599" s="887"/>
      <c r="H599" s="887"/>
      <c r="I599" s="887"/>
      <c r="J599" s="887"/>
      <c r="K599" s="887"/>
      <c r="L599" s="887"/>
      <c r="M599" s="887"/>
      <c r="N599" s="887"/>
      <c r="O599" s="887"/>
      <c r="P599" s="887"/>
      <c r="Q599" s="887"/>
      <c r="R599" s="887"/>
      <c r="S599" s="887"/>
      <c r="T599" s="887"/>
      <c r="U599" s="887"/>
      <c r="V599" s="887"/>
      <c r="W599" s="887"/>
      <c r="X599" s="887"/>
      <c r="Y599" s="887"/>
      <c r="Z599" s="887"/>
      <c r="AA599" s="48"/>
      <c r="AB599" s="48"/>
      <c r="AC599" s="48"/>
    </row>
    <row r="600" spans="1:68" ht="16.5" customHeight="1" x14ac:dyDescent="0.25">
      <c r="A600" s="809" t="s">
        <v>940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78"/>
      <c r="AB600" s="778"/>
      <c r="AC600" s="778"/>
    </row>
    <row r="601" spans="1:68" ht="14.25" customHeight="1" x14ac:dyDescent="0.25">
      <c r="A601" s="799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27" customHeight="1" x14ac:dyDescent="0.25">
      <c r="A602" s="54" t="s">
        <v>941</v>
      </c>
      <c r="B602" s="54" t="s">
        <v>942</v>
      </c>
      <c r="C602" s="31">
        <v>4301031309</v>
      </c>
      <c r="D602" s="792">
        <v>4680115885530</v>
      </c>
      <c r="E602" s="793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292</v>
      </c>
      <c r="N602" s="33"/>
      <c r="O602" s="32">
        <v>90</v>
      </c>
      <c r="P602" s="1044" t="s">
        <v>943</v>
      </c>
      <c r="Q602" s="790"/>
      <c r="R602" s="790"/>
      <c r="S602" s="790"/>
      <c r="T602" s="791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1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85">
        <f>IFERROR(X602/H602,"0")</f>
        <v>0</v>
      </c>
      <c r="Y603" s="785">
        <f>IFERROR(Y602/H602,"0")</f>
        <v>0</v>
      </c>
      <c r="Z603" s="785">
        <f>IFERROR(IF(Z602="",0,Z602),"0")</f>
        <v>0</v>
      </c>
      <c r="AA603" s="786"/>
      <c r="AB603" s="786"/>
      <c r="AC603" s="786"/>
    </row>
    <row r="604" spans="1:68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1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85">
        <f>IFERROR(SUM(X602:X602),"0")</f>
        <v>0</v>
      </c>
      <c r="Y604" s="785">
        <f>IFERROR(SUM(Y602:Y602),"0")</f>
        <v>0</v>
      </c>
      <c r="Z604" s="37"/>
      <c r="AA604" s="786"/>
      <c r="AB604" s="786"/>
      <c r="AC604" s="786"/>
    </row>
    <row r="605" spans="1:68" ht="14.25" customHeight="1" x14ac:dyDescent="0.25">
      <c r="A605" s="799" t="s">
        <v>73</v>
      </c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0"/>
      <c r="P605" s="800"/>
      <c r="Q605" s="800"/>
      <c r="R605" s="800"/>
      <c r="S605" s="800"/>
      <c r="T605" s="800"/>
      <c r="U605" s="800"/>
      <c r="V605" s="800"/>
      <c r="W605" s="800"/>
      <c r="X605" s="800"/>
      <c r="Y605" s="800"/>
      <c r="Z605" s="800"/>
      <c r="AA605" s="779"/>
      <c r="AB605" s="779"/>
      <c r="AC605" s="779"/>
    </row>
    <row r="606" spans="1:68" ht="16.5" customHeight="1" x14ac:dyDescent="0.25">
      <c r="A606" s="54" t="s">
        <v>945</v>
      </c>
      <c r="B606" s="54" t="s">
        <v>946</v>
      </c>
      <c r="C606" s="31">
        <v>4301051765</v>
      </c>
      <c r="D606" s="792">
        <v>4680115885547</v>
      </c>
      <c r="E606" s="793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292</v>
      </c>
      <c r="N606" s="33"/>
      <c r="O606" s="32">
        <v>45</v>
      </c>
      <c r="P606" s="982" t="s">
        <v>947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>IFERROR(IF(X606="",0,CEILING((X606/$H606),1)*$H606),"")</f>
        <v>0</v>
      </c>
      <c r="Z606" s="36" t="str">
        <f>IFERROR(IF(Y606=0,"",ROUNDUP(Y606/H606,0)*0.00937),"")</f>
        <v/>
      </c>
      <c r="AA606" s="56"/>
      <c r="AB606" s="57"/>
      <c r="AC606" s="703" t="s">
        <v>294</v>
      </c>
      <c r="AG606" s="64"/>
      <c r="AJ606" s="68"/>
      <c r="AK606" s="68">
        <v>0</v>
      </c>
      <c r="BB606" s="704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810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11"/>
      <c r="P607" s="801" t="s">
        <v>71</v>
      </c>
      <c r="Q607" s="802"/>
      <c r="R607" s="802"/>
      <c r="S607" s="802"/>
      <c r="T607" s="802"/>
      <c r="U607" s="802"/>
      <c r="V607" s="803"/>
      <c r="W607" s="37" t="s">
        <v>72</v>
      </c>
      <c r="X607" s="785">
        <f>IFERROR(X606/H606,"0")</f>
        <v>0</v>
      </c>
      <c r="Y607" s="785">
        <f>IFERROR(Y606/H606,"0")</f>
        <v>0</v>
      </c>
      <c r="Z607" s="785">
        <f>IFERROR(IF(Z606="",0,Z606),"0")</f>
        <v>0</v>
      </c>
      <c r="AA607" s="786"/>
      <c r="AB607" s="786"/>
      <c r="AC607" s="786"/>
    </row>
    <row r="608" spans="1:68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11"/>
      <c r="P608" s="801" t="s">
        <v>71</v>
      </c>
      <c r="Q608" s="802"/>
      <c r="R608" s="802"/>
      <c r="S608" s="802"/>
      <c r="T608" s="802"/>
      <c r="U608" s="802"/>
      <c r="V608" s="803"/>
      <c r="W608" s="37" t="s">
        <v>69</v>
      </c>
      <c r="X608" s="785">
        <f>IFERROR(SUM(X606:X606),"0")</f>
        <v>0</v>
      </c>
      <c r="Y608" s="785">
        <f>IFERROR(SUM(Y606:Y606),"0")</f>
        <v>0</v>
      </c>
      <c r="Z608" s="37"/>
      <c r="AA608" s="786"/>
      <c r="AB608" s="786"/>
      <c r="AC608" s="786"/>
    </row>
    <row r="609" spans="1:68" ht="27.75" customHeight="1" x14ac:dyDescent="0.2">
      <c r="A609" s="886" t="s">
        <v>948</v>
      </c>
      <c r="B609" s="887"/>
      <c r="C609" s="887"/>
      <c r="D609" s="887"/>
      <c r="E609" s="887"/>
      <c r="F609" s="887"/>
      <c r="G609" s="887"/>
      <c r="H609" s="887"/>
      <c r="I609" s="887"/>
      <c r="J609" s="887"/>
      <c r="K609" s="887"/>
      <c r="L609" s="887"/>
      <c r="M609" s="887"/>
      <c r="N609" s="887"/>
      <c r="O609" s="887"/>
      <c r="P609" s="887"/>
      <c r="Q609" s="887"/>
      <c r="R609" s="887"/>
      <c r="S609" s="887"/>
      <c r="T609" s="887"/>
      <c r="U609" s="887"/>
      <c r="V609" s="887"/>
      <c r="W609" s="887"/>
      <c r="X609" s="887"/>
      <c r="Y609" s="887"/>
      <c r="Z609" s="887"/>
      <c r="AA609" s="48"/>
      <c r="AB609" s="48"/>
      <c r="AC609" s="48"/>
    </row>
    <row r="610" spans="1:68" ht="16.5" customHeight="1" x14ac:dyDescent="0.25">
      <c r="A610" s="809" t="s">
        <v>948</v>
      </c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0"/>
      <c r="P610" s="800"/>
      <c r="Q610" s="800"/>
      <c r="R610" s="800"/>
      <c r="S610" s="800"/>
      <c r="T610" s="800"/>
      <c r="U610" s="800"/>
      <c r="V610" s="800"/>
      <c r="W610" s="800"/>
      <c r="X610" s="800"/>
      <c r="Y610" s="800"/>
      <c r="Z610" s="800"/>
      <c r="AA610" s="778"/>
      <c r="AB610" s="778"/>
      <c r="AC610" s="778"/>
    </row>
    <row r="611" spans="1:68" ht="14.25" customHeight="1" x14ac:dyDescent="0.25">
      <c r="A611" s="799" t="s">
        <v>115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779"/>
      <c r="AB611" s="779"/>
      <c r="AC611" s="779"/>
    </row>
    <row r="612" spans="1:68" ht="27" customHeight="1" x14ac:dyDescent="0.25">
      <c r="A612" s="54" t="s">
        <v>949</v>
      </c>
      <c r="B612" s="54" t="s">
        <v>950</v>
      </c>
      <c r="C612" s="31">
        <v>4301011763</v>
      </c>
      <c r="D612" s="792">
        <v>4640242181011</v>
      </c>
      <c r="E612" s="793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47" t="s">
        <v>951</v>
      </c>
      <c r="Q612" s="790"/>
      <c r="R612" s="790"/>
      <c r="S612" s="790"/>
      <c r="T612" s="79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customHeight="1" x14ac:dyDescent="0.25">
      <c r="A613" s="54" t="s">
        <v>953</v>
      </c>
      <c r="B613" s="54" t="s">
        <v>954</v>
      </c>
      <c r="C613" s="31">
        <v>4301011585</v>
      </c>
      <c r="D613" s="792">
        <v>4640242180441</v>
      </c>
      <c r="E613" s="793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796" t="s">
        <v>955</v>
      </c>
      <c r="Q613" s="790"/>
      <c r="R613" s="790"/>
      <c r="S613" s="790"/>
      <c r="T613" s="79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customHeight="1" x14ac:dyDescent="0.25">
      <c r="A614" s="54" t="s">
        <v>957</v>
      </c>
      <c r="B614" s="54" t="s">
        <v>958</v>
      </c>
      <c r="C614" s="31">
        <v>4301011584</v>
      </c>
      <c r="D614" s="792">
        <v>4640242180564</v>
      </c>
      <c r="E614" s="793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21" t="s">
        <v>959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 t="shared" si="115"/>
        <v>0</v>
      </c>
      <c r="Z614" s="36" t="str">
        <f>IFERROR(IF(Y614=0,"",ROUNDUP(Y614/H614,0)*0.02175),"")</f>
        <v/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0</v>
      </c>
      <c r="BN614" s="64">
        <f t="shared" si="117"/>
        <v>0</v>
      </c>
      <c r="BO614" s="64">
        <f t="shared" si="118"/>
        <v>0</v>
      </c>
      <c r="BP614" s="64">
        <f t="shared" si="119"/>
        <v>0</v>
      </c>
    </row>
    <row r="615" spans="1:68" ht="27" customHeight="1" x14ac:dyDescent="0.25">
      <c r="A615" s="54" t="s">
        <v>961</v>
      </c>
      <c r="B615" s="54" t="s">
        <v>962</v>
      </c>
      <c r="C615" s="31">
        <v>4301011762</v>
      </c>
      <c r="D615" s="792">
        <v>4640242180922</v>
      </c>
      <c r="E615" s="793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836" t="s">
        <v>963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4301011764</v>
      </c>
      <c r="D616" s="792">
        <v>4640242181189</v>
      </c>
      <c r="E616" s="793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842" t="s">
        <v>967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4301011551</v>
      </c>
      <c r="D617" s="792">
        <v>4640242180038</v>
      </c>
      <c r="E617" s="793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1066" t="s">
        <v>970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customHeight="1" x14ac:dyDescent="0.25">
      <c r="A618" s="54" t="s">
        <v>971</v>
      </c>
      <c r="B618" s="54" t="s">
        <v>972</v>
      </c>
      <c r="C618" s="31">
        <v>4301011765</v>
      </c>
      <c r="D618" s="792">
        <v>4640242181172</v>
      </c>
      <c r="E618" s="793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1095" t="s">
        <v>973</v>
      </c>
      <c r="Q618" s="790"/>
      <c r="R618" s="790"/>
      <c r="S618" s="790"/>
      <c r="T618" s="79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x14ac:dyDescent="0.2">
      <c r="A619" s="810"/>
      <c r="B619" s="800"/>
      <c r="C619" s="800"/>
      <c r="D619" s="800"/>
      <c r="E619" s="800"/>
      <c r="F619" s="800"/>
      <c r="G619" s="800"/>
      <c r="H619" s="800"/>
      <c r="I619" s="800"/>
      <c r="J619" s="800"/>
      <c r="K619" s="800"/>
      <c r="L619" s="800"/>
      <c r="M619" s="800"/>
      <c r="N619" s="800"/>
      <c r="O619" s="811"/>
      <c r="P619" s="801" t="s">
        <v>71</v>
      </c>
      <c r="Q619" s="802"/>
      <c r="R619" s="802"/>
      <c r="S619" s="802"/>
      <c r="T619" s="802"/>
      <c r="U619" s="802"/>
      <c r="V619" s="803"/>
      <c r="W619" s="37" t="s">
        <v>72</v>
      </c>
      <c r="X619" s="785">
        <f>IFERROR(X612/H612,"0")+IFERROR(X613/H613,"0")+IFERROR(X614/H614,"0")+IFERROR(X615/H615,"0")+IFERROR(X616/H616,"0")+IFERROR(X617/H617,"0")+IFERROR(X618/H618,"0")</f>
        <v>0</v>
      </c>
      <c r="Y619" s="785">
        <f>IFERROR(Y612/H612,"0")+IFERROR(Y613/H613,"0")+IFERROR(Y614/H614,"0")+IFERROR(Y615/H615,"0")+IFERROR(Y616/H616,"0")+IFERROR(Y617/H617,"0")+IFERROR(Y618/H618,"0")</f>
        <v>0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0</v>
      </c>
      <c r="AA619" s="786"/>
      <c r="AB619" s="786"/>
      <c r="AC619" s="786"/>
    </row>
    <row r="620" spans="1:68" x14ac:dyDescent="0.2">
      <c r="A620" s="800"/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11"/>
      <c r="P620" s="801" t="s">
        <v>71</v>
      </c>
      <c r="Q620" s="802"/>
      <c r="R620" s="802"/>
      <c r="S620" s="802"/>
      <c r="T620" s="802"/>
      <c r="U620" s="802"/>
      <c r="V620" s="803"/>
      <c r="W620" s="37" t="s">
        <v>69</v>
      </c>
      <c r="X620" s="785">
        <f>IFERROR(SUM(X612:X618),"0")</f>
        <v>0</v>
      </c>
      <c r="Y620" s="785">
        <f>IFERROR(SUM(Y612:Y618),"0")</f>
        <v>0</v>
      </c>
      <c r="Z620" s="37"/>
      <c r="AA620" s="786"/>
      <c r="AB620" s="786"/>
      <c r="AC620" s="786"/>
    </row>
    <row r="621" spans="1:68" ht="14.25" customHeight="1" x14ac:dyDescent="0.25">
      <c r="A621" s="799" t="s">
        <v>170</v>
      </c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0"/>
      <c r="P621" s="800"/>
      <c r="Q621" s="800"/>
      <c r="R621" s="800"/>
      <c r="S621" s="800"/>
      <c r="T621" s="800"/>
      <c r="U621" s="800"/>
      <c r="V621" s="800"/>
      <c r="W621" s="800"/>
      <c r="X621" s="800"/>
      <c r="Y621" s="800"/>
      <c r="Z621" s="800"/>
      <c r="AA621" s="779"/>
      <c r="AB621" s="779"/>
      <c r="AC621" s="779"/>
    </row>
    <row r="622" spans="1:68" ht="16.5" customHeight="1" x14ac:dyDescent="0.25">
      <c r="A622" s="54" t="s">
        <v>974</v>
      </c>
      <c r="B622" s="54" t="s">
        <v>975</v>
      </c>
      <c r="C622" s="31">
        <v>4301020269</v>
      </c>
      <c r="D622" s="792">
        <v>4640242180519</v>
      </c>
      <c r="E622" s="793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30" t="s">
        <v>976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4301020260</v>
      </c>
      <c r="D623" s="792">
        <v>4640242180526</v>
      </c>
      <c r="E623" s="793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14" t="s">
        <v>980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981</v>
      </c>
      <c r="B624" s="54" t="s">
        <v>982</v>
      </c>
      <c r="C624" s="31">
        <v>4301020309</v>
      </c>
      <c r="D624" s="792">
        <v>4640242180090</v>
      </c>
      <c r="E624" s="793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78" t="s">
        <v>983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985</v>
      </c>
      <c r="B625" s="54" t="s">
        <v>986</v>
      </c>
      <c r="C625" s="31">
        <v>4301020295</v>
      </c>
      <c r="D625" s="792">
        <v>4640242181363</v>
      </c>
      <c r="E625" s="793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1212" t="s">
        <v>987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810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1"/>
      <c r="P626" s="801" t="s">
        <v>71</v>
      </c>
      <c r="Q626" s="802"/>
      <c r="R626" s="802"/>
      <c r="S626" s="802"/>
      <c r="T626" s="802"/>
      <c r="U626" s="802"/>
      <c r="V626" s="803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1"/>
      <c r="P627" s="801" t="s">
        <v>71</v>
      </c>
      <c r="Q627" s="802"/>
      <c r="R627" s="802"/>
      <c r="S627" s="802"/>
      <c r="T627" s="802"/>
      <c r="U627" s="802"/>
      <c r="V627" s="803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customHeight="1" x14ac:dyDescent="0.25">
      <c r="A628" s="799" t="s">
        <v>64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27" customHeight="1" x14ac:dyDescent="0.25">
      <c r="A629" s="54" t="s">
        <v>988</v>
      </c>
      <c r="B629" s="54" t="s">
        <v>989</v>
      </c>
      <c r="C629" s="31">
        <v>4301031280</v>
      </c>
      <c r="D629" s="792">
        <v>4640242180816</v>
      </c>
      <c r="E629" s="793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1054" t="s">
        <v>990</v>
      </c>
      <c r="Q629" s="790"/>
      <c r="R629" s="790"/>
      <c r="S629" s="790"/>
      <c r="T629" s="79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customHeight="1" x14ac:dyDescent="0.25">
      <c r="A630" s="54" t="s">
        <v>992</v>
      </c>
      <c r="B630" s="54" t="s">
        <v>993</v>
      </c>
      <c r="C630" s="31">
        <v>4301031244</v>
      </c>
      <c r="D630" s="792">
        <v>4640242180595</v>
      </c>
      <c r="E630" s="793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1063" t="s">
        <v>994</v>
      </c>
      <c r="Q630" s="790"/>
      <c r="R630" s="790"/>
      <c r="S630" s="790"/>
      <c r="T630" s="79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customHeight="1" x14ac:dyDescent="0.25">
      <c r="A631" s="54" t="s">
        <v>996</v>
      </c>
      <c r="B631" s="54" t="s">
        <v>997</v>
      </c>
      <c r="C631" s="31">
        <v>4301031289</v>
      </c>
      <c r="D631" s="792">
        <v>4640242181615</v>
      </c>
      <c r="E631" s="793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1105" t="s">
        <v>998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customHeight="1" x14ac:dyDescent="0.25">
      <c r="A632" s="54" t="s">
        <v>1000</v>
      </c>
      <c r="B632" s="54" t="s">
        <v>1001</v>
      </c>
      <c r="C632" s="31">
        <v>4301031285</v>
      </c>
      <c r="D632" s="792">
        <v>4640242181639</v>
      </c>
      <c r="E632" s="793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1071" t="s">
        <v>1002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customHeight="1" x14ac:dyDescent="0.25">
      <c r="A633" s="54" t="s">
        <v>1004</v>
      </c>
      <c r="B633" s="54" t="s">
        <v>1005</v>
      </c>
      <c r="C633" s="31">
        <v>4301031287</v>
      </c>
      <c r="D633" s="792">
        <v>4640242181622</v>
      </c>
      <c r="E633" s="793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1006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4301031203</v>
      </c>
      <c r="D634" s="792">
        <v>4640242180908</v>
      </c>
      <c r="E634" s="793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8" t="s">
        <v>1010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customHeight="1" x14ac:dyDescent="0.25">
      <c r="A635" s="54" t="s">
        <v>1011</v>
      </c>
      <c r="B635" s="54" t="s">
        <v>1012</v>
      </c>
      <c r="C635" s="31">
        <v>4301031200</v>
      </c>
      <c r="D635" s="792">
        <v>4640242180489</v>
      </c>
      <c r="E635" s="793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3" t="s">
        <v>1013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x14ac:dyDescent="0.2">
      <c r="A636" s="81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11"/>
      <c r="P636" s="801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x14ac:dyDescent="0.2">
      <c r="A637" s="800"/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11"/>
      <c r="P637" s="801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customHeight="1" x14ac:dyDescent="0.25">
      <c r="A638" s="799" t="s">
        <v>73</v>
      </c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0"/>
      <c r="P638" s="800"/>
      <c r="Q638" s="800"/>
      <c r="R638" s="800"/>
      <c r="S638" s="800"/>
      <c r="T638" s="800"/>
      <c r="U638" s="800"/>
      <c r="V638" s="800"/>
      <c r="W638" s="800"/>
      <c r="X638" s="800"/>
      <c r="Y638" s="800"/>
      <c r="Z638" s="800"/>
      <c r="AA638" s="779"/>
      <c r="AB638" s="779"/>
      <c r="AC638" s="779"/>
    </row>
    <row r="639" spans="1:68" ht="27" customHeight="1" x14ac:dyDescent="0.25">
      <c r="A639" s="54" t="s">
        <v>1014</v>
      </c>
      <c r="B639" s="54" t="s">
        <v>1015</v>
      </c>
      <c r="C639" s="31">
        <v>4301051746</v>
      </c>
      <c r="D639" s="792">
        <v>4640242180533</v>
      </c>
      <c r="E639" s="793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1142" t="s">
        <v>1016</v>
      </c>
      <c r="Q639" s="790"/>
      <c r="R639" s="790"/>
      <c r="S639" s="790"/>
      <c r="T639" s="791"/>
      <c r="U639" s="34"/>
      <c r="V639" s="34"/>
      <c r="W639" s="35" t="s">
        <v>69</v>
      </c>
      <c r="X639" s="783">
        <v>900</v>
      </c>
      <c r="Y639" s="784">
        <f t="shared" ref="Y639:Y646" si="125">IFERROR(IF(X639="",0,CEILING((X639/$H639),1)*$H639),"")</f>
        <v>904.8</v>
      </c>
      <c r="Z639" s="36">
        <f>IFERROR(IF(Y639=0,"",ROUNDUP(Y639/H639,0)*0.02175),"")</f>
        <v>2.5229999999999997</v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965.07692307692309</v>
      </c>
      <c r="BN639" s="64">
        <f t="shared" ref="BN639:BN646" si="127">IFERROR(Y639*I639/H639,"0")</f>
        <v>970.22400000000016</v>
      </c>
      <c r="BO639" s="64">
        <f t="shared" ref="BO639:BO646" si="128">IFERROR(1/J639*(X639/H639),"0")</f>
        <v>2.0604395604395602</v>
      </c>
      <c r="BP639" s="64">
        <f t="shared" ref="BP639:BP646" si="129">IFERROR(1/J639*(Y639/H639),"0")</f>
        <v>2.0714285714285712</v>
      </c>
    </row>
    <row r="640" spans="1:68" ht="27" customHeight="1" x14ac:dyDescent="0.25">
      <c r="A640" s="54" t="s">
        <v>1014</v>
      </c>
      <c r="B640" s="54" t="s">
        <v>1018</v>
      </c>
      <c r="C640" s="31">
        <v>4301051887</v>
      </c>
      <c r="D640" s="792">
        <v>4640242180533</v>
      </c>
      <c r="E640" s="793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951" t="s">
        <v>1019</v>
      </c>
      <c r="Q640" s="790"/>
      <c r="R640" s="790"/>
      <c r="S640" s="790"/>
      <c r="T640" s="79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customHeight="1" x14ac:dyDescent="0.25">
      <c r="A641" s="54" t="s">
        <v>1020</v>
      </c>
      <c r="B641" s="54" t="s">
        <v>1021</v>
      </c>
      <c r="C641" s="31">
        <v>4301051510</v>
      </c>
      <c r="D641" s="792">
        <v>4640242180540</v>
      </c>
      <c r="E641" s="793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1149" t="s">
        <v>1022</v>
      </c>
      <c r="Q641" s="790"/>
      <c r="R641" s="790"/>
      <c r="S641" s="790"/>
      <c r="T641" s="79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customHeight="1" x14ac:dyDescent="0.25">
      <c r="A642" s="54" t="s">
        <v>1020</v>
      </c>
      <c r="B642" s="54" t="s">
        <v>1024</v>
      </c>
      <c r="C642" s="31">
        <v>4301051933</v>
      </c>
      <c r="D642" s="792">
        <v>4640242180540</v>
      </c>
      <c r="E642" s="793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1184" t="s">
        <v>1025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customHeight="1" x14ac:dyDescent="0.25">
      <c r="A643" s="54" t="s">
        <v>1026</v>
      </c>
      <c r="B643" s="54" t="s">
        <v>1027</v>
      </c>
      <c r="C643" s="31">
        <v>4301051390</v>
      </c>
      <c r="D643" s="792">
        <v>4640242181233</v>
      </c>
      <c r="E643" s="793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38" t="s">
        <v>1028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customHeight="1" x14ac:dyDescent="0.25">
      <c r="A644" s="54" t="s">
        <v>1026</v>
      </c>
      <c r="B644" s="54" t="s">
        <v>1029</v>
      </c>
      <c r="C644" s="31">
        <v>4301051920</v>
      </c>
      <c r="D644" s="792">
        <v>4640242181233</v>
      </c>
      <c r="E644" s="793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165</v>
      </c>
      <c r="N644" s="33"/>
      <c r="O644" s="32">
        <v>45</v>
      </c>
      <c r="P644" s="1188" t="s">
        <v>1030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4301051448</v>
      </c>
      <c r="D645" s="792">
        <v>4640242181226</v>
      </c>
      <c r="E645" s="793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5" t="s">
        <v>1033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4301051921</v>
      </c>
      <c r="D646" s="792">
        <v>4640242181226</v>
      </c>
      <c r="E646" s="793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165</v>
      </c>
      <c r="N646" s="33"/>
      <c r="O646" s="32">
        <v>45</v>
      </c>
      <c r="P646" s="1127" t="s">
        <v>1035</v>
      </c>
      <c r="Q646" s="790"/>
      <c r="R646" s="790"/>
      <c r="S646" s="790"/>
      <c r="T646" s="79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x14ac:dyDescent="0.2">
      <c r="A647" s="810"/>
      <c r="B647" s="800"/>
      <c r="C647" s="800"/>
      <c r="D647" s="800"/>
      <c r="E647" s="800"/>
      <c r="F647" s="800"/>
      <c r="G647" s="800"/>
      <c r="H647" s="800"/>
      <c r="I647" s="800"/>
      <c r="J647" s="800"/>
      <c r="K647" s="800"/>
      <c r="L647" s="800"/>
      <c r="M647" s="800"/>
      <c r="N647" s="800"/>
      <c r="O647" s="811"/>
      <c r="P647" s="801" t="s">
        <v>71</v>
      </c>
      <c r="Q647" s="802"/>
      <c r="R647" s="802"/>
      <c r="S647" s="802"/>
      <c r="T647" s="802"/>
      <c r="U647" s="802"/>
      <c r="V647" s="803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115.38461538461539</v>
      </c>
      <c r="Y647" s="785">
        <f>IFERROR(Y639/H639,"0")+IFERROR(Y640/H640,"0")+IFERROR(Y641/H641,"0")+IFERROR(Y642/H642,"0")+IFERROR(Y643/H643,"0")+IFERROR(Y644/H644,"0")+IFERROR(Y645/H645,"0")+IFERROR(Y646/H646,"0")</f>
        <v>116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2.5229999999999997</v>
      </c>
      <c r="AA647" s="786"/>
      <c r="AB647" s="786"/>
      <c r="AC647" s="786"/>
    </row>
    <row r="648" spans="1:68" x14ac:dyDescent="0.2">
      <c r="A648" s="800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11"/>
      <c r="P648" s="801" t="s">
        <v>71</v>
      </c>
      <c r="Q648" s="802"/>
      <c r="R648" s="802"/>
      <c r="S648" s="802"/>
      <c r="T648" s="802"/>
      <c r="U648" s="802"/>
      <c r="V648" s="803"/>
      <c r="W648" s="37" t="s">
        <v>69</v>
      </c>
      <c r="X648" s="785">
        <f>IFERROR(SUM(X639:X646),"0")</f>
        <v>900</v>
      </c>
      <c r="Y648" s="785">
        <f>IFERROR(SUM(Y639:Y646),"0")</f>
        <v>904.8</v>
      </c>
      <c r="Z648" s="37"/>
      <c r="AA648" s="786"/>
      <c r="AB648" s="786"/>
      <c r="AC648" s="786"/>
    </row>
    <row r="649" spans="1:68" ht="14.25" customHeight="1" x14ac:dyDescent="0.25">
      <c r="A649" s="799" t="s">
        <v>211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779"/>
      <c r="AB649" s="779"/>
      <c r="AC649" s="779"/>
    </row>
    <row r="650" spans="1:68" ht="27" customHeight="1" x14ac:dyDescent="0.25">
      <c r="A650" s="54" t="s">
        <v>1036</v>
      </c>
      <c r="B650" s="54" t="s">
        <v>1037</v>
      </c>
      <c r="C650" s="31">
        <v>4301060408</v>
      </c>
      <c r="D650" s="792">
        <v>4640242180120</v>
      </c>
      <c r="E650" s="793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1211" t="s">
        <v>1038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1036</v>
      </c>
      <c r="B651" s="54" t="s">
        <v>1040</v>
      </c>
      <c r="C651" s="31">
        <v>4301060354</v>
      </c>
      <c r="D651" s="792">
        <v>4640242180120</v>
      </c>
      <c r="E651" s="793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7" t="s">
        <v>1041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1042</v>
      </c>
      <c r="B652" s="54" t="s">
        <v>1043</v>
      </c>
      <c r="C652" s="31">
        <v>4301060407</v>
      </c>
      <c r="D652" s="792">
        <v>4640242180137</v>
      </c>
      <c r="E652" s="793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1044</v>
      </c>
      <c r="Q652" s="790"/>
      <c r="R652" s="790"/>
      <c r="S652" s="790"/>
      <c r="T652" s="79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1042</v>
      </c>
      <c r="B653" s="54" t="s">
        <v>1046</v>
      </c>
      <c r="C653" s="31">
        <v>4301060355</v>
      </c>
      <c r="D653" s="792">
        <v>4640242180137</v>
      </c>
      <c r="E653" s="793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2" t="s">
        <v>1047</v>
      </c>
      <c r="Q653" s="790"/>
      <c r="R653" s="790"/>
      <c r="S653" s="790"/>
      <c r="T653" s="79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10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1"/>
      <c r="P654" s="801" t="s">
        <v>71</v>
      </c>
      <c r="Q654" s="802"/>
      <c r="R654" s="802"/>
      <c r="S654" s="802"/>
      <c r="T654" s="802"/>
      <c r="U654" s="802"/>
      <c r="V654" s="803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1"/>
      <c r="P655" s="801" t="s">
        <v>71</v>
      </c>
      <c r="Q655" s="802"/>
      <c r="R655" s="802"/>
      <c r="S655" s="802"/>
      <c r="T655" s="802"/>
      <c r="U655" s="802"/>
      <c r="V655" s="803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customHeight="1" x14ac:dyDescent="0.25">
      <c r="A656" s="809" t="s">
        <v>1048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8"/>
      <c r="AB656" s="778"/>
      <c r="AC656" s="778"/>
    </row>
    <row r="657" spans="1:68" ht="14.25" customHeight="1" x14ac:dyDescent="0.25">
      <c r="A657" s="799" t="s">
        <v>115</v>
      </c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0"/>
      <c r="P657" s="800"/>
      <c r="Q657" s="800"/>
      <c r="R657" s="800"/>
      <c r="S657" s="800"/>
      <c r="T657" s="800"/>
      <c r="U657" s="800"/>
      <c r="V657" s="800"/>
      <c r="W657" s="800"/>
      <c r="X657" s="800"/>
      <c r="Y657" s="800"/>
      <c r="Z657" s="800"/>
      <c r="AA657" s="779"/>
      <c r="AB657" s="779"/>
      <c r="AC657" s="779"/>
    </row>
    <row r="658" spans="1:68" ht="27" customHeight="1" x14ac:dyDescent="0.25">
      <c r="A658" s="54" t="s">
        <v>1049</v>
      </c>
      <c r="B658" s="54" t="s">
        <v>1050</v>
      </c>
      <c r="C658" s="31">
        <v>4301011951</v>
      </c>
      <c r="D658" s="792">
        <v>4640242180045</v>
      </c>
      <c r="E658" s="793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966" t="s">
        <v>1051</v>
      </c>
      <c r="Q658" s="790"/>
      <c r="R658" s="790"/>
      <c r="S658" s="790"/>
      <c r="T658" s="79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1053</v>
      </c>
      <c r="B659" s="54" t="s">
        <v>1054</v>
      </c>
      <c r="C659" s="31">
        <v>4301011950</v>
      </c>
      <c r="D659" s="792">
        <v>4640242180601</v>
      </c>
      <c r="E659" s="793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02" t="s">
        <v>1055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1" t="s">
        <v>71</v>
      </c>
      <c r="Q660" s="802"/>
      <c r="R660" s="802"/>
      <c r="S660" s="802"/>
      <c r="T660" s="802"/>
      <c r="U660" s="802"/>
      <c r="V660" s="803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1" t="s">
        <v>71</v>
      </c>
      <c r="Q661" s="802"/>
      <c r="R661" s="802"/>
      <c r="S661" s="802"/>
      <c r="T661" s="802"/>
      <c r="U661" s="802"/>
      <c r="V661" s="803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customHeight="1" x14ac:dyDescent="0.25">
      <c r="A662" s="799" t="s">
        <v>170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79"/>
      <c r="AB662" s="779"/>
      <c r="AC662" s="779"/>
    </row>
    <row r="663" spans="1:68" ht="27" customHeight="1" x14ac:dyDescent="0.25">
      <c r="A663" s="54" t="s">
        <v>1057</v>
      </c>
      <c r="B663" s="54" t="s">
        <v>1058</v>
      </c>
      <c r="C663" s="31">
        <v>4301020314</v>
      </c>
      <c r="D663" s="792">
        <v>4640242180090</v>
      </c>
      <c r="E663" s="793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789" t="s">
        <v>1059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1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1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customHeight="1" x14ac:dyDescent="0.25">
      <c r="A666" s="799" t="s">
        <v>64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79"/>
      <c r="AB666" s="779"/>
      <c r="AC666" s="779"/>
    </row>
    <row r="667" spans="1:68" ht="27" customHeight="1" x14ac:dyDescent="0.25">
      <c r="A667" s="54" t="s">
        <v>1061</v>
      </c>
      <c r="B667" s="54" t="s">
        <v>1062</v>
      </c>
      <c r="C667" s="31">
        <v>4301031321</v>
      </c>
      <c r="D667" s="792">
        <v>4640242180076</v>
      </c>
      <c r="E667" s="793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1158" t="s">
        <v>1063</v>
      </c>
      <c r="Q667" s="790"/>
      <c r="R667" s="790"/>
      <c r="S667" s="790"/>
      <c r="T667" s="79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1" t="s">
        <v>71</v>
      </c>
      <c r="Q668" s="802"/>
      <c r="R668" s="802"/>
      <c r="S668" s="802"/>
      <c r="T668" s="802"/>
      <c r="U668" s="802"/>
      <c r="V668" s="803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1" t="s">
        <v>71</v>
      </c>
      <c r="Q669" s="802"/>
      <c r="R669" s="802"/>
      <c r="S669" s="802"/>
      <c r="T669" s="802"/>
      <c r="U669" s="802"/>
      <c r="V669" s="803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customHeight="1" x14ac:dyDescent="0.25">
      <c r="A670" s="799" t="s">
        <v>73</v>
      </c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0"/>
      <c r="P670" s="800"/>
      <c r="Q670" s="800"/>
      <c r="R670" s="800"/>
      <c r="S670" s="800"/>
      <c r="T670" s="800"/>
      <c r="U670" s="800"/>
      <c r="V670" s="800"/>
      <c r="W670" s="800"/>
      <c r="X670" s="800"/>
      <c r="Y670" s="800"/>
      <c r="Z670" s="800"/>
      <c r="AA670" s="779"/>
      <c r="AB670" s="779"/>
      <c r="AC670" s="779"/>
    </row>
    <row r="671" spans="1:68" ht="27" customHeight="1" x14ac:dyDescent="0.25">
      <c r="A671" s="54" t="s">
        <v>1065</v>
      </c>
      <c r="B671" s="54" t="s">
        <v>1066</v>
      </c>
      <c r="C671" s="31">
        <v>4301051780</v>
      </c>
      <c r="D671" s="792">
        <v>4640242180106</v>
      </c>
      <c r="E671" s="793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1104" t="s">
        <v>1067</v>
      </c>
      <c r="Q671" s="790"/>
      <c r="R671" s="790"/>
      <c r="S671" s="790"/>
      <c r="T671" s="79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x14ac:dyDescent="0.2">
      <c r="A672" s="81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1"/>
      <c r="P672" s="801" t="s">
        <v>71</v>
      </c>
      <c r="Q672" s="802"/>
      <c r="R672" s="802"/>
      <c r="S672" s="802"/>
      <c r="T672" s="802"/>
      <c r="U672" s="802"/>
      <c r="V672" s="803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11"/>
      <c r="P673" s="801" t="s">
        <v>71</v>
      </c>
      <c r="Q673" s="802"/>
      <c r="R673" s="802"/>
      <c r="S673" s="802"/>
      <c r="T673" s="802"/>
      <c r="U673" s="802"/>
      <c r="V673" s="803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1181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997"/>
      <c r="P674" s="827" t="s">
        <v>1069</v>
      </c>
      <c r="Q674" s="828"/>
      <c r="R674" s="828"/>
      <c r="S674" s="828"/>
      <c r="T674" s="828"/>
      <c r="U674" s="828"/>
      <c r="V674" s="829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17039.7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17221.570000000003</v>
      </c>
      <c r="Z674" s="37"/>
      <c r="AA674" s="786"/>
      <c r="AB674" s="786"/>
      <c r="AC674" s="786"/>
    </row>
    <row r="675" spans="1:32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997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5">
        <f>IFERROR(SUM(BM22:BM671),"0")</f>
        <v>17971.591814814543</v>
      </c>
      <c r="Y675" s="785">
        <f>IFERROR(SUM(BN22:BN671),"0")</f>
        <v>18163.847999999998</v>
      </c>
      <c r="Z675" s="37"/>
      <c r="AA675" s="786"/>
      <c r="AB675" s="786"/>
      <c r="AC675" s="786"/>
    </row>
    <row r="676" spans="1:32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997"/>
      <c r="P676" s="827" t="s">
        <v>1071</v>
      </c>
      <c r="Q676" s="828"/>
      <c r="R676" s="828"/>
      <c r="S676" s="828"/>
      <c r="T676" s="828"/>
      <c r="U676" s="828"/>
      <c r="V676" s="829"/>
      <c r="W676" s="37" t="s">
        <v>1072</v>
      </c>
      <c r="X676" s="38">
        <f>ROUNDUP(SUM(BO22:BO671),0)</f>
        <v>30</v>
      </c>
      <c r="Y676" s="38">
        <f>ROUNDUP(SUM(BP22:BP671),0)</f>
        <v>31</v>
      </c>
      <c r="Z676" s="37"/>
      <c r="AA676" s="786"/>
      <c r="AB676" s="786"/>
      <c r="AC676" s="786"/>
    </row>
    <row r="677" spans="1:32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997"/>
      <c r="P677" s="827" t="s">
        <v>1073</v>
      </c>
      <c r="Q677" s="828"/>
      <c r="R677" s="828"/>
      <c r="S677" s="828"/>
      <c r="T677" s="828"/>
      <c r="U677" s="828"/>
      <c r="V677" s="829"/>
      <c r="W677" s="37" t="s">
        <v>69</v>
      </c>
      <c r="X677" s="785">
        <f>GrossWeightTotal+PalletQtyTotal*25</f>
        <v>18721.591814814543</v>
      </c>
      <c r="Y677" s="785">
        <f>GrossWeightTotalR+PalletQtyTotalR*25</f>
        <v>18938.847999999998</v>
      </c>
      <c r="Z677" s="37"/>
      <c r="AA677" s="786"/>
      <c r="AB677" s="786"/>
      <c r="AC677" s="786"/>
    </row>
    <row r="678" spans="1:32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997"/>
      <c r="P678" s="827" t="s">
        <v>1074</v>
      </c>
      <c r="Q678" s="828"/>
      <c r="R678" s="828"/>
      <c r="S678" s="828"/>
      <c r="T678" s="828"/>
      <c r="U678" s="828"/>
      <c r="V678" s="829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3134.7549161029192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3165</v>
      </c>
      <c r="Z678" s="37"/>
      <c r="AA678" s="786"/>
      <c r="AB678" s="786"/>
      <c r="AC678" s="786"/>
    </row>
    <row r="679" spans="1:32" ht="14.25" customHeight="1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997"/>
      <c r="P679" s="827" t="s">
        <v>1075</v>
      </c>
      <c r="Q679" s="828"/>
      <c r="R679" s="828"/>
      <c r="S679" s="828"/>
      <c r="T679" s="828"/>
      <c r="U679" s="828"/>
      <c r="V679" s="829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34.558129999999991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7" t="s">
        <v>113</v>
      </c>
      <c r="D681" s="973"/>
      <c r="E681" s="973"/>
      <c r="F681" s="973"/>
      <c r="G681" s="973"/>
      <c r="H681" s="971"/>
      <c r="I681" s="787" t="s">
        <v>331</v>
      </c>
      <c r="J681" s="973"/>
      <c r="K681" s="973"/>
      <c r="L681" s="973"/>
      <c r="M681" s="973"/>
      <c r="N681" s="973"/>
      <c r="O681" s="973"/>
      <c r="P681" s="973"/>
      <c r="Q681" s="973"/>
      <c r="R681" s="973"/>
      <c r="S681" s="973"/>
      <c r="T681" s="973"/>
      <c r="U681" s="973"/>
      <c r="V681" s="971"/>
      <c r="W681" s="787" t="s">
        <v>670</v>
      </c>
      <c r="X681" s="971"/>
      <c r="Y681" s="787" t="s">
        <v>759</v>
      </c>
      <c r="Z681" s="973"/>
      <c r="AA681" s="973"/>
      <c r="AB681" s="971"/>
      <c r="AC681" s="780" t="s">
        <v>868</v>
      </c>
      <c r="AD681" s="780" t="s">
        <v>940</v>
      </c>
      <c r="AE681" s="787" t="s">
        <v>948</v>
      </c>
      <c r="AF681" s="971"/>
    </row>
    <row r="682" spans="1:32" ht="14.25" customHeight="1" thickTop="1" x14ac:dyDescent="0.2">
      <c r="A682" s="881" t="s">
        <v>1078</v>
      </c>
      <c r="B682" s="787" t="s">
        <v>63</v>
      </c>
      <c r="C682" s="787" t="s">
        <v>114</v>
      </c>
      <c r="D682" s="787" t="s">
        <v>141</v>
      </c>
      <c r="E682" s="787" t="s">
        <v>219</v>
      </c>
      <c r="F682" s="787" t="s">
        <v>243</v>
      </c>
      <c r="G682" s="787" t="s">
        <v>289</v>
      </c>
      <c r="H682" s="787" t="s">
        <v>113</v>
      </c>
      <c r="I682" s="787" t="s">
        <v>332</v>
      </c>
      <c r="J682" s="787" t="s">
        <v>356</v>
      </c>
      <c r="K682" s="787" t="s">
        <v>434</v>
      </c>
      <c r="L682" s="787" t="s">
        <v>455</v>
      </c>
      <c r="M682" s="787" t="s">
        <v>479</v>
      </c>
      <c r="N682" s="781"/>
      <c r="O682" s="787" t="s">
        <v>506</v>
      </c>
      <c r="P682" s="787" t="s">
        <v>509</v>
      </c>
      <c r="Q682" s="787" t="s">
        <v>518</v>
      </c>
      <c r="R682" s="787" t="s">
        <v>534</v>
      </c>
      <c r="S682" s="787" t="s">
        <v>544</v>
      </c>
      <c r="T682" s="787" t="s">
        <v>557</v>
      </c>
      <c r="U682" s="787" t="s">
        <v>568</v>
      </c>
      <c r="V682" s="787" t="s">
        <v>657</v>
      </c>
      <c r="W682" s="787" t="s">
        <v>671</v>
      </c>
      <c r="X682" s="787" t="s">
        <v>715</v>
      </c>
      <c r="Y682" s="787" t="s">
        <v>760</v>
      </c>
      <c r="Z682" s="787" t="s">
        <v>828</v>
      </c>
      <c r="AA682" s="787" t="s">
        <v>852</v>
      </c>
      <c r="AB682" s="787" t="s">
        <v>864</v>
      </c>
      <c r="AC682" s="787" t="s">
        <v>868</v>
      </c>
      <c r="AD682" s="787" t="s">
        <v>940</v>
      </c>
      <c r="AE682" s="787" t="s">
        <v>948</v>
      </c>
      <c r="AF682" s="787" t="s">
        <v>1048</v>
      </c>
    </row>
    <row r="683" spans="1:32" ht="13.5" customHeight="1" thickBot="1" x14ac:dyDescent="0.25">
      <c r="A683" s="882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1"/>
      <c r="O683" s="788"/>
      <c r="P683" s="788"/>
      <c r="Q683" s="788"/>
      <c r="R683" s="788"/>
      <c r="S683" s="788"/>
      <c r="T683" s="788"/>
      <c r="U683" s="788"/>
      <c r="V683" s="788"/>
      <c r="W683" s="788"/>
      <c r="X683" s="788"/>
      <c r="Y683" s="788"/>
      <c r="Z683" s="788"/>
      <c r="AA683" s="788"/>
      <c r="AB683" s="788"/>
      <c r="AC683" s="788"/>
      <c r="AD683" s="788"/>
      <c r="AE683" s="788"/>
      <c r="AF683" s="788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365.20000000000005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976.50000000000023</v>
      </c>
      <c r="E684" s="46">
        <f>IFERROR(Y107*1,"0")+IFERROR(Y108*1,"0")+IFERROR(Y109*1,"0")+IFERROR(Y113*1,"0")+IFERROR(Y114*1,"0")+IFERROR(Y115*1,"0")+IFERROR(Y116*1,"0")+IFERROR(Y117*1,"0")+IFERROR(Y118*1,"0")</f>
        <v>1073.4000000000001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1245.2600000000002</v>
      </c>
      <c r="G684" s="46">
        <f>IFERROR(Y154*1,"0")+IFERROR(Y155*1,"0")+IFERROR(Y156*1,"0")+IFERROR(Y160*1,"0")+IFERROR(Y161*1,"0")+IFERROR(Y165*1,"0")+IFERROR(Y166*1,"0")+IFERROR(Y167*1,"0")</f>
        <v>117.91999999999999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485.1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1429.1999999999998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134.80000000000001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321.59999999999997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210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538.34999999999991</v>
      </c>
      <c r="V684" s="46">
        <f>IFERROR(Y407*1,"0")+IFERROR(Y411*1,"0")+IFERROR(Y412*1,"0")+IFERROR(Y413*1,"0")</f>
        <v>751.2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7477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60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111.3</v>
      </c>
      <c r="Z684" s="46">
        <f>IFERROR(Y521*1,"0")+IFERROR(Y525*1,"0")+IFERROR(Y526*1,"0")+IFERROR(Y527*1,"0")+IFERROR(Y528*1,"0")+IFERROR(Y529*1,"0")+IFERROR(Y533*1,"0")+IFERROR(Y537*1,"0")</f>
        <v>33.300000000000004</v>
      </c>
      <c r="AA684" s="46">
        <f>IFERROR(Y542*1,"0")+IFERROR(Y543*1,"0")+IFERROR(Y544*1,"0")+IFERROR(Y545*1,"0")</f>
        <v>44.16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942.48</v>
      </c>
      <c r="AD684" s="46">
        <f>IFERROR(Y602*1,"0")+IFERROR(Y606*1,"0")</f>
        <v>0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904.8</v>
      </c>
      <c r="AF684" s="46">
        <f>IFERROR(Y658*1,"0")+IFERROR(Y659*1,"0")+IFERROR(Y663*1,"0")+IFERROR(Y667*1,"0")+IFERROR(Y671*1,"0")</f>
        <v>0</v>
      </c>
    </row>
  </sheetData>
  <sheetProtection algorithmName="SHA-512" hashValue="rdhK5N0iZ7SC9PStm+rz4n1e2K3BdWtqtrJ3RI5aovd0D95prCJWtZGqit5JegAxkkWORx/XvJTGvTxgJtIGgw==" saltValue="82VXUoc9r4OCXMX1rYzN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5">
    <mergeCell ref="X17:X18"/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  <mergeCell ref="P598:V598"/>
    <mergeCell ref="P363:T363"/>
    <mergeCell ref="D515:E51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Y681:AB681"/>
    <mergeCell ref="Y17:Y18"/>
    <mergeCell ref="U17:V17"/>
    <mergeCell ref="D57:E57"/>
    <mergeCell ref="P674:V674"/>
    <mergeCell ref="D344:E344"/>
    <mergeCell ref="P338:T338"/>
    <mergeCell ref="D642:E642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M682:M683"/>
    <mergeCell ref="D123:E123"/>
    <mergeCell ref="P58:T58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P200:T200"/>
    <mergeCell ref="P513:V513"/>
    <mergeCell ref="P134:T134"/>
    <mergeCell ref="A674:O679"/>
    <mergeCell ref="D29:E29"/>
    <mergeCell ref="P592:V592"/>
    <mergeCell ref="P515:T515"/>
    <mergeCell ref="P344:T344"/>
    <mergeCell ref="D265:E265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D671:E671"/>
    <mergeCell ref="P479:V479"/>
    <mergeCell ref="A168:O169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668:O669"/>
    <mergeCell ref="A549:Z549"/>
    <mergeCell ref="A476:Z476"/>
    <mergeCell ref="A536:Z536"/>
    <mergeCell ref="D639:E639"/>
    <mergeCell ref="D468:E468"/>
    <mergeCell ref="D577:E577"/>
    <mergeCell ref="P303:V303"/>
    <mergeCell ref="D22:E22"/>
    <mergeCell ref="D618:E618"/>
    <mergeCell ref="Y682:Y683"/>
    <mergeCell ref="A520:Z520"/>
    <mergeCell ref="P301:T301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P633:T633"/>
    <mergeCell ref="D207:E207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E682:E683"/>
    <mergeCell ref="G682:G683"/>
    <mergeCell ref="D645:E645"/>
    <mergeCell ref="D459:E459"/>
    <mergeCell ref="D288:E288"/>
    <mergeCell ref="A532:Z532"/>
    <mergeCell ref="D434:E434"/>
    <mergeCell ref="P488:T488"/>
    <mergeCell ref="P240:V240"/>
    <mergeCell ref="P282:T282"/>
    <mergeCell ref="D154:E154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341:V341"/>
    <mergeCell ref="P664:V664"/>
    <mergeCell ref="P212:T212"/>
    <mergeCell ref="P552:V552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D198:E198"/>
    <mergeCell ref="P617:T617"/>
    <mergeCell ref="D489:E489"/>
    <mergeCell ref="D427:E427"/>
    <mergeCell ref="A157:O158"/>
    <mergeCell ref="P104:V104"/>
    <mergeCell ref="P27:T27"/>
    <mergeCell ref="P325:T325"/>
    <mergeCell ref="P154:T154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P676:V676"/>
    <mergeCell ref="D64:E64"/>
    <mergeCell ref="P235:T235"/>
    <mergeCell ref="A607:O608"/>
    <mergeCell ref="P506:T506"/>
    <mergeCell ref="P533:T533"/>
    <mergeCell ref="D349:E349"/>
    <mergeCell ref="P384:V384"/>
    <mergeCell ref="P157:V157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26:T26"/>
    <mergeCell ref="P461:V461"/>
    <mergeCell ref="A72:O73"/>
    <mergeCell ref="P591:T59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658:T658"/>
    <mergeCell ref="A263:Z263"/>
    <mergeCell ref="P264:T264"/>
    <mergeCell ref="P68:T68"/>
    <mergeCell ref="P186:V186"/>
    <mergeCell ref="D38:E38"/>
    <mergeCell ref="A654:O655"/>
    <mergeCell ref="P353:T353"/>
    <mergeCell ref="P204:V204"/>
    <mergeCell ref="P440:V440"/>
    <mergeCell ref="P132:T132"/>
    <mergeCell ref="A121:Z121"/>
    <mergeCell ref="P538:V538"/>
    <mergeCell ref="P367:V367"/>
    <mergeCell ref="A357:Z357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I17:I18"/>
    <mergeCell ref="D141:E141"/>
    <mergeCell ref="A119:O120"/>
    <mergeCell ref="D377:E377"/>
    <mergeCell ref="P287:T287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464:T464"/>
    <mergeCell ref="D616:E616"/>
    <mergeCell ref="P573:T573"/>
    <mergeCell ref="D516:E516"/>
    <mergeCell ref="P402:T402"/>
    <mergeCell ref="D301:E30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A214:O215"/>
    <mergeCell ref="D67:E67"/>
    <mergeCell ref="D5:E5"/>
    <mergeCell ref="P382:T38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D8:M8"/>
    <mergeCell ref="P31:T31"/>
    <mergeCell ref="D139:E139"/>
    <mergeCell ref="P565:T565"/>
    <mergeCell ref="A241:Z241"/>
    <mergeCell ref="P266:T266"/>
    <mergeCell ref="P530:V530"/>
    <mergeCell ref="P95:T95"/>
    <mergeCell ref="P527:T527"/>
    <mergeCell ref="P502:T502"/>
    <mergeCell ref="A461:O462"/>
    <mergeCell ref="P182:V182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126:E126"/>
    <mergeCell ref="P443:T443"/>
    <mergeCell ref="D197:E197"/>
    <mergeCell ref="P381:T381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563:T563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P407:T407"/>
    <mergeCell ref="D499:E499"/>
    <mergeCell ref="D70:E70"/>
    <mergeCell ref="D238:E238"/>
    <mergeCell ref="D426:E4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4 X71 X78 X109 X115 X142 X311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1vJqS9sibv1bRzmqYvxGV1MhTkRM9HwZzDGlNphK49li2wqAKQi8ZXlEdLCr5TPBq8WDHM7qWKBLWl6F1fRjbQ==" saltValue="vBKOepTlAaRCJsl7hEp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