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4A03C66-F8F5-4B13-A6EC-90074915F35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Y302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BP241" i="1" s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O165" i="1"/>
  <c r="BM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O159" i="1"/>
  <c r="BM159" i="1"/>
  <c r="Y159" i="1"/>
  <c r="BP159" i="1" s="1"/>
  <c r="P159" i="1"/>
  <c r="X157" i="1"/>
  <c r="X156" i="1"/>
  <c r="BO155" i="1"/>
  <c r="BM155" i="1"/>
  <c r="Y155" i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X146" i="1"/>
  <c r="X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287" i="1" l="1"/>
  <c r="BN287" i="1"/>
  <c r="Z287" i="1"/>
  <c r="BP360" i="1"/>
  <c r="BN360" i="1"/>
  <c r="Z360" i="1"/>
  <c r="BP384" i="1"/>
  <c r="BN384" i="1"/>
  <c r="Z384" i="1"/>
  <c r="BP418" i="1"/>
  <c r="BN418" i="1"/>
  <c r="Z418" i="1"/>
  <c r="BP448" i="1"/>
  <c r="BN448" i="1"/>
  <c r="Z448" i="1"/>
  <c r="BP486" i="1"/>
  <c r="BN486" i="1"/>
  <c r="Z486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X664" i="1"/>
  <c r="X667" i="1"/>
  <c r="Z27" i="1"/>
  <c r="BN27" i="1"/>
  <c r="Z32" i="1"/>
  <c r="BN32" i="1"/>
  <c r="Z52" i="1"/>
  <c r="BN52" i="1"/>
  <c r="Z67" i="1"/>
  <c r="BN67" i="1"/>
  <c r="Z77" i="1"/>
  <c r="BN77" i="1"/>
  <c r="Y89" i="1"/>
  <c r="Z91" i="1"/>
  <c r="BN91" i="1"/>
  <c r="Z108" i="1"/>
  <c r="BN108" i="1"/>
  <c r="Y119" i="1"/>
  <c r="Z132" i="1"/>
  <c r="BN132" i="1"/>
  <c r="Z142" i="1"/>
  <c r="BN142" i="1"/>
  <c r="Z159" i="1"/>
  <c r="BN159" i="1"/>
  <c r="Z178" i="1"/>
  <c r="BN178" i="1"/>
  <c r="Z198" i="1"/>
  <c r="BN198" i="1"/>
  <c r="Z215" i="1"/>
  <c r="BN215" i="1"/>
  <c r="Z227" i="1"/>
  <c r="BN227" i="1"/>
  <c r="Z235" i="1"/>
  <c r="BN235" i="1"/>
  <c r="Y246" i="1"/>
  <c r="Z242" i="1"/>
  <c r="BN242" i="1"/>
  <c r="Z253" i="1"/>
  <c r="BN253" i="1"/>
  <c r="Z264" i="1"/>
  <c r="BN264" i="1"/>
  <c r="Y276" i="1"/>
  <c r="Y275" i="1"/>
  <c r="BP274" i="1"/>
  <c r="BN274" i="1"/>
  <c r="Z274" i="1"/>
  <c r="Z275" i="1" s="1"/>
  <c r="BP279" i="1"/>
  <c r="BN279" i="1"/>
  <c r="Z279" i="1"/>
  <c r="BP310" i="1"/>
  <c r="BN310" i="1"/>
  <c r="Z310" i="1"/>
  <c r="BP370" i="1"/>
  <c r="BN370" i="1"/>
  <c r="Z370" i="1"/>
  <c r="BP387" i="1"/>
  <c r="BN387" i="1"/>
  <c r="Z387" i="1"/>
  <c r="BP426" i="1"/>
  <c r="BN426" i="1"/>
  <c r="Z426" i="1"/>
  <c r="BP466" i="1"/>
  <c r="BN466" i="1"/>
  <c r="Z466" i="1"/>
  <c r="BP491" i="1"/>
  <c r="BN491" i="1"/>
  <c r="Z491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381" i="1"/>
  <c r="BP101" i="1"/>
  <c r="BN101" i="1"/>
  <c r="BP114" i="1"/>
  <c r="BN114" i="1"/>
  <c r="Z114" i="1"/>
  <c r="BP134" i="1"/>
  <c r="BN134" i="1"/>
  <c r="Z134" i="1"/>
  <c r="BP144" i="1"/>
  <c r="BN144" i="1"/>
  <c r="Z144" i="1"/>
  <c r="BP165" i="1"/>
  <c r="BN165" i="1"/>
  <c r="Z165" i="1"/>
  <c r="Y184" i="1"/>
  <c r="BP182" i="1"/>
  <c r="BN182" i="1"/>
  <c r="Z182" i="1"/>
  <c r="BP200" i="1"/>
  <c r="BN200" i="1"/>
  <c r="Z200" i="1"/>
  <c r="BP217" i="1"/>
  <c r="BN217" i="1"/>
  <c r="Z217" i="1"/>
  <c r="BP229" i="1"/>
  <c r="BN229" i="1"/>
  <c r="Z229" i="1"/>
  <c r="BP243" i="1"/>
  <c r="BN243" i="1"/>
  <c r="Z243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3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2" i="1"/>
  <c r="BN362" i="1"/>
  <c r="Z362" i="1"/>
  <c r="BP376" i="1"/>
  <c r="BN376" i="1"/>
  <c r="Z376" i="1"/>
  <c r="BP393" i="1"/>
  <c r="BN393" i="1"/>
  <c r="Z393" i="1"/>
  <c r="BP420" i="1"/>
  <c r="BN420" i="1"/>
  <c r="Z420" i="1"/>
  <c r="BP432" i="1"/>
  <c r="BN432" i="1"/>
  <c r="Z432" i="1"/>
  <c r="BP450" i="1"/>
  <c r="BN450" i="1"/>
  <c r="Z450" i="1"/>
  <c r="Y506" i="1"/>
  <c r="BP480" i="1"/>
  <c r="BN480" i="1"/>
  <c r="Z480" i="1"/>
  <c r="B673" i="1"/>
  <c r="X665" i="1"/>
  <c r="Y36" i="1"/>
  <c r="Z34" i="1"/>
  <c r="BN34" i="1"/>
  <c r="Z50" i="1"/>
  <c r="BN50" i="1"/>
  <c r="Z58" i="1"/>
  <c r="BN58" i="1"/>
  <c r="Z65" i="1"/>
  <c r="BN65" i="1"/>
  <c r="Z69" i="1"/>
  <c r="BN69" i="1"/>
  <c r="Z75" i="1"/>
  <c r="BN75" i="1"/>
  <c r="BP75" i="1"/>
  <c r="Z83" i="1"/>
  <c r="BN83" i="1"/>
  <c r="Z87" i="1"/>
  <c r="BN87" i="1"/>
  <c r="Y97" i="1"/>
  <c r="Z93" i="1"/>
  <c r="BN93" i="1"/>
  <c r="Z101" i="1"/>
  <c r="BP126" i="1"/>
  <c r="BN126" i="1"/>
  <c r="Z126" i="1"/>
  <c r="BP140" i="1"/>
  <c r="BN140" i="1"/>
  <c r="Z140" i="1"/>
  <c r="G673" i="1"/>
  <c r="BP155" i="1"/>
  <c r="BN155" i="1"/>
  <c r="Z155" i="1"/>
  <c r="BP176" i="1"/>
  <c r="BN176" i="1"/>
  <c r="Z176" i="1"/>
  <c r="BP196" i="1"/>
  <c r="BN196" i="1"/>
  <c r="Z196" i="1"/>
  <c r="BP211" i="1"/>
  <c r="BN211" i="1"/>
  <c r="Z211" i="1"/>
  <c r="BP221" i="1"/>
  <c r="BN221" i="1"/>
  <c r="Z221" i="1"/>
  <c r="BP233" i="1"/>
  <c r="BN233" i="1"/>
  <c r="Z233" i="1"/>
  <c r="BP250" i="1"/>
  <c r="BN250" i="1"/>
  <c r="Z250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BP358" i="1"/>
  <c r="BN358" i="1"/>
  <c r="Z358" i="1"/>
  <c r="BP368" i="1"/>
  <c r="BN368" i="1"/>
  <c r="Z368" i="1"/>
  <c r="BP380" i="1"/>
  <c r="BN380" i="1"/>
  <c r="Z380" i="1"/>
  <c r="BP410" i="1"/>
  <c r="BN410" i="1"/>
  <c r="Z410" i="1"/>
  <c r="BP424" i="1"/>
  <c r="BN424" i="1"/>
  <c r="Z424" i="1"/>
  <c r="Y443" i="1"/>
  <c r="Y442" i="1"/>
  <c r="BP441" i="1"/>
  <c r="BN441" i="1"/>
  <c r="Z441" i="1"/>
  <c r="Z442" i="1" s="1"/>
  <c r="BP446" i="1"/>
  <c r="BN446" i="1"/>
  <c r="Z446" i="1"/>
  <c r="BP458" i="1"/>
  <c r="BN458" i="1"/>
  <c r="Z458" i="1"/>
  <c r="BP464" i="1"/>
  <c r="BN464" i="1"/>
  <c r="Z464" i="1"/>
  <c r="BP489" i="1"/>
  <c r="BN489" i="1"/>
  <c r="Z489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E673" i="1"/>
  <c r="F673" i="1"/>
  <c r="Y136" i="1"/>
  <c r="Y146" i="1"/>
  <c r="Y150" i="1"/>
  <c r="Y161" i="1"/>
  <c r="Y180" i="1"/>
  <c r="I673" i="1"/>
  <c r="Y202" i="1"/>
  <c r="Y223" i="1"/>
  <c r="Y237" i="1"/>
  <c r="Y258" i="1"/>
  <c r="BP484" i="1"/>
  <c r="BN484" i="1"/>
  <c r="BP488" i="1"/>
  <c r="BN488" i="1"/>
  <c r="Z488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H9" i="1"/>
  <c r="A10" i="1"/>
  <c r="Y24" i="1"/>
  <c r="Y35" i="1"/>
  <c r="Y55" i="1"/>
  <c r="Y59" i="1"/>
  <c r="Y72" i="1"/>
  <c r="Y80" i="1"/>
  <c r="Y88" i="1"/>
  <c r="Y98" i="1"/>
  <c r="Y104" i="1"/>
  <c r="Y111" i="1"/>
  <c r="Y120" i="1"/>
  <c r="Y129" i="1"/>
  <c r="Y135" i="1"/>
  <c r="Y145" i="1"/>
  <c r="Y151" i="1"/>
  <c r="Y156" i="1"/>
  <c r="Y162" i="1"/>
  <c r="Y166" i="1"/>
  <c r="Y179" i="1"/>
  <c r="Y185" i="1"/>
  <c r="Y191" i="1"/>
  <c r="Y201" i="1"/>
  <c r="Y208" i="1"/>
  <c r="Y212" i="1"/>
  <c r="Y224" i="1"/>
  <c r="Y238" i="1"/>
  <c r="Z244" i="1"/>
  <c r="BN244" i="1"/>
  <c r="Y247" i="1"/>
  <c r="K673" i="1"/>
  <c r="Y259" i="1"/>
  <c r="Z251" i="1"/>
  <c r="BN251" i="1"/>
  <c r="BP251" i="1"/>
  <c r="BP252" i="1"/>
  <c r="BN252" i="1"/>
  <c r="Z252" i="1"/>
  <c r="Z258" i="1" s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Q673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BP385" i="1"/>
  <c r="BN385" i="1"/>
  <c r="Z385" i="1"/>
  <c r="Y388" i="1"/>
  <c r="Y395" i="1"/>
  <c r="BP391" i="1"/>
  <c r="BN391" i="1"/>
  <c r="Z391" i="1"/>
  <c r="BP394" i="1"/>
  <c r="BN394" i="1"/>
  <c r="Z394" i="1"/>
  <c r="Y396" i="1"/>
  <c r="Y401" i="1"/>
  <c r="BP398" i="1"/>
  <c r="BN398" i="1"/>
  <c r="Z398" i="1"/>
  <c r="BP437" i="1"/>
  <c r="BN437" i="1"/>
  <c r="Z437" i="1"/>
  <c r="Y439" i="1"/>
  <c r="BP447" i="1"/>
  <c r="BN447" i="1"/>
  <c r="Z447" i="1"/>
  <c r="Y455" i="1"/>
  <c r="BP451" i="1"/>
  <c r="BN451" i="1"/>
  <c r="Z451" i="1"/>
  <c r="Y468" i="1"/>
  <c r="BP462" i="1"/>
  <c r="BN462" i="1"/>
  <c r="Z462" i="1"/>
  <c r="Y467" i="1"/>
  <c r="BP465" i="1"/>
  <c r="BN465" i="1"/>
  <c r="Z465" i="1"/>
  <c r="F9" i="1"/>
  <c r="J9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73" i="1"/>
  <c r="Z49" i="1"/>
  <c r="BN49" i="1"/>
  <c r="Z51" i="1"/>
  <c r="BN51" i="1"/>
  <c r="Z53" i="1"/>
  <c r="BN53" i="1"/>
  <c r="Y54" i="1"/>
  <c r="Z57" i="1"/>
  <c r="Z59" i="1" s="1"/>
  <c r="BN57" i="1"/>
  <c r="BP57" i="1"/>
  <c r="D673" i="1"/>
  <c r="Z64" i="1"/>
  <c r="BN64" i="1"/>
  <c r="Z66" i="1"/>
  <c r="BN66" i="1"/>
  <c r="Z68" i="1"/>
  <c r="BN68" i="1"/>
  <c r="Z70" i="1"/>
  <c r="BN70" i="1"/>
  <c r="Y73" i="1"/>
  <c r="Z76" i="1"/>
  <c r="BN76" i="1"/>
  <c r="Z78" i="1"/>
  <c r="BN78" i="1"/>
  <c r="Z82" i="1"/>
  <c r="BN82" i="1"/>
  <c r="BP82" i="1"/>
  <c r="Z84" i="1"/>
  <c r="BN84" i="1"/>
  <c r="Z86" i="1"/>
  <c r="BN86" i="1"/>
  <c r="Z92" i="1"/>
  <c r="BN92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Z139" i="1"/>
  <c r="BN139" i="1"/>
  <c r="Z141" i="1"/>
  <c r="BN141" i="1"/>
  <c r="Z143" i="1"/>
  <c r="BN143" i="1"/>
  <c r="Z149" i="1"/>
  <c r="Z150" i="1" s="1"/>
  <c r="BN149" i="1"/>
  <c r="Z154" i="1"/>
  <c r="BN154" i="1"/>
  <c r="BP154" i="1"/>
  <c r="Y157" i="1"/>
  <c r="Z160" i="1"/>
  <c r="Z161" i="1" s="1"/>
  <c r="BN160" i="1"/>
  <c r="Z164" i="1"/>
  <c r="BN164" i="1"/>
  <c r="BP164" i="1"/>
  <c r="H673" i="1"/>
  <c r="Y172" i="1"/>
  <c r="Z175" i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3" i="1"/>
  <c r="Z206" i="1"/>
  <c r="Z207" i="1" s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1" i="1"/>
  <c r="BN241" i="1"/>
  <c r="BP254" i="1"/>
  <c r="BN254" i="1"/>
  <c r="Z254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9" i="1"/>
  <c r="BP386" i="1"/>
  <c r="BN386" i="1"/>
  <c r="Z386" i="1"/>
  <c r="BP392" i="1"/>
  <c r="BN392" i="1"/>
  <c r="Z392" i="1"/>
  <c r="BP400" i="1"/>
  <c r="BN400" i="1"/>
  <c r="Z400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Y413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Y433" i="1"/>
  <c r="L673" i="1"/>
  <c r="Y272" i="1"/>
  <c r="M673" i="1"/>
  <c r="Y289" i="1"/>
  <c r="Y317" i="1"/>
  <c r="S673" i="1"/>
  <c r="Y330" i="1"/>
  <c r="U673" i="1"/>
  <c r="Y366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Z438" i="1" s="1"/>
  <c r="BP449" i="1"/>
  <c r="BN449" i="1"/>
  <c r="Z449" i="1"/>
  <c r="BP453" i="1"/>
  <c r="BN453" i="1"/>
  <c r="Z453" i="1"/>
  <c r="Y460" i="1"/>
  <c r="BP457" i="1"/>
  <c r="BN457" i="1"/>
  <c r="Z457" i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BP500" i="1"/>
  <c r="BN500" i="1"/>
  <c r="Z500" i="1"/>
  <c r="Y505" i="1"/>
  <c r="BP509" i="1"/>
  <c r="BN509" i="1"/>
  <c r="Z509" i="1"/>
  <c r="Y511" i="1"/>
  <c r="Y516" i="1"/>
  <c r="BP513" i="1"/>
  <c r="BN513" i="1"/>
  <c r="Z513" i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25" i="1" l="1"/>
  <c r="Z591" i="1"/>
  <c r="Z545" i="1"/>
  <c r="Z510" i="1"/>
  <c r="Z454" i="1"/>
  <c r="Z237" i="1"/>
  <c r="Z201" i="1"/>
  <c r="Z135" i="1"/>
  <c r="Z128" i="1"/>
  <c r="Z103" i="1"/>
  <c r="X666" i="1"/>
  <c r="Z505" i="1"/>
  <c r="Z223" i="1"/>
  <c r="Z179" i="1"/>
  <c r="Z97" i="1"/>
  <c r="Z72" i="1"/>
  <c r="Z365" i="1"/>
  <c r="Z515" i="1"/>
  <c r="Z459" i="1"/>
  <c r="Z301" i="1"/>
  <c r="Z289" i="1"/>
  <c r="Z271" i="1"/>
  <c r="Z166" i="1"/>
  <c r="Z156" i="1"/>
  <c r="Z145" i="1"/>
  <c r="Z79" i="1"/>
  <c r="Z54" i="1"/>
  <c r="Z388" i="1"/>
  <c r="Z372" i="1"/>
  <c r="Z643" i="1"/>
  <c r="Z608" i="1"/>
  <c r="Z636" i="1"/>
  <c r="Z649" i="1"/>
  <c r="Z615" i="1"/>
  <c r="Z585" i="1"/>
  <c r="Z573" i="1"/>
  <c r="Z529" i="1"/>
  <c r="Z428" i="1"/>
  <c r="Y665" i="1"/>
  <c r="Z467" i="1"/>
  <c r="Z401" i="1"/>
  <c r="Z395" i="1"/>
  <c r="Z311" i="1"/>
  <c r="Z567" i="1"/>
  <c r="Z596" i="1"/>
  <c r="Z412" i="1"/>
  <c r="Z381" i="1"/>
  <c r="Z246" i="1"/>
  <c r="Z119" i="1"/>
  <c r="Z110" i="1"/>
  <c r="Z88" i="1"/>
  <c r="Z35" i="1"/>
  <c r="Z668" i="1" s="1"/>
  <c r="Y667" i="1"/>
  <c r="Y664" i="1"/>
  <c r="Y666" i="1" s="1"/>
  <c r="Y663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<sst xmlns="http://schemas.openxmlformats.org/spreadsheetml/2006/main" count="3139" uniqueCount="1081">
  <si>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</si>
  <si>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</si>
  <si>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</si>
  <si>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</si>
  <si>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</si>
  <si>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</si>
  <si>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</si>
  <si>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</si>
  <si>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</si>
  <si>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</si>
  <si>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</si>
  <si>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</si>
  <si>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</si>
  <si>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</si>
  <si>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</si>
  <si>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</si>
  <si>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</si>
  <si>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</si>
  <si>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</si>
  <si>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</si>
  <si>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</si>
  <si>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</si>
  <si>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</si>
  <si>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</si>
  <si>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</si>
  <si>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</si>
  <si>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</si>
  <si>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</si>
  <si>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</si>
  <si>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</si>
  <si>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</si>
  <si>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</si>
  <si>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</si>
  <si>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</si>
  <si>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</si>
  <si>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</si>
  <si>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</si>
  <si>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</si>
  <si>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</si>
  <si>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</si>
  <si>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</si>
  <si>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</si>
  <si>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</si>
  <si>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</si>
  <si>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</si>
  <si>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</si>
  <si>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</si>
  <si>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</si>
  <si>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</si>
  <si>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</si>
  <si>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</si>
  <si>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</si>
  <si>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</si>
  <si>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</si>
  <si>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</si>
  <si>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</si>
  <si>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</si>
  <si>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</si>
  <si>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</si>
  <si>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</si>
  <si>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</si>
  <si>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</si>
  <si>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</si>
  <si>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</si>
  <si>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</si>
  <si>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</si>
  <si>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</si>
  <si>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</si>
  <si>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</si>
  <si>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</si>
  <si>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</si>
  <si>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</si>
  <si>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</si>
  <si>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</si>
  <si>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</si>
  <si>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</si>
  <si>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</si>
  <si>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</si>
  <si>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</si>
  <si>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</si>
  <si>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</si>
  <si>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</si>
  <si>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</si>
  <si>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</si>
  <si>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</si>
  <si>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</si>
  <si>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</si>
  <si>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</si>
  <si>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</si>
  <si>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</si>
  <si>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</si>
  <si>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</si>
  <si>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</si>
  <si>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</si>
  <si>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</si>
  <si>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</si>
  <si>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</si>
  <si>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</si>
  <si>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</si>
  <si>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</si>
  <si>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</si>
  <si>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</si>
  <si>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</si>
  <si>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</si>
  <si>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</si>
  <si>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</si>
  <si>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</si>
  <si>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</si>
  <si>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</si>
  <si>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</si>
  <si>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</si>
  <si>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</si>
  <si>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</si>
  <si>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</si>
  <si>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</si>
  <si>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</si>
  <si>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</si>
  <si>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</si>
  <si>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</si>
  <si>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</si>
  <si>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</si>
  <si>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</si>
  <si>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</si>
  <si>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</si>
  <si>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</si>
  <si>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</si>
  <si>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</si>
  <si>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</si>
  <si>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</si>
  <si>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</si>
  <si>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</si>
  <si>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</si>
  <si>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</si>
  <si>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</si>
  <si>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</si>
  <si>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</si>
  <si>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</si>
  <si>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</si>
  <si>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</si>
  <si>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</si>
  <si>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</si>
  <si>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</si>
  <si>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</si>
  <si>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</si>
  <si>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</si>
  <si>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</si>
  <si>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</si>
  <si>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</si>
  <si>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</si>
  <si>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</si>
  <si>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</si>
  <si>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</si>
  <si>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</si>
  <si>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</si>
  <si>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</si>
  <si>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</si>
  <si>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</si>
  <si>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</si>
  <si>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</si>
  <si>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</si>
  <si>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</si>
  <si>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</si>
  <si>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</si>
  <si>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</si>
  <si>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</si>
  <si>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</si>
  <si>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</si>
  <si>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</si>
  <si>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</si>
  <si>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</si>
  <si>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</si>
  <si>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</si>
  <si>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</si>
  <si>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</si>
  <si>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</si>
  <si>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</si>
  <si>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</si>
  <si>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</si>
  <si>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</si>
  <si>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</si>
  <si>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</si>
  <si>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</si>
  <si>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</si>
  <si>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</si>
  <si>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</si>
  <si>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</si>
  <si>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</si>
  <si>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</si>
  <si>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</si>
  <si>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</si>
  <si>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</si>
  <si>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</si>
  <si>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</si>
  <si>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</si>
  <si>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</si>
  <si>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</si>
  <si>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</si>
  <si>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</si>
  <si>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</si>
  <si>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</si>
  <si>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</si>
  <si>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</si>
  <si>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</si>
  <si>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</si>
  <si>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</si>
  <si>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</si>
  <si>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</si>
  <si>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</si>
  <si>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</si>
  <si>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</si>
  <si>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</si>
  <si>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</si>
  <si>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</si>
  <si>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</si>
  <si>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</si>
  <si>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</si>
  <si>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</si>
  <si>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</si>
  <si>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</si>
  <si>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</si>
  <si>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</si>
  <si>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</si>
  <si>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</si>
  <si>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</si>
  <si>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</si>
  <si>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</si>
  <si>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</si>
  <si>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</si>
  <si>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</si>
  <si>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</si>
  <si>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</si>
  <si>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</si>
  <si>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</si>
  <si>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</si>
  <si>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</si>
  <si>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</si>
  <si>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</si>
  <si>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</si>
  <si>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</si>
  <si>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</si>
  <si>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</si>
  <si>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</si>
  <si>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</si>
  <si>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</si>
  <si>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</si>
  <si>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</si>
  <si>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</si>
  <si>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</si>
  <si>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</si>
  <si>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</si>
  <si>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</si>
  <si>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</si>
  <si>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</si>
  <si>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</si>
  <si>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</si>
  <si>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</si>
  <si>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</si>
  <si>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</si>
  <si>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</si>
  <si>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</si>
  <si>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</si>
  <si>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</si>
  <si>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</si>
  <si>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</si>
  <si>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</si>
  <si>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</si>
  <si>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</si>
  <si>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</si>
  <si>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</si>
  <si>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</si>
  <si>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</si>
  <si>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</si>
  <si>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</si>
  <si>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</si>
  <si>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</si>
  <si>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</si>
  <si>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</si>
  <si>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</si>
  <si>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</si>
  <si>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</si>
  <si>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</si>
  <si>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</si>
  <si>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</si>
  <si>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</si>
  <si>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</si>
  <si>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</si>
  <si>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</si>
  <si>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</si>
  <si>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</si>
  <si>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</si>
  <si>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</si>
  <si>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</si>
  <si>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</si>
  <si>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</si>
  <si>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</si>
  <si>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</si>
  <si>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</si>
  <si>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</si>
  <si>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</si>
  <si>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</si>
  <si>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</si>
  <si>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</si>
  <si>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</si>
  <si>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</si>
  <si>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</si>
  <si>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</si>
  <si>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</si>
  <si>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</si>
  <si>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</si>
  <si>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</si>
  <si>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</si>
  <si>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</si>
  <si>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</si>
  <si>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</si>
  <si>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</si>
  <si>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</si>
  <si>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</si>
  <si>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</si>
  <si>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</si>
  <si>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</si>
  <si>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</si>
  <si>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</si>
  <si>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</si>
  <si>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</si>
  <si>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</si>
  <si>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</si>
  <si>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</si>
  <si>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</si>
  <si>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</si>
  <si>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</si>
  <si>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</si>
  <si>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</si>
  <si>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</si>
  <si>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</si>
  <si>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</si>
  <si>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</si>
  <si>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</si>
  <si>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</si>
  <si>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</si>
  <si>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</si>
  <si>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</si>
  <si>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</si>
  <si>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</si>
  <si>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</si>
  <si>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</si>
  <si>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</si>
  <si>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</si>
  <si>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</si>
  <si>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</si>
  <si>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</si>
  <si>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</si>
  <si>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</si>
  <si>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</si>
  <si>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</si>
  <si>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</si>
  <si>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</si>
  <si>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</si>
  <si>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</si>
  <si>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</si>
  <si>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</si>
  <si>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</si>
  <si>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</si>
  <si>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</si>
  <si>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</si>
  <si>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</si>
  <si>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</si>
  <si>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</si>
  <si>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</si>
  <si>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</si>
  <si>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</si>
  <si>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</si>
  <si>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</si>
  <si>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</si>
  <si>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</si>
  <si>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</si>
  <si>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</si>
  <si>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</si>
  <si>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</si>
  <si>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</si>
  <si>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</si>
  <si>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</si>
  <si>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</si>
  <si>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</si>
  <si>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</si>
  <si>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</si>
  <si>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</si>
  <si>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</si>
  <si>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</si>
  <si>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</si>
  <si>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</si>
  <si>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</si>
  <si>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</si>
  <si>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</si>
  <si>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</si>
  <si>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</si>
  <si>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</si>
  <si>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</si>
  <si>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</si>
  <si>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</si>
  <si>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</si>
  <si>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</si>
  <si>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</si>
  <si>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</si>
  <si>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</si>
  <si>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</si>
  <si>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</si>
  <si>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</si>
  <si>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</si>
  <si>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</si>
  <si>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</si>
  <si>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</si>
  <si>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</si>
  <si>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</si>
  <si>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</si>
  <si>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</si>
  <si>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</si>
  <si>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</si>
  <si>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</si>
  <si>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</si>
  <si>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</si>
  <si>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</si>
  <si>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</si>
  <si>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</si>
  <si>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</si>
  <si>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</si>
  <si>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</si>
  <si>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</si>
  <si>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</si>
  <si>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</si>
  <si>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</si>
  <si>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</si>
  <si>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</si>
  <si>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</si>
  <si>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</si>
  <si>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</si>
  <si>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</si>
  <si>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</si>
  <si>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</si>
  <si>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</si>
  <si>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</si>
  <si>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</si>
  <si>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</si>
  <si>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</si>
  <si>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</si>
  <si>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</si>
  <si>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</si>
  <si>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</si>
  <si>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</si>
  <si>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</si>
  <si>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</si>
  <si>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</si>
  <si>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</si>
  <si>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</si>
  <si>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</si>
  <si>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</si>
  <si>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</si>
  <si>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</si>
  <si>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</si>
  <si>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</si>
  <si>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</si>
  <si>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</si>
  <si>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</si>
  <si>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</si>
  <si>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</si>
  <si>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</si>
  <si>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</si>
  <si>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</si>
  <si>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</si>
  <si>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</si>
  <si>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</si>
  <si>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</si>
  <si>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</si>
  <si>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</si>
  <si>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</si>
  <si>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</si>
  <si>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</si>
  <si>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</si>
  <si>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</si>
  <si>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</si>
  <si>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</si>
  <si>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</si>
  <si>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</si>
  <si>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</si>
  <si>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</si>
  <si>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</si>
  <si>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</si>
  <si>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</si>
  <si>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</si>
  <si>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</si>
  <si>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</si>
  <si>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</si>
  <si>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</si>
  <si>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</si>
  <si>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</si>
  <si>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</si>
  <si>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</si>
  <si>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</si>
  <si>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</si>
  <si>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</si>
  <si>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</si>
  <si>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</si>
  <si>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</si>
  <si>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</si>
  <si>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</si>
  <si>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</si>
  <si>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</si>
  <si>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</si>
  <si>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</si>
  <si>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</si>
  <si>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</si>
  <si>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</si>
  <si>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</si>
  <si>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</si>
  <si>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</si>
  <si>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</si>
  <si>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</si>
  <si>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</si>
  <si>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</si>
  <si>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</si>
  <si>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</si>
  <si>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</si>
  <si>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</si>
  <si>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</si>
  <si>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</si>
  <si>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</si>
  <si>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</si>
  <si>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</si>
  <si>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</si>
  <si>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</si>
  <si>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</si>
  <si>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</si>
  <si>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</si>
  <si>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</si>
  <si>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</si>
  <si>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</si>
  <si>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</si>
  <si>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</si>
  <si>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</si>
  <si>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</si>
  <si>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</si>
  <si>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</si>
  <si>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</si>
  <si>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</si>
  <si>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</si>
  <si>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</si>
  <si>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</si>
  <si>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</si>
  <si>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</si>
  <si>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</si>
  <si>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</si>
  <si>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</si>
  <si>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</si>
  <si>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</si>
  <si>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</si>
  <si>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</si>
  <si>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</si>
  <si>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</si>
  <si>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</si>
  <si>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</si>
  <si>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</si>
  <si>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</si>
  <si>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</si>
  <si>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</si>
  <si>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</si>
  <si>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</si>
  <si>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</si>
  <si>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</si>
  <si>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</si>
  <si>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</si>
  <si>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</si>
  <si>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</si>
  <si>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</si>
  <si>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</si>
  <si>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</si>
  <si>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</si>
  <si>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</si>
  <si>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</si>
  <si>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</si>
  <si>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</si>
  <si>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</si>
  <si>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</si>
  <si>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</si>
  <si>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</si>
  <si>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</si>
  <si>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</si>
  <si>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</si>
  <si>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</si>
  <si>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</si>
  <si>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</si>
  <si>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</si>
  <si>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</si>
  <si>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</si>
  <si>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</si>
  <si>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</si>
  <si>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</si>
  <si>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</si>
  <si>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</si>
  <si>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</si>
  <si>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</si>
  <si>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</si>
  <si>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</si>
  <si>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</si>
  <si>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</si>
  <si>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</si>
  <si>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</si>
  <si>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</si>
  <si>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</si>
  <si>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</si>
  <si>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</si>
  <si>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</si>
  <si>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</si>
  <si>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</si>
  <si>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</si>
  <si>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</si>
  <si>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</si>
  <si>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</si>
  <si>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</si>
  <si>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</si>
  <si>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</si>
  <si>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</si>
  <si>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</si>
  <si>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</si>
  <si>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</si>
  <si>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</si>
  <si>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</si>
  <si>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</si>
  <si>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</si>
  <si>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</si>
  <si>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</si>
  <si>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</si>
  <si>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</si>
  <si>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</si>
  <si>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</si>
  <si>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</si>
  <si>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</si>
  <si>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</si>
  <si>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</si>
  <si>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</si>
  <si>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</si>
  <si>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</si>
  <si>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</si>
  <si>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</si>
  <si>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</si>
  <si>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</si>
  <si>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</si>
  <si>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</si>
  <si>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</si>
  <si>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</si>
  <si>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</si>
  <si>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</si>
  <si>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</si>
  <si>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</si>
  <si>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</si>
  <si>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</si>
  <si>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</si>
  <si>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</si>
  <si>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</si>
  <si>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</si>
  <si>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</si>
  <si>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</si>
  <si>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</si>
  <si>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</si>
  <si>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</si>
  <si>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</si>
  <si>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</si>
  <si>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</si>
  <si>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</si>
  <si>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</si>
  <si>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</si>
  <si>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</si>
  <si>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</si>
  <si>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</si>
  <si>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</si>
  <si>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</si>
  <si>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</si>
  <si>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</si>
  <si>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</si>
  <si>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</si>
  <si>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</si>
  <si>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</si>
  <si>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</si>
  <si>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</si>
  <si>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</si>
  <si>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</si>
  <si>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</si>
  <si>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</si>
  <si>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</si>
  <si>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</si>
  <si>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</si>
  <si>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</si>
  <si>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</si>
  <si>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</si>
  <si>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</si>
  <si>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</si>
  <si>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</si>
  <si>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</si>
  <si>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</si>
  <si>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</si>
  <si>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</si>
  <si>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</si>
  <si>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</si>
  <si>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</si>
  <si>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</si>
  <si>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</si>
  <si>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</si>
  <si>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</si>
  <si>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</si>
  <si>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</si>
  <si>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</si>
  <si>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</si>
  <si>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</si>
  <si>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</si>
  <si>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</si>
  <si>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</si>
  <si>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</si>
  <si>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</si>
  <si>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</si>
  <si>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</si>
  <si>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</si>
  <si>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</si>
  <si>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</si>
  <si>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</si>
  <si>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</si>
  <si>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</si>
  <si>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</si>
  <si>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</si>
  <si>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</si>
  <si>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</si>
  <si>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</si>
  <si>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</si>
  <si>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</si>
  <si>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</si>
  <si>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</si>
  <si>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</si>
  <si>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</si>
  <si>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</si>
  <si>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</si>
  <si>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</si>
  <si>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</si>
  <si>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</si>
  <si>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</si>
  <si>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</si>
  <si>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</si>
  <si>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</si>
  <si>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</si>
  <si>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</si>
  <si>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</si>
  <si>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</si>
  <si>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</si>
  <si>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</si>
  <si>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</si>
  <si>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</si>
  <si>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</si>
  <si>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</si>
  <si>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</si>
  <si>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</si>
  <si>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</si>
  <si>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</si>
  <si>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</si>
  <si>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</si>
  <si>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</si>
  <si>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</si>
  <si>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</si>
  <si>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</si>
  <si>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</si>
  <si>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</si>
  <si>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</si>
  <si>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</si>
  <si>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</si>
  <si>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</si>
  <si>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</si>
  <si>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</si>
  <si>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</si>
  <si>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</si>
  <si>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</si>
  <si>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</si>
  <si>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</si>
  <si>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</si>
  <si>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</si>
  <si>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</si>
  <si>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</si>
  <si>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</si>
  <si>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</si>
  <si>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</si>
  <si>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</si>
  <si>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</si>
  <si>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</si>
  <si>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</si>
  <si>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</si>
  <si>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</si>
  <si>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</si>
  <si>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</si>
  <si>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</si>
  <si>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</si>
  <si>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</si>
  <si>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</si>
  <si>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</si>
  <si>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</si>
  <si>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</si>
  <si>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</si>
  <si>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</si>
  <si>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</si>
  <si>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</si>
  <si>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</si>
  <si>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</si>
  <si>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</si>
  <si>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</si>
  <si>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</si>
  <si>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</si>
  <si>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</si>
  <si>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</si>
  <si>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</si>
  <si>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</si>
  <si>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</si>
  <si>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</si>
  <si>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</si>
  <si>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</si>
  <si>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</si>
  <si>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</si>
  <si>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</si>
  <si>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</si>
  <si>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</si>
  <si>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</si>
  <si>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</si>
  <si>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</si>
  <si>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</si>
  <si>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</si>
  <si>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</si>
  <si>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</si>
  <si>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</si>
  <si>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</si>
  <si>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</si>
  <si>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</si>
  <si>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</si>
  <si>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</si>
  <si>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</si>
  <si>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</si>
  <si>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</si>
  <si>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</si>
  <si>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</si>
  <si>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</si>
  <si>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</si>
  <si>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</si>
  <si>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</si>
  <si>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</si>
  <si>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</si>
  <si>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</si>
  <si>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</si>
  <si>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</si>
  <si>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</si>
  <si>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</si>
  <si>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</si>
  <si>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</si>
  <si>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</si>
  <si>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</si>
  <si>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</si>
  <si>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</si>
  <si>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</si>
  <si>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</si>
  <si>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</si>
  <si>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</si>
  <si>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</si>
  <si>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</si>
  <si>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</si>
  <si>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</si>
  <si>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</si>
  <si>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</si>
  <si>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</si>
  <si>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</si>
  <si>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</si>
  <si>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</si>
  <si>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</si>
  <si>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</si>
  <si>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</si>
  <si>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</si>
  <si>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</si>
  <si>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</si>
  <si>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</si>
  <si>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</si>
  <si>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</si>
  <si>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</si>
  <si>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</si>
  <si>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</si>
  <si>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</si>
  <si>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</si>
  <si>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</si>
  <si>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</si>
  <si>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</si>
  <si>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</si>
  <si>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</si>
  <si>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</si>
  <si>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</si>
  <si>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</si>
  <si>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</si>
  <si>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</si>
  <si>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</si>
  <si>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</si>
  <si>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</si>
  <si>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</si>
  <si>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</si>
  <si>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</si>
  <si>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</si>
  <si>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</si>
  <si>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</si>
  <si>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</si>
  <si>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</si>
  <si>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</si>
  <si>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</si>
  <si>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</si>
  <si>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</si>
  <si>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</si>
  <si>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</si>
  <si>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</si>
  <si>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</si>
  <si>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</si>
  <si>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</si>
  <si>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</si>
  <si>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</si>
  <si>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</si>
  <si>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</si>
  <si>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</si>
  <si>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</si>
  <si>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</si>
  <si>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</si>
  <si>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</si>
  <si>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</si>
  <si>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</si>
  <si>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</si>
  <si>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</si>
  <si>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</si>
  <si>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</si>
  <si>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</si>
  <si>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</si>
  <si>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</si>
  <si>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</si>
  <si>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</si>
  <si>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</si>
  <si>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</si>
  <si>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</si>
  <si>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</si>
  <si>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</si>
  <si>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</si>
  <si>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</si>
  <si>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</si>
  <si>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</si>
  <si>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</si>
  <si>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</si>
  <si>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</si>
  <si>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</si>
  <si>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</si>
  <si>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</si>
  <si>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</si>
  <si>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</si>
  <si>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</si>
  <si>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</si>
  <si>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</si>
  <si>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</si>
  <si>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</si>
  <si>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</si>
  <si>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</si>
  <si>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</si>
  <si>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</si>
  <si>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</si>
  <si>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</si>
  <si>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</si>
  <si>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</si>
  <si>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</si>
  <si>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</si>
  <si>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</si>
  <si>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</si>
  <si>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</si>
  <si>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</si>
  <si>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</si>
  <si>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</si>
  <si>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</si>
  <si>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</si>
  <si>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</si>
  <si>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</si>
  <si>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</si>
  <si>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</si>
  <si>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</si>
  <si>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</si>
  <si>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</si>
  <si>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</si>
  <si>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</si>
  <si>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</si>
  <si>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</si>
  <si>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</si>
  <si>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</si>
  <si>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</si>
  <si>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</si>
  <si>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</si>
  <si>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</si>
  <si>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</si>
  <si>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</si>
  <si>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</si>
  <si>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</si>
  <si>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</si>
  <si>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</si>
  <si>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</si>
  <si>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</si>
  <si>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</si>
  <si>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</si>
  <si>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</si>
  <si>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</si>
  <si>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</si>
  <si>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</si>
  <si>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</si>
  <si>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</si>
  <si>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</si>
  <si>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</si>
  <si>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</si>
  <si>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</si>
  <si>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</si>
  <si>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</si>
  <si>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</si>
  <si>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</si>
  <si>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</si>
  <si>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</si>
  <si>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</si>
  <si>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</si>
  <si>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</si>
  <si>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</si>
  <si>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</si>
  <si>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</si>
  <si>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</si>
  <si>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</si>
  <si>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</si>
  <si>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</si>
  <si>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</si>
  <si>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</si>
  <si>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</si>
  <si>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</si>
  <si>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</si>
  <si>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</si>
  <si>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</si>
  <si>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</si>
  <si>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</si>
  <si>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</si>
  <si>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</si>
  <si>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</si>
  <si>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</si>
  <si>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</si>
  <si>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</si>
  <si>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</si>
  <si>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</si>
  <si>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</si>
  <si>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</si>
  <si>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</si>
  <si>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</si>
  <si>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</si>
  <si>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</si>
  <si>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</si>
  <si>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</si>
  <si>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</si>
  <si>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</si>
  <si>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</si>
  <si>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</si>
  <si>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</si>
  <si>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</si>
  <si>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</si>
  <si>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</si>
  <si>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</si>
  <si>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</si>
  <si>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</si>
  <si>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</si>
  <si>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</si>
  <si>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</si>
  <si>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</si>
  <si>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</si>
  <si>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</si>
  <si>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</si>
  <si>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</si>
  <si>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</si>
  <si>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</si>
  <si>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</si>
  <si>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</si>
  <si>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</si>
  <si>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</si>
  <si>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</si>
  <si>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№7,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</si>
</sst>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64" sqref="AA64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45645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Четверг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0.58333333333333337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150</v>
      </c>
      <c r="Y64" s="778">
        <f t="shared" si="11"/>
        <v>151.20000000000002</v>
      </c>
      <c r="Z64" s="36">
        <f>IFERROR(IF(Y64=0,"",ROUNDUP(Y64/H64,0)*0.02175),"")</f>
        <v>0.30449999999999999</v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156.66666666666666</v>
      </c>
      <c r="BN64" s="64">
        <f t="shared" si="13"/>
        <v>157.91999999999999</v>
      </c>
      <c r="BO64" s="64">
        <f t="shared" si="14"/>
        <v>0.24801587301587297</v>
      </c>
      <c r="BP64" s="64">
        <f t="shared" si="15"/>
        <v>0.25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22.5</v>
      </c>
      <c r="Y71" s="778">
        <f t="shared" si="11"/>
        <v>22.5</v>
      </c>
      <c r="Z71" s="36">
        <f>IFERROR(IF(Y71=0,"",ROUNDUP(Y71/H71,0)*0.00902),"")</f>
        <v>4.5100000000000001E-2</v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23.549999999999997</v>
      </c>
      <c r="BN71" s="64">
        <f t="shared" si="13"/>
        <v>23.549999999999997</v>
      </c>
      <c r="BO71" s="64">
        <f t="shared" si="14"/>
        <v>3.787878787878788E-2</v>
      </c>
      <c r="BP71" s="64">
        <f t="shared" si="15"/>
        <v>3.787878787878788E-2</v>
      </c>
    </row>
    <row r="72" spans="1:68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18.888888888888886</v>
      </c>
      <c r="Y72" s="779">
        <f>IFERROR(Y63/H63,"0")+IFERROR(Y64/H64,"0")+IFERROR(Y65/H65,"0")+IFERROR(Y66/H66,"0")+IFERROR(Y67/H67,"0")+IFERROR(Y68/H68,"0")+IFERROR(Y69/H69,"0")+IFERROR(Y70/H70,"0")+IFERROR(Y71/H71,"0")</f>
        <v>19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0.34960000000000002</v>
      </c>
      <c r="AA72" s="780"/>
      <c r="AB72" s="780"/>
      <c r="AC72" s="780"/>
    </row>
    <row r="73" spans="1:68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172.5</v>
      </c>
      <c r="Y73" s="779">
        <f>IFERROR(SUM(Y63:Y71),"0")</f>
        <v>173.70000000000002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70</v>
      </c>
      <c r="Y75" s="778">
        <f>IFERROR(IF(X75="",0,CEILING((X75/$H75),1)*$H75),"")</f>
        <v>75.600000000000009</v>
      </c>
      <c r="Z75" s="36">
        <f>IFERROR(IF(Y75=0,"",ROUNDUP(Y75/H75,0)*0.02175),"")</f>
        <v>0.15225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73.1111111111111</v>
      </c>
      <c r="BN75" s="64">
        <f>IFERROR(Y75*I75/H75,"0")</f>
        <v>78.959999999999994</v>
      </c>
      <c r="BO75" s="64">
        <f>IFERROR(1/J75*(X75/H75),"0")</f>
        <v>0.11574074074074073</v>
      </c>
      <c r="BP75" s="64">
        <f>IFERROR(1/J75*(Y75/H75),"0")</f>
        <v>0.125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147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5.4</v>
      </c>
      <c r="Y78" s="778">
        <f>IFERROR(IF(X78="",0,CEILING((X78/$H78),1)*$H78),"")</f>
        <v>5.4</v>
      </c>
      <c r="Z78" s="36">
        <f>IFERROR(IF(Y78=0,"",ROUNDUP(Y78/H78,0)*0.00651),"")</f>
        <v>1.302E-2</v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5.76</v>
      </c>
      <c r="BN78" s="64">
        <f>IFERROR(Y78*I78/H78,"0")</f>
        <v>5.76</v>
      </c>
      <c r="BO78" s="64">
        <f>IFERROR(1/J78*(X78/H78),"0")</f>
        <v>1.098901098901099E-2</v>
      </c>
      <c r="BP78" s="64">
        <f>IFERROR(1/J78*(Y78/H78),"0")</f>
        <v>1.098901098901099E-2</v>
      </c>
    </row>
    <row r="79" spans="1:68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8.481481481481481</v>
      </c>
      <c r="Y79" s="779">
        <f>IFERROR(Y75/H75,"0")+IFERROR(Y76/H76,"0")+IFERROR(Y77/H77,"0")+IFERROR(Y78/H78,"0")</f>
        <v>9</v>
      </c>
      <c r="Z79" s="779">
        <f>IFERROR(IF(Z75="",0,Z75),"0")+IFERROR(IF(Z76="",0,Z76),"0")+IFERROR(IF(Z77="",0,Z77),"0")+IFERROR(IF(Z78="",0,Z78),"0")</f>
        <v>0.16527</v>
      </c>
      <c r="AA79" s="780"/>
      <c r="AB79" s="780"/>
      <c r="AC79" s="780"/>
    </row>
    <row r="80" spans="1:68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75.400000000000006</v>
      </c>
      <c r="Y80" s="779">
        <f>IFERROR(SUM(Y75:Y78),"0")</f>
        <v>81.000000000000014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10.8</v>
      </c>
      <c r="Y107" s="778">
        <f>IFERROR(IF(X107="",0,CEILING((X107/$H107),1)*$H107),"")</f>
        <v>10.8</v>
      </c>
      <c r="Z107" s="36">
        <f>IFERROR(IF(Y107=0,"",ROUNDUP(Y107/H107,0)*0.02175),"")</f>
        <v>2.1749999999999999E-2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11.28</v>
      </c>
      <c r="BN107" s="64">
        <f>IFERROR(Y107*I107/H107,"0")</f>
        <v>11.28</v>
      </c>
      <c r="BO107" s="64">
        <f>IFERROR(1/J107*(X107/H107),"0")</f>
        <v>1.7857142857142856E-2</v>
      </c>
      <c r="BP107" s="64">
        <f>IFERROR(1/J107*(Y107/H107),"0")</f>
        <v>1.7857142857142856E-2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131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1</v>
      </c>
      <c r="Y110" s="779">
        <f>IFERROR(Y107/H107,"0")+IFERROR(Y108/H108,"0")+IFERROR(Y109/H109,"0")</f>
        <v>1</v>
      </c>
      <c r="Z110" s="779">
        <f>IFERROR(IF(Z107="",0,Z107),"0")+IFERROR(IF(Z108="",0,Z108),"0")+IFERROR(IF(Z109="",0,Z109),"0")</f>
        <v>2.1749999999999999E-2</v>
      </c>
      <c r="AA110" s="780"/>
      <c r="AB110" s="780"/>
      <c r="AC110" s="780"/>
    </row>
    <row r="111" spans="1:68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10.8</v>
      </c>
      <c r="Y111" s="779">
        <f>IFERROR(SUM(Y107:Y109),"0")</f>
        <v>10.8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131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32</v>
      </c>
      <c r="Y139" s="778">
        <f t="shared" si="31"/>
        <v>33.6</v>
      </c>
      <c r="Z139" s="36">
        <f>IFERROR(IF(Y139=0,"",ROUNDUP(Y139/H139,0)*0.02175),"")</f>
        <v>8.6999999999999994E-2</v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34.125714285714288</v>
      </c>
      <c r="BN139" s="64">
        <f t="shared" si="33"/>
        <v>35.832000000000001</v>
      </c>
      <c r="BO139" s="64">
        <f t="shared" si="34"/>
        <v>6.8027210884353734E-2</v>
      </c>
      <c r="BP139" s="64">
        <f t="shared" si="35"/>
        <v>7.1428571428571425E-2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3.8095238095238093</v>
      </c>
      <c r="Y145" s="779">
        <f>IFERROR(Y138/H138,"0")+IFERROR(Y139/H139,"0")+IFERROR(Y140/H140,"0")+IFERROR(Y141/H141,"0")+IFERROR(Y142/H142,"0")+IFERROR(Y143/H143,"0")+IFERROR(Y144/H144,"0")</f>
        <v>4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8.6999999999999994E-2</v>
      </c>
      <c r="AA145" s="780"/>
      <c r="AB145" s="780"/>
      <c r="AC145" s="780"/>
    </row>
    <row r="146" spans="1:68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32</v>
      </c>
      <c r="Y146" s="779">
        <f>IFERROR(SUM(Y138:Y144),"0")</f>
        <v>33.6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18</v>
      </c>
      <c r="Y175" s="778">
        <f>IFERROR(IF(X175="",0,CEILING((X175/$H175),1)*$H175),"")</f>
        <v>21</v>
      </c>
      <c r="Z175" s="36">
        <f>IFERROR(IF(Y175=0,"",ROUNDUP(Y175/H175,0)*0.00902),"")</f>
        <v>4.5100000000000001E-2</v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19.285714285714285</v>
      </c>
      <c r="BN175" s="64">
        <f>IFERROR(Y175*I175/H175,"0")</f>
        <v>22.5</v>
      </c>
      <c r="BO175" s="64">
        <f>IFERROR(1/J175*(X175/H175),"0")</f>
        <v>3.2467532467532464E-2</v>
      </c>
      <c r="BP175" s="64">
        <f>IFERROR(1/J175*(Y175/H175),"0")</f>
        <v>3.787878787878788E-2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16</v>
      </c>
      <c r="Y176" s="778">
        <f>IFERROR(IF(X176="",0,CEILING((X176/$H176),1)*$H176),"")</f>
        <v>18</v>
      </c>
      <c r="Z176" s="36">
        <f>IFERROR(IF(Y176=0,"",ROUNDUP(Y176/H176,0)*0.02175),"")</f>
        <v>4.3499999999999997E-2</v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17.12</v>
      </c>
      <c r="BN176" s="64">
        <f>IFERROR(Y176*I176/H176,"0")</f>
        <v>19.260000000000002</v>
      </c>
      <c r="BO176" s="64">
        <f>IFERROR(1/J176*(X176/H176),"0")</f>
        <v>3.1746031746031744E-2</v>
      </c>
      <c r="BP176" s="64">
        <f>IFERROR(1/J176*(Y176/H176),"0")</f>
        <v>3.5714285714285712E-2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6.0634920634920633</v>
      </c>
      <c r="Y179" s="779">
        <f>IFERROR(Y174/H174,"0")+IFERROR(Y175/H175,"0")+IFERROR(Y176/H176,"0")+IFERROR(Y177/H177,"0")+IFERROR(Y178/H178,"0")</f>
        <v>7</v>
      </c>
      <c r="Z179" s="779">
        <f>IFERROR(IF(Z174="",0,Z174),"0")+IFERROR(IF(Z175="",0,Z175),"0")+IFERROR(IF(Z176="",0,Z176),"0")+IFERROR(IF(Z177="",0,Z177),"0")+IFERROR(IF(Z178="",0,Z178),"0")</f>
        <v>8.8599999999999998E-2</v>
      </c>
      <c r="AA179" s="780"/>
      <c r="AB179" s="780"/>
      <c r="AC179" s="780"/>
    </row>
    <row r="180" spans="1:68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34</v>
      </c>
      <c r="Y180" s="779">
        <f>IFERROR(SUM(Y174:Y178),"0")</f>
        <v>39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4301060360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4301060460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128</v>
      </c>
      <c r="L241" s="32"/>
      <c r="M241" s="33" t="s">
        <v>164</v>
      </c>
      <c r="N241" s="33"/>
      <c r="O241" s="32">
        <v>30</v>
      </c>
      <c r="P241" s="1115" t="s">
        <v>415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417</v>
      </c>
      <c r="C242" s="31">
        <v>4301060404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79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131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10</v>
      </c>
      <c r="Y356" s="778">
        <f t="shared" ref="Y356:Y364" si="77">IFERROR(IF(X356="",0,CEILING((X356/$H356),1)*$H356),"")</f>
        <v>10.8</v>
      </c>
      <c r="Z356" s="36">
        <f>IFERROR(IF(Y356=0,"",ROUNDUP(Y356/H356,0)*0.02175),"")</f>
        <v>2.1749999999999999E-2</v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10.444444444444443</v>
      </c>
      <c r="BN356" s="64">
        <f t="shared" ref="BN356:BN364" si="79">IFERROR(Y356*I356/H356,"0")</f>
        <v>11.28</v>
      </c>
      <c r="BO356" s="64">
        <f t="shared" ref="BO356:BO364" si="80">IFERROR(1/J356*(X356/H356),"0")</f>
        <v>1.653439153439153E-2</v>
      </c>
      <c r="BP356" s="64">
        <f t="shared" ref="BP356:BP364" si="81">IFERROR(1/J356*(Y356/H356),"0")</f>
        <v>1.7857142857142856E-2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 t="s">
        <v>147</v>
      </c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200</v>
      </c>
      <c r="Y357" s="778">
        <f t="shared" si="77"/>
        <v>205.20000000000002</v>
      </c>
      <c r="Z357" s="36">
        <f>IFERROR(IF(Y357=0,"",ROUNDUP(Y357/H357,0)*0.02175),"")</f>
        <v>0.41324999999999995</v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208.88888888888889</v>
      </c>
      <c r="BN357" s="64">
        <f t="shared" si="79"/>
        <v>214.32</v>
      </c>
      <c r="BO357" s="64">
        <f t="shared" si="80"/>
        <v>0.3306878306878307</v>
      </c>
      <c r="BP357" s="64">
        <f t="shared" si="81"/>
        <v>0.33928571428571425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4</v>
      </c>
      <c r="Y363" s="778">
        <f t="shared" si="77"/>
        <v>4</v>
      </c>
      <c r="Z363" s="36">
        <f>IFERROR(IF(Y363=0,"",ROUNDUP(Y363/H363,0)*0.00902),"")</f>
        <v>9.0200000000000002E-3</v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4.21</v>
      </c>
      <c r="BN363" s="64">
        <f t="shared" si="79"/>
        <v>4.21</v>
      </c>
      <c r="BO363" s="64">
        <f t="shared" si="80"/>
        <v>7.575757575757576E-3</v>
      </c>
      <c r="BP363" s="64">
        <f t="shared" si="81"/>
        <v>7.575757575757576E-3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20.444444444444446</v>
      </c>
      <c r="Y365" s="779">
        <f>IFERROR(Y356/H356,"0")+IFERROR(Y357/H357,"0")+IFERROR(Y358/H358,"0")+IFERROR(Y359/H359,"0")+IFERROR(Y360/H360,"0")+IFERROR(Y361/H361,"0")+IFERROR(Y362/H362,"0")+IFERROR(Y363/H363,"0")+IFERROR(Y364/H364,"0")</f>
        <v>21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0.44401999999999997</v>
      </c>
      <c r="AA365" s="780"/>
      <c r="AB365" s="780"/>
      <c r="AC365" s="780"/>
    </row>
    <row r="366" spans="1:68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214</v>
      </c>
      <c r="Y366" s="779">
        <f>IFERROR(SUM(Y356:Y364),"0")</f>
        <v>220.00000000000003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24</v>
      </c>
      <c r="Y368" s="778">
        <f>IFERROR(IF(X368="",0,CEILING((X368/$H368),1)*$H368),"")</f>
        <v>25.200000000000003</v>
      </c>
      <c r="Z368" s="36">
        <f>IFERROR(IF(Y368=0,"",ROUNDUP(Y368/H368,0)*0.00753),"")</f>
        <v>4.5179999999999998E-2</v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25.485714285714284</v>
      </c>
      <c r="BN368" s="64">
        <f>IFERROR(Y368*I368/H368,"0")</f>
        <v>26.76</v>
      </c>
      <c r="BO368" s="64">
        <f>IFERROR(1/J368*(X368/H368),"0")</f>
        <v>3.6630036630036632E-2</v>
      </c>
      <c r="BP368" s="64">
        <f>IFERROR(1/J368*(Y368/H368),"0")</f>
        <v>3.8461538461538464E-2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24</v>
      </c>
      <c r="Y369" s="778">
        <f>IFERROR(IF(X369="",0,CEILING((X369/$H369),1)*$H369),"")</f>
        <v>25.200000000000003</v>
      </c>
      <c r="Z369" s="36">
        <f>IFERROR(IF(Y369=0,"",ROUNDUP(Y369/H369,0)*0.00753),"")</f>
        <v>4.5179999999999998E-2</v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25.485714285714284</v>
      </c>
      <c r="BN369" s="64">
        <f>IFERROR(Y369*I369/H369,"0")</f>
        <v>26.76</v>
      </c>
      <c r="BO369" s="64">
        <f>IFERROR(1/J369*(X369/H369),"0")</f>
        <v>3.6630036630036632E-2</v>
      </c>
      <c r="BP369" s="64">
        <f>IFERROR(1/J369*(Y369/H369),"0")</f>
        <v>3.8461538461538464E-2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11.428571428571429</v>
      </c>
      <c r="Y372" s="779">
        <f>IFERROR(Y368/H368,"0")+IFERROR(Y369/H369,"0")+IFERROR(Y370/H370,"0")+IFERROR(Y371/H371,"0")</f>
        <v>12</v>
      </c>
      <c r="Z372" s="779">
        <f>IFERROR(IF(Z368="",0,Z368),"0")+IFERROR(IF(Z369="",0,Z369),"0")+IFERROR(IF(Z370="",0,Z370),"0")+IFERROR(IF(Z371="",0,Z371),"0")</f>
        <v>9.0359999999999996E-2</v>
      </c>
      <c r="AA372" s="780"/>
      <c r="AB372" s="780"/>
      <c r="AC372" s="780"/>
    </row>
    <row r="373" spans="1:68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48</v>
      </c>
      <c r="Y373" s="779">
        <f>IFERROR(SUM(Y368:Y371),"0")</f>
        <v>50.400000000000006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150</v>
      </c>
      <c r="Y375" s="778">
        <f t="shared" ref="Y375:Y380" si="82">IFERROR(IF(X375="",0,CEILING((X375/$H375),1)*$H375),"")</f>
        <v>156</v>
      </c>
      <c r="Z375" s="36">
        <f>IFERROR(IF(Y375=0,"",ROUNDUP(Y375/H375,0)*0.02175),"")</f>
        <v>0.43499999999999994</v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160.73076923076923</v>
      </c>
      <c r="BN375" s="64">
        <f t="shared" ref="BN375:BN380" si="84">IFERROR(Y375*I375/H375,"0")</f>
        <v>167.16000000000003</v>
      </c>
      <c r="BO375" s="64">
        <f t="shared" ref="BO375:BO380" si="85">IFERROR(1/J375*(X375/H375),"0")</f>
        <v>0.34340659340659335</v>
      </c>
      <c r="BP375" s="64">
        <f t="shared" ref="BP375:BP380" si="86">IFERROR(1/J375*(Y375/H375),"0")</f>
        <v>0.3571428571428571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19.23076923076923</v>
      </c>
      <c r="Y381" s="779">
        <f>IFERROR(Y375/H375,"0")+IFERROR(Y376/H376,"0")+IFERROR(Y377/H377,"0")+IFERROR(Y378/H378,"0")+IFERROR(Y379/H379,"0")+IFERROR(Y380/H380,"0")</f>
        <v>20</v>
      </c>
      <c r="Z381" s="779">
        <f>IFERROR(IF(Z375="",0,Z375),"0")+IFERROR(IF(Z376="",0,Z376),"0")+IFERROR(IF(Z377="",0,Z377),"0")+IFERROR(IF(Z378="",0,Z378),"0")+IFERROR(IF(Z379="",0,Z379),"0")+IFERROR(IF(Z380="",0,Z380),"0")</f>
        <v>0.43499999999999994</v>
      </c>
      <c r="AA381" s="780"/>
      <c r="AB381" s="780"/>
      <c r="AC381" s="780"/>
    </row>
    <row r="382" spans="1:68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150</v>
      </c>
      <c r="Y382" s="779">
        <f>IFERROR(SUM(Y375:Y380),"0")</f>
        <v>156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hidden="1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30</v>
      </c>
      <c r="Y420" s="778">
        <f t="shared" si="87"/>
        <v>30</v>
      </c>
      <c r="Z420" s="36">
        <f>IFERROR(IF(Y420=0,"",ROUNDUP(Y420/H420,0)*0.02175),"")</f>
        <v>4.3499999999999997E-2</v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30.96</v>
      </c>
      <c r="BN420" s="64">
        <f t="shared" si="89"/>
        <v>30.96</v>
      </c>
      <c r="BO420" s="64">
        <f t="shared" si="90"/>
        <v>4.1666666666666664E-2</v>
      </c>
      <c r="BP420" s="64">
        <f t="shared" si="91"/>
        <v>4.1666666666666664E-2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60</v>
      </c>
      <c r="Y421" s="778">
        <f t="shared" si="87"/>
        <v>60</v>
      </c>
      <c r="Z421" s="36">
        <f>IFERROR(IF(Y421=0,"",ROUNDUP(Y421/H421,0)*0.02175),"")</f>
        <v>8.6999999999999994E-2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61.92</v>
      </c>
      <c r="BN421" s="64">
        <f t="shared" si="89"/>
        <v>61.92</v>
      </c>
      <c r="BO421" s="64">
        <f t="shared" si="90"/>
        <v>8.3333333333333329E-2</v>
      </c>
      <c r="BP421" s="64">
        <f t="shared" si="91"/>
        <v>8.3333333333333329E-2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6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6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0.1305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90</v>
      </c>
      <c r="Y429" s="779">
        <f>IFERROR(SUM(Y417:Y427),"0")</f>
        <v>90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hidden="1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8</v>
      </c>
      <c r="Y486" s="778">
        <f t="shared" si="98"/>
        <v>8.4</v>
      </c>
      <c r="Z486" s="36">
        <f>IFERROR(IF(Y486=0,"",ROUNDUP(Y486/H486,0)*0.00753),"")</f>
        <v>1.506E-2</v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8.4380952380952365</v>
      </c>
      <c r="BN486" s="64">
        <f t="shared" si="100"/>
        <v>8.86</v>
      </c>
      <c r="BO486" s="64">
        <f t="shared" si="101"/>
        <v>1.2210012210012208E-2</v>
      </c>
      <c r="BP486" s="64">
        <f t="shared" si="102"/>
        <v>1.282051282051282E-2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4301031374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">
        <v>783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785</v>
      </c>
      <c r="C494" s="31">
        <v>4301031336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1.9047619047619047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2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1.506E-2</v>
      </c>
      <c r="AA505" s="780"/>
      <c r="AB505" s="780"/>
      <c r="AC505" s="780"/>
    </row>
    <row r="506" spans="1:68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8</v>
      </c>
      <c r="Y506" s="779">
        <f>IFERROR(SUM(Y480:Y504),"0")</f>
        <v>8.4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hidden="1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idden="1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hidden="1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hidden="1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5.28</v>
      </c>
      <c r="Y577" s="778">
        <f t="shared" si="115"/>
        <v>5.28</v>
      </c>
      <c r="Z577" s="36">
        <f>IFERROR(IF(Y577=0,"",ROUNDUP(Y577/H577,0)*0.01196),"")</f>
        <v>1.196E-2</v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5.64</v>
      </c>
      <c r="BN577" s="64">
        <f t="shared" si="117"/>
        <v>5.64</v>
      </c>
      <c r="BO577" s="64">
        <f t="shared" si="118"/>
        <v>9.6153846153846159E-3</v>
      </c>
      <c r="BP577" s="64">
        <f t="shared" si="119"/>
        <v>9.6153846153846159E-3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5.28</v>
      </c>
      <c r="Y578" s="778">
        <f t="shared" si="115"/>
        <v>5.28</v>
      </c>
      <c r="Z578" s="36">
        <f>IFERROR(IF(Y578=0,"",ROUNDUP(Y578/H578,0)*0.01196),"")</f>
        <v>1.196E-2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5.64</v>
      </c>
      <c r="BN578" s="64">
        <f t="shared" si="117"/>
        <v>5.64</v>
      </c>
      <c r="BO578" s="64">
        <f t="shared" si="118"/>
        <v>9.6153846153846159E-3</v>
      </c>
      <c r="BP578" s="64">
        <f t="shared" si="119"/>
        <v>9.6153846153846159E-3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2</v>
      </c>
      <c r="Y585" s="779">
        <f>IFERROR(Y576/H576,"0")+IFERROR(Y577/H577,"0")+IFERROR(Y578/H578,"0")+IFERROR(Y579/H579,"0")+IFERROR(Y580/H580,"0")+IFERROR(Y581/H581,"0")+IFERROR(Y582/H582,"0")+IFERROR(Y583/H583,"0")+IFERROR(Y584/H584,"0")</f>
        <v>2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2.392E-2</v>
      </c>
      <c r="AA585" s="780"/>
      <c r="AB585" s="780"/>
      <c r="AC585" s="780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10.56</v>
      </c>
      <c r="Y586" s="779">
        <f>IFERROR(SUM(Y576:Y584),"0")</f>
        <v>10.56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845.26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873.46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888.74283272283253</v>
      </c>
      <c r="Y664" s="779">
        <f>IFERROR(SUM(BN22:BN660),"0")</f>
        <v>918.57199999999989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2</v>
      </c>
      <c r="Y665" s="38">
        <f>ROUNDUP(SUM(BP22:BP660),0)</f>
        <v>2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938.74283272283253</v>
      </c>
      <c r="Y666" s="779">
        <f>GrossWeightTotalR+PalletQtyTotalR*25</f>
        <v>968.57199999999989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99.251933251933238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103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1.8510800000000001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254.70000000000002</v>
      </c>
      <c r="E673" s="46">
        <f>IFERROR(Y107*1,"0")+IFERROR(Y108*1,"0")+IFERROR(Y109*1,"0")+IFERROR(Y113*1,"0")+IFERROR(Y114*1,"0")+IFERROR(Y115*1,"0")+IFERROR(Y116*1,"0")+IFERROR(Y117*1,"0")+IFERROR(Y118*1,"0")</f>
        <v>10.8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33.6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39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426.40000000000003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90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8.4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10.56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00"/>
        <filter val="1,90"/>
        <filter val="10,00"/>
        <filter val="10,56"/>
        <filter val="10,80"/>
        <filter val="11,43"/>
        <filter val="150,00"/>
        <filter val="16,00"/>
        <filter val="172,50"/>
        <filter val="18,00"/>
        <filter val="18,89"/>
        <filter val="19,23"/>
        <filter val="2"/>
        <filter val="2,00"/>
        <filter val="20,44"/>
        <filter val="200,00"/>
        <filter val="214,00"/>
        <filter val="22,50"/>
        <filter val="24,00"/>
        <filter val="3,81"/>
        <filter val="30,00"/>
        <filter val="32,00"/>
        <filter val="34,00"/>
        <filter val="4,00"/>
        <filter val="48,00"/>
        <filter val="5,28"/>
        <filter val="5,40"/>
        <filter val="6,00"/>
        <filter val="6,06"/>
        <filter val="60,00"/>
        <filter val="70,00"/>
        <filter val="75,40"/>
        <filter val="8,00"/>
        <filter val="8,48"/>
        <filter val="845,26"/>
        <filter val="888,74"/>
        <filter val="90,00"/>
        <filter val="938,74"/>
        <filter val="99,25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2024-12-17T10:58:12Z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