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7B1B49-6829-4A0B-8411-7796846E2B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P570" i="1"/>
  <c r="X568" i="1"/>
  <c r="X567" i="1"/>
  <c r="BO566" i="1"/>
  <c r="BM566" i="1"/>
  <c r="Y566" i="1"/>
  <c r="BP566" i="1" s="1"/>
  <c r="P566" i="1"/>
  <c r="BO565" i="1"/>
  <c r="BM565" i="1"/>
  <c r="Y565" i="1"/>
  <c r="BP565" i="1" s="1"/>
  <c r="P565" i="1"/>
  <c r="BO564" i="1"/>
  <c r="BM564" i="1"/>
  <c r="Y564" i="1"/>
  <c r="BP564" i="1" s="1"/>
  <c r="P564" i="1"/>
  <c r="BO563" i="1"/>
  <c r="BM563" i="1"/>
  <c r="Y563" i="1"/>
  <c r="BP563" i="1" s="1"/>
  <c r="P563" i="1"/>
  <c r="BO562" i="1"/>
  <c r="BM562" i="1"/>
  <c r="Y562" i="1"/>
  <c r="BP562" i="1" s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AA673" i="1" s="1"/>
  <c r="P541" i="1"/>
  <c r="X538" i="1"/>
  <c r="X537" i="1"/>
  <c r="BO536" i="1"/>
  <c r="BM536" i="1"/>
  <c r="Y536" i="1"/>
  <c r="Y537" i="1" s="1"/>
  <c r="P536" i="1"/>
  <c r="X534" i="1"/>
  <c r="X533" i="1"/>
  <c r="BO532" i="1"/>
  <c r="BM532" i="1"/>
  <c r="Y532" i="1"/>
  <c r="Y533" i="1" s="1"/>
  <c r="P532" i="1"/>
  <c r="X530" i="1"/>
  <c r="X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Y471" i="1" s="1"/>
  <c r="X468" i="1"/>
  <c r="X467" i="1"/>
  <c r="BO466" i="1"/>
  <c r="BM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Z364" i="1" s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Z332" i="1" s="1"/>
  <c r="Z333" i="1" s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Z319" i="1"/>
  <c r="Z320" i="1" s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Y22" i="1"/>
  <c r="P22" i="1"/>
  <c r="H10" i="1"/>
  <c r="A9" i="1"/>
  <c r="F10" i="1" s="1"/>
  <c r="D7" i="1"/>
  <c r="Q6" i="1"/>
  <c r="P2" i="1"/>
  <c r="X664" i="1" l="1"/>
  <c r="Y325" i="1"/>
  <c r="Y324" i="1"/>
  <c r="BP323" i="1"/>
  <c r="BN323" i="1"/>
  <c r="Z323" i="1"/>
  <c r="Z324" i="1" s="1"/>
  <c r="Y329" i="1"/>
  <c r="BP328" i="1"/>
  <c r="BN328" i="1"/>
  <c r="Z328" i="1"/>
  <c r="Z329" i="1" s="1"/>
  <c r="BP369" i="1"/>
  <c r="BN369" i="1"/>
  <c r="Z369" i="1"/>
  <c r="BP394" i="1"/>
  <c r="BN394" i="1"/>
  <c r="Z394" i="1"/>
  <c r="BP423" i="1"/>
  <c r="BN423" i="1"/>
  <c r="Z423" i="1"/>
  <c r="BP482" i="1"/>
  <c r="BN482" i="1"/>
  <c r="Z482" i="1"/>
  <c r="BP484" i="1"/>
  <c r="BN484" i="1"/>
  <c r="Z484" i="1"/>
  <c r="BP504" i="1"/>
  <c r="BN504" i="1"/>
  <c r="Z504" i="1"/>
  <c r="BP556" i="1"/>
  <c r="BN556" i="1"/>
  <c r="Z556" i="1"/>
  <c r="BP582" i="1"/>
  <c r="BN582" i="1"/>
  <c r="Z582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3" i="1"/>
  <c r="BN63" i="1"/>
  <c r="Z71" i="1"/>
  <c r="BN71" i="1"/>
  <c r="Y79" i="1"/>
  <c r="Z85" i="1"/>
  <c r="BN85" i="1"/>
  <c r="Z95" i="1"/>
  <c r="BN95" i="1"/>
  <c r="Z116" i="1"/>
  <c r="BN116" i="1"/>
  <c r="Z124" i="1"/>
  <c r="BN124" i="1"/>
  <c r="Z138" i="1"/>
  <c r="BN138" i="1"/>
  <c r="Z148" i="1"/>
  <c r="BN148" i="1"/>
  <c r="G673" i="1"/>
  <c r="Z170" i="1"/>
  <c r="Z171" i="1" s="1"/>
  <c r="BN170" i="1"/>
  <c r="BP170" i="1"/>
  <c r="Z174" i="1"/>
  <c r="BN174" i="1"/>
  <c r="Z194" i="1"/>
  <c r="BN194" i="1"/>
  <c r="Z205" i="1"/>
  <c r="BN205" i="1"/>
  <c r="Z219" i="1"/>
  <c r="BN219" i="1"/>
  <c r="Z231" i="1"/>
  <c r="BN231" i="1"/>
  <c r="Z251" i="1"/>
  <c r="BN251" i="1"/>
  <c r="Z262" i="1"/>
  <c r="BN262" i="1"/>
  <c r="Z270" i="1"/>
  <c r="BN270" i="1"/>
  <c r="Y290" i="1"/>
  <c r="Z285" i="1"/>
  <c r="BN285" i="1"/>
  <c r="Z308" i="1"/>
  <c r="BN308" i="1"/>
  <c r="R673" i="1"/>
  <c r="Y321" i="1"/>
  <c r="Y320" i="1"/>
  <c r="BP319" i="1"/>
  <c r="BN319" i="1"/>
  <c r="BP358" i="1"/>
  <c r="BN358" i="1"/>
  <c r="Z358" i="1"/>
  <c r="BP379" i="1"/>
  <c r="BN379" i="1"/>
  <c r="Z379" i="1"/>
  <c r="BP411" i="1"/>
  <c r="BN411" i="1"/>
  <c r="Z411" i="1"/>
  <c r="BP452" i="1"/>
  <c r="BN452" i="1"/>
  <c r="Z452" i="1"/>
  <c r="BP483" i="1"/>
  <c r="BN483" i="1"/>
  <c r="Z483" i="1"/>
  <c r="BP503" i="1"/>
  <c r="BN503" i="1"/>
  <c r="Z503" i="1"/>
  <c r="BP544" i="1"/>
  <c r="BN544" i="1"/>
  <c r="Z544" i="1"/>
  <c r="BP572" i="1"/>
  <c r="BN572" i="1"/>
  <c r="Z572" i="1"/>
  <c r="BP619" i="1"/>
  <c r="BN619" i="1"/>
  <c r="Z619" i="1"/>
  <c r="BP621" i="1"/>
  <c r="BN621" i="1"/>
  <c r="Z621" i="1"/>
  <c r="BP623" i="1"/>
  <c r="BN623" i="1"/>
  <c r="Z623" i="1"/>
  <c r="Y389" i="1"/>
  <c r="Y673" i="1"/>
  <c r="B673" i="1"/>
  <c r="X665" i="1"/>
  <c r="X663" i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Z101" i="1"/>
  <c r="BN101" i="1"/>
  <c r="E673" i="1"/>
  <c r="Z114" i="1"/>
  <c r="BN114" i="1"/>
  <c r="F673" i="1"/>
  <c r="Z126" i="1"/>
  <c r="BN126" i="1"/>
  <c r="Y136" i="1"/>
  <c r="Z134" i="1"/>
  <c r="BN134" i="1"/>
  <c r="Y146" i="1"/>
  <c r="Z140" i="1"/>
  <c r="BN140" i="1"/>
  <c r="Z144" i="1"/>
  <c r="BN144" i="1"/>
  <c r="Y150" i="1"/>
  <c r="Z155" i="1"/>
  <c r="BN155" i="1"/>
  <c r="Y161" i="1"/>
  <c r="Z165" i="1"/>
  <c r="BN165" i="1"/>
  <c r="Y180" i="1"/>
  <c r="Z176" i="1"/>
  <c r="BN176" i="1"/>
  <c r="Z182" i="1"/>
  <c r="BN182" i="1"/>
  <c r="BP182" i="1"/>
  <c r="I673" i="1"/>
  <c r="Y202" i="1"/>
  <c r="Z196" i="1"/>
  <c r="BN196" i="1"/>
  <c r="Z200" i="1"/>
  <c r="BN200" i="1"/>
  <c r="Z211" i="1"/>
  <c r="BN211" i="1"/>
  <c r="Y223" i="1"/>
  <c r="Z217" i="1"/>
  <c r="BN217" i="1"/>
  <c r="Z221" i="1"/>
  <c r="BN221" i="1"/>
  <c r="Y237" i="1"/>
  <c r="Z229" i="1"/>
  <c r="BN229" i="1"/>
  <c r="Z233" i="1"/>
  <c r="BN233" i="1"/>
  <c r="Z244" i="1"/>
  <c r="BN244" i="1"/>
  <c r="K673" i="1"/>
  <c r="Z253" i="1"/>
  <c r="BN253" i="1"/>
  <c r="Z257" i="1"/>
  <c r="BN257" i="1"/>
  <c r="Y271" i="1"/>
  <c r="Z264" i="1"/>
  <c r="BN264" i="1"/>
  <c r="Z268" i="1"/>
  <c r="BN268" i="1"/>
  <c r="Z274" i="1"/>
  <c r="Z275" i="1" s="1"/>
  <c r="BN274" i="1"/>
  <c r="BP274" i="1"/>
  <c r="Y275" i="1"/>
  <c r="Z279" i="1"/>
  <c r="BN279" i="1"/>
  <c r="BP279" i="1"/>
  <c r="Z283" i="1"/>
  <c r="BN283" i="1"/>
  <c r="Z287" i="1"/>
  <c r="BN287" i="1"/>
  <c r="P673" i="1"/>
  <c r="Z306" i="1"/>
  <c r="BN306" i="1"/>
  <c r="Z310" i="1"/>
  <c r="BN310" i="1"/>
  <c r="Y334" i="1"/>
  <c r="Y333" i="1"/>
  <c r="BP332" i="1"/>
  <c r="BN332" i="1"/>
  <c r="Y353" i="1"/>
  <c r="Y352" i="1"/>
  <c r="BP351" i="1"/>
  <c r="BN351" i="1"/>
  <c r="Z351" i="1"/>
  <c r="Z352" i="1" s="1"/>
  <c r="Y366" i="1"/>
  <c r="BP356" i="1"/>
  <c r="BN356" i="1"/>
  <c r="Z356" i="1"/>
  <c r="BP377" i="1"/>
  <c r="BN377" i="1"/>
  <c r="Z377" i="1"/>
  <c r="BP386" i="1"/>
  <c r="BN386" i="1"/>
  <c r="Z386" i="1"/>
  <c r="BP392" i="1"/>
  <c r="BN392" i="1"/>
  <c r="Z392" i="1"/>
  <c r="Y406" i="1"/>
  <c r="BP405" i="1"/>
  <c r="BN405" i="1"/>
  <c r="Z405" i="1"/>
  <c r="Z406" i="1" s="1"/>
  <c r="Y413" i="1"/>
  <c r="BP409" i="1"/>
  <c r="BN409" i="1"/>
  <c r="Z409" i="1"/>
  <c r="BP421" i="1"/>
  <c r="BN421" i="1"/>
  <c r="Z421" i="1"/>
  <c r="Y433" i="1"/>
  <c r="BP431" i="1"/>
  <c r="BN431" i="1"/>
  <c r="Z431" i="1"/>
  <c r="BP437" i="1"/>
  <c r="BN437" i="1"/>
  <c r="Z437" i="1"/>
  <c r="BP449" i="1"/>
  <c r="BN449" i="1"/>
  <c r="Z449" i="1"/>
  <c r="BP450" i="1"/>
  <c r="BN450" i="1"/>
  <c r="Z450" i="1"/>
  <c r="BP466" i="1"/>
  <c r="BN466" i="1"/>
  <c r="Z466" i="1"/>
  <c r="X666" i="1"/>
  <c r="Y338" i="1"/>
  <c r="BP336" i="1"/>
  <c r="BN336" i="1"/>
  <c r="Z336" i="1"/>
  <c r="BP360" i="1"/>
  <c r="BN360" i="1"/>
  <c r="Z360" i="1"/>
  <c r="BP371" i="1"/>
  <c r="BN371" i="1"/>
  <c r="Z371" i="1"/>
  <c r="BP385" i="1"/>
  <c r="BN385" i="1"/>
  <c r="Z385" i="1"/>
  <c r="Y395" i="1"/>
  <c r="BP391" i="1"/>
  <c r="BN391" i="1"/>
  <c r="Z391" i="1"/>
  <c r="Y402" i="1"/>
  <c r="BP398" i="1"/>
  <c r="BN398" i="1"/>
  <c r="Z398" i="1"/>
  <c r="BP417" i="1"/>
  <c r="BN417" i="1"/>
  <c r="Z417" i="1"/>
  <c r="BP425" i="1"/>
  <c r="BN425" i="1"/>
  <c r="Z425" i="1"/>
  <c r="Y439" i="1"/>
  <c r="Y438" i="1"/>
  <c r="BP436" i="1"/>
  <c r="BN436" i="1"/>
  <c r="Z436" i="1"/>
  <c r="Z438" i="1" s="1"/>
  <c r="BP458" i="1"/>
  <c r="BN458" i="1"/>
  <c r="Z458" i="1"/>
  <c r="BP486" i="1"/>
  <c r="BN486" i="1"/>
  <c r="Z486" i="1"/>
  <c r="BP494" i="1"/>
  <c r="BN494" i="1"/>
  <c r="Z494" i="1"/>
  <c r="Y510" i="1"/>
  <c r="BP508" i="1"/>
  <c r="BN508" i="1"/>
  <c r="Z508" i="1"/>
  <c r="Y551" i="1"/>
  <c r="Y550" i="1"/>
  <c r="BP549" i="1"/>
  <c r="BN549" i="1"/>
  <c r="Z549" i="1"/>
  <c r="Z550" i="1" s="1"/>
  <c r="BP558" i="1"/>
  <c r="BN558" i="1"/>
  <c r="Z558" i="1"/>
  <c r="Y586" i="1"/>
  <c r="BP576" i="1"/>
  <c r="BN576" i="1"/>
  <c r="Z576" i="1"/>
  <c r="BP584" i="1"/>
  <c r="BN584" i="1"/>
  <c r="Z584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T673" i="1"/>
  <c r="Y382" i="1"/>
  <c r="Y401" i="1"/>
  <c r="Y412" i="1"/>
  <c r="Y434" i="1"/>
  <c r="Y455" i="1"/>
  <c r="Y506" i="1"/>
  <c r="BP480" i="1"/>
  <c r="BN480" i="1"/>
  <c r="Z480" i="1"/>
  <c r="BP491" i="1"/>
  <c r="BN491" i="1"/>
  <c r="Z491" i="1"/>
  <c r="BP501" i="1"/>
  <c r="BN501" i="1"/>
  <c r="Z501" i="1"/>
  <c r="Z673" i="1"/>
  <c r="Y520" i="1"/>
  <c r="BP519" i="1"/>
  <c r="BN519" i="1"/>
  <c r="Z519" i="1"/>
  <c r="Z520" i="1" s="1"/>
  <c r="BP542" i="1"/>
  <c r="BN542" i="1"/>
  <c r="Z542" i="1"/>
  <c r="Y574" i="1"/>
  <c r="BP570" i="1"/>
  <c r="BN570" i="1"/>
  <c r="Z570" i="1"/>
  <c r="BP580" i="1"/>
  <c r="BN580" i="1"/>
  <c r="Z580" i="1"/>
  <c r="BP590" i="1"/>
  <c r="BN590" i="1"/>
  <c r="Z590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29" i="1"/>
  <c r="AC673" i="1"/>
  <c r="Y592" i="1"/>
  <c r="H9" i="1"/>
  <c r="A10" i="1"/>
  <c r="Y24" i="1"/>
  <c r="Y35" i="1"/>
  <c r="BP49" i="1"/>
  <c r="BN49" i="1"/>
  <c r="Z49" i="1"/>
  <c r="Y55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BP33" i="1"/>
  <c r="BN33" i="1"/>
  <c r="Z33" i="1"/>
  <c r="BP51" i="1"/>
  <c r="BN51" i="1"/>
  <c r="Z51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95" i="1"/>
  <c r="Y302" i="1"/>
  <c r="Y311" i="1"/>
  <c r="Y339" i="1"/>
  <c r="Y344" i="1"/>
  <c r="Y348" i="1"/>
  <c r="Y372" i="1"/>
  <c r="Y373" i="1"/>
  <c r="BP368" i="1"/>
  <c r="BN368" i="1"/>
  <c r="Z368" i="1"/>
  <c r="C673" i="1"/>
  <c r="Z53" i="1"/>
  <c r="BN53" i="1"/>
  <c r="Y54" i="1"/>
  <c r="Z57" i="1"/>
  <c r="Z59" i="1" s="1"/>
  <c r="BN57" i="1"/>
  <c r="BP57" i="1"/>
  <c r="D673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BN149" i="1"/>
  <c r="Z154" i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1" i="1"/>
  <c r="BN241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BN263" i="1"/>
  <c r="Z265" i="1"/>
  <c r="BN265" i="1"/>
  <c r="Z267" i="1"/>
  <c r="BN267" i="1"/>
  <c r="Z269" i="1"/>
  <c r="BN269" i="1"/>
  <c r="Y272" i="1"/>
  <c r="M673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BN337" i="1"/>
  <c r="Z342" i="1"/>
  <c r="Z343" i="1" s="1"/>
  <c r="BN342" i="1"/>
  <c r="BP342" i="1"/>
  <c r="Y343" i="1"/>
  <c r="Z346" i="1"/>
  <c r="Z348" i="1" s="1"/>
  <c r="BN346" i="1"/>
  <c r="BP346" i="1"/>
  <c r="U673" i="1"/>
  <c r="Y365" i="1"/>
  <c r="Z357" i="1"/>
  <c r="BN357" i="1"/>
  <c r="Z359" i="1"/>
  <c r="BN359" i="1"/>
  <c r="Z361" i="1"/>
  <c r="BN361" i="1"/>
  <c r="Z363" i="1"/>
  <c r="BN363" i="1"/>
  <c r="BP364" i="1"/>
  <c r="BN364" i="1"/>
  <c r="Z370" i="1"/>
  <c r="BN370" i="1"/>
  <c r="Z376" i="1"/>
  <c r="BN376" i="1"/>
  <c r="Z378" i="1"/>
  <c r="BN378" i="1"/>
  <c r="Z380" i="1"/>
  <c r="BN380" i="1"/>
  <c r="Y381" i="1"/>
  <c r="Z384" i="1"/>
  <c r="BN384" i="1"/>
  <c r="BP384" i="1"/>
  <c r="Z387" i="1"/>
  <c r="BN387" i="1"/>
  <c r="Y388" i="1"/>
  <c r="Z393" i="1"/>
  <c r="BN393" i="1"/>
  <c r="Y396" i="1"/>
  <c r="Z399" i="1"/>
  <c r="Z401" i="1" s="1"/>
  <c r="BN399" i="1"/>
  <c r="BP399" i="1"/>
  <c r="V673" i="1"/>
  <c r="Y407" i="1"/>
  <c r="Z410" i="1"/>
  <c r="BN410" i="1"/>
  <c r="BP410" i="1"/>
  <c r="W673" i="1"/>
  <c r="Z418" i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BP432" i="1"/>
  <c r="Z441" i="1"/>
  <c r="Z442" i="1" s="1"/>
  <c r="BN441" i="1"/>
  <c r="BP441" i="1"/>
  <c r="Y442" i="1"/>
  <c r="Z446" i="1"/>
  <c r="BN446" i="1"/>
  <c r="BP446" i="1"/>
  <c r="Z448" i="1"/>
  <c r="BN448" i="1"/>
  <c r="BP453" i="1"/>
  <c r="BN453" i="1"/>
  <c r="Z453" i="1"/>
  <c r="Y460" i="1"/>
  <c r="BP457" i="1"/>
  <c r="BN457" i="1"/>
  <c r="Z457" i="1"/>
  <c r="Z459" i="1" s="1"/>
  <c r="BP463" i="1"/>
  <c r="BN463" i="1"/>
  <c r="Z463" i="1"/>
  <c r="Y428" i="1"/>
  <c r="Y454" i="1"/>
  <c r="X673" i="1"/>
  <c r="BP451" i="1"/>
  <c r="BN451" i="1"/>
  <c r="Z451" i="1"/>
  <c r="Y459" i="1"/>
  <c r="Y468" i="1"/>
  <c r="BP462" i="1"/>
  <c r="BN462" i="1"/>
  <c r="Z462" i="1"/>
  <c r="Y467" i="1"/>
  <c r="Y472" i="1"/>
  <c r="Y478" i="1"/>
  <c r="Y505" i="1"/>
  <c r="Y511" i="1"/>
  <c r="Y515" i="1"/>
  <c r="Y530" i="1"/>
  <c r="Y534" i="1"/>
  <c r="Y538" i="1"/>
  <c r="Y545" i="1"/>
  <c r="Z562" i="1"/>
  <c r="BN562" i="1"/>
  <c r="Z564" i="1"/>
  <c r="BN564" i="1"/>
  <c r="Z566" i="1"/>
  <c r="BN566" i="1"/>
  <c r="Y567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AB67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1" i="1"/>
  <c r="BN481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Y521" i="1"/>
  <c r="Z523" i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Z536" i="1"/>
  <c r="Z537" i="1" s="1"/>
  <c r="BN536" i="1"/>
  <c r="BP536" i="1"/>
  <c r="Z541" i="1"/>
  <c r="BN541" i="1"/>
  <c r="BP541" i="1"/>
  <c r="Z543" i="1"/>
  <c r="BN543" i="1"/>
  <c r="Y546" i="1"/>
  <c r="Z555" i="1"/>
  <c r="BN555" i="1"/>
  <c r="BP555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BN571" i="1"/>
  <c r="Z577" i="1"/>
  <c r="BN577" i="1"/>
  <c r="Z579" i="1"/>
  <c r="BN579" i="1"/>
  <c r="Z581" i="1"/>
  <c r="BN581" i="1"/>
  <c r="Z583" i="1"/>
  <c r="BN583" i="1"/>
  <c r="Z589" i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591" i="1" l="1"/>
  <c r="Z573" i="1"/>
  <c r="Z412" i="1"/>
  <c r="Z395" i="1"/>
  <c r="Z338" i="1"/>
  <c r="Z246" i="1"/>
  <c r="Z156" i="1"/>
  <c r="Z150" i="1"/>
  <c r="Z119" i="1"/>
  <c r="Z110" i="1"/>
  <c r="Z88" i="1"/>
  <c r="Z35" i="1"/>
  <c r="Z625" i="1"/>
  <c r="Z529" i="1"/>
  <c r="Z505" i="1"/>
  <c r="Z467" i="1"/>
  <c r="Z381" i="1"/>
  <c r="Z365" i="1"/>
  <c r="Z223" i="1"/>
  <c r="Z179" i="1"/>
  <c r="Z97" i="1"/>
  <c r="Z72" i="1"/>
  <c r="Z585" i="1"/>
  <c r="Z428" i="1"/>
  <c r="Z289" i="1"/>
  <c r="Z271" i="1"/>
  <c r="Z145" i="1"/>
  <c r="Z79" i="1"/>
  <c r="Z54" i="1"/>
  <c r="Z643" i="1"/>
  <c r="Z608" i="1"/>
  <c r="Z615" i="1"/>
  <c r="Z567" i="1"/>
  <c r="Z545" i="1"/>
  <c r="Z636" i="1"/>
  <c r="Z454" i="1"/>
  <c r="Z388" i="1"/>
  <c r="Z311" i="1"/>
  <c r="Z301" i="1"/>
  <c r="Z258" i="1"/>
  <c r="Z237" i="1"/>
  <c r="Z201" i="1"/>
  <c r="Z135" i="1"/>
  <c r="Z128" i="1"/>
  <c r="Z103" i="1"/>
  <c r="Z372" i="1"/>
  <c r="Y667" i="1"/>
  <c r="Y664" i="1"/>
  <c r="Y665" i="1"/>
  <c r="Z668" i="1"/>
  <c r="Y663" i="1"/>
  <c r="Y666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<sst xmlns="http://schemas.openxmlformats.org/spreadsheetml/2006/main" count="3139" uniqueCount="1081">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</sst>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6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10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5" sqref="AA15"/>
    </sheetView>
  </sheetViews>
  <sheetFormatPr defaultColWidth="9.140625" defaultRowHeight="12.75" x14ac:dyDescent="0.2"/>
  <cols>
    <col min="1" max="1" width="9.140625" style="7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0" customWidth="1"/>
    <col min="34" max="34" width="9.140625" style="770" customWidth="1"/>
    <col min="35" max="16384" width="9.140625" style="770"/>
  </cols>
  <sheetData>
    <row r="1" spans="1:32" s="774" customFormat="1" ht="45" customHeight="1" x14ac:dyDescent="0.2">
      <c r="A1" s="42"/>
      <c r="B1" s="42"/>
      <c r="C1" s="42"/>
      <c r="D1" s="853" t="s">
        <v>0</v>
      </c>
      <c r="E1" s="807"/>
      <c r="F1" s="807"/>
      <c r="G1" s="13" t="s">
        <v>1</v>
      </c>
      <c r="H1" s="853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7"/>
      <c r="Y2" s="17"/>
      <c r="Z2" s="17"/>
      <c r="AA2" s="17"/>
      <c r="AB2" s="52"/>
      <c r="AC2" s="52"/>
      <c r="AD2" s="52"/>
      <c r="AE2" s="52"/>
    </row>
    <row r="3" spans="1:32" s="77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7"/>
      <c r="Q3" s="787"/>
      <c r="R3" s="787"/>
      <c r="S3" s="787"/>
      <c r="T3" s="787"/>
      <c r="U3" s="787"/>
      <c r="V3" s="787"/>
      <c r="W3" s="787"/>
      <c r="X3" s="17"/>
      <c r="Y3" s="17"/>
      <c r="Z3" s="17"/>
      <c r="AA3" s="17"/>
      <c r="AB3" s="52"/>
      <c r="AC3" s="52"/>
      <c r="AD3" s="52"/>
      <c r="AE3" s="52"/>
    </row>
    <row r="4" spans="1:32" s="77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4" customFormat="1" ht="23.45" customHeight="1" x14ac:dyDescent="0.2">
      <c r="A5" s="911" t="s">
        <v>8</v>
      </c>
      <c r="B5" s="912"/>
      <c r="C5" s="913"/>
      <c r="D5" s="868"/>
      <c r="E5" s="869"/>
      <c r="F5" s="1190" t="s">
        <v>9</v>
      </c>
      <c r="G5" s="913"/>
      <c r="H5" s="868" t="s">
        <v>1080</v>
      </c>
      <c r="I5" s="1076"/>
      <c r="J5" s="1076"/>
      <c r="K5" s="1076"/>
      <c r="L5" s="1076"/>
      <c r="M5" s="869"/>
      <c r="N5" s="58"/>
      <c r="P5" s="24" t="s">
        <v>10</v>
      </c>
      <c r="Q5" s="1181">
        <v>45645</v>
      </c>
      <c r="R5" s="933"/>
      <c r="T5" s="985" t="s">
        <v>11</v>
      </c>
      <c r="U5" s="973"/>
      <c r="V5" s="987" t="s">
        <v>12</v>
      </c>
      <c r="W5" s="933"/>
      <c r="AB5" s="52"/>
      <c r="AC5" s="52"/>
      <c r="AD5" s="52"/>
      <c r="AE5" s="52"/>
    </row>
    <row r="6" spans="1:32" s="774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3"/>
      <c r="N6" s="59"/>
      <c r="P6" s="24" t="s">
        <v>15</v>
      </c>
      <c r="Q6" s="1197" t="str">
        <f>IF(Q5=0," ",CHOOSE(WEEKDAY(Q5,2),"Понедельник","Вторник","Среда","Четверг","Пятница","Суббота","Воскресенье"))</f>
        <v>Четверг</v>
      </c>
      <c r="R6" s="790"/>
      <c r="T6" s="994" t="s">
        <v>16</v>
      </c>
      <c r="U6" s="973"/>
      <c r="V6" s="1118" t="s">
        <v>17</v>
      </c>
      <c r="W6" s="825"/>
      <c r="AB6" s="52"/>
      <c r="AC6" s="52"/>
      <c r="AD6" s="52"/>
      <c r="AE6" s="52"/>
    </row>
    <row r="7" spans="1:32" s="774" customFormat="1" ht="21.75" hidden="1" customHeight="1" x14ac:dyDescent="0.2">
      <c r="A7" s="55"/>
      <c r="B7" s="55"/>
      <c r="C7" s="55"/>
      <c r="D7" s="832" t="str">
        <f>IFERROR(VLOOKUP(DeliveryAddress,Table,3,0),1)</f>
        <v>1</v>
      </c>
      <c r="E7" s="833"/>
      <c r="F7" s="833"/>
      <c r="G7" s="833"/>
      <c r="H7" s="833"/>
      <c r="I7" s="833"/>
      <c r="J7" s="833"/>
      <c r="K7" s="833"/>
      <c r="L7" s="833"/>
      <c r="M7" s="834"/>
      <c r="N7" s="60"/>
      <c r="P7" s="24"/>
      <c r="Q7" s="43"/>
      <c r="R7" s="43"/>
      <c r="T7" s="787"/>
      <c r="U7" s="973"/>
      <c r="V7" s="1119"/>
      <c r="W7" s="1120"/>
      <c r="AB7" s="52"/>
      <c r="AC7" s="52"/>
      <c r="AD7" s="52"/>
      <c r="AE7" s="52"/>
    </row>
    <row r="8" spans="1:32" s="774" customFormat="1" ht="25.5" customHeight="1" x14ac:dyDescent="0.2">
      <c r="A8" s="1205" t="s">
        <v>18</v>
      </c>
      <c r="B8" s="784"/>
      <c r="C8" s="785"/>
      <c r="D8" s="843" t="s">
        <v>19</v>
      </c>
      <c r="E8" s="844"/>
      <c r="F8" s="844"/>
      <c r="G8" s="844"/>
      <c r="H8" s="844"/>
      <c r="I8" s="844"/>
      <c r="J8" s="844"/>
      <c r="K8" s="844"/>
      <c r="L8" s="844"/>
      <c r="M8" s="845"/>
      <c r="N8" s="61"/>
      <c r="P8" s="24" t="s">
        <v>20</v>
      </c>
      <c r="Q8" s="920">
        <v>0.41666666666666669</v>
      </c>
      <c r="R8" s="834"/>
      <c r="T8" s="787"/>
      <c r="U8" s="973"/>
      <c r="V8" s="1119"/>
      <c r="W8" s="1120"/>
      <c r="AB8" s="52"/>
      <c r="AC8" s="52"/>
      <c r="AD8" s="52"/>
      <c r="AE8" s="52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52"/>
      <c r="E9" s="782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75"/>
      <c r="P9" s="27" t="s">
        <v>21</v>
      </c>
      <c r="Q9" s="928"/>
      <c r="R9" s="929"/>
      <c r="T9" s="787"/>
      <c r="U9" s="973"/>
      <c r="V9" s="1121"/>
      <c r="W9" s="1122"/>
      <c r="X9" s="44"/>
      <c r="Y9" s="44"/>
      <c r="Z9" s="44"/>
      <c r="AA9" s="44"/>
      <c r="AB9" s="52"/>
      <c r="AC9" s="52"/>
      <c r="AD9" s="52"/>
      <c r="AE9" s="52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52"/>
      <c r="E10" s="782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069" t="str">
        <f>IFERROR(VLOOKUP($D$10,Proxy,2,FALSE),"")</f>
        <v/>
      </c>
      <c r="I10" s="787"/>
      <c r="J10" s="787"/>
      <c r="K10" s="787"/>
      <c r="L10" s="787"/>
      <c r="M10" s="787"/>
      <c r="N10" s="773"/>
      <c r="P10" s="27" t="s">
        <v>22</v>
      </c>
      <c r="Q10" s="995"/>
      <c r="R10" s="996"/>
      <c r="U10" s="24" t="s">
        <v>23</v>
      </c>
      <c r="V10" s="824" t="s">
        <v>24</v>
      </c>
      <c r="W10" s="825"/>
      <c r="X10" s="45"/>
      <c r="Y10" s="45"/>
      <c r="Z10" s="45"/>
      <c r="AA10" s="45"/>
      <c r="AB10" s="52"/>
      <c r="AC10" s="52"/>
      <c r="AD10" s="52"/>
      <c r="AE10" s="52"/>
    </row>
    <row r="11" spans="1:32" s="774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32"/>
      <c r="R11" s="933"/>
      <c r="U11" s="24" t="s">
        <v>27</v>
      </c>
      <c r="V11" s="1101" t="s">
        <v>28</v>
      </c>
      <c r="W11" s="929"/>
      <c r="X11" s="46"/>
      <c r="Y11" s="46"/>
      <c r="Z11" s="46"/>
      <c r="AA11" s="46"/>
      <c r="AB11" s="52"/>
      <c r="AC11" s="52"/>
      <c r="AD11" s="52"/>
      <c r="AE11" s="52"/>
    </row>
    <row r="12" spans="1:32" s="774" customFormat="1" ht="18.600000000000001" customHeight="1" x14ac:dyDescent="0.2">
      <c r="A12" s="97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20"/>
      <c r="R12" s="834"/>
      <c r="S12" s="25"/>
      <c r="U12" s="24"/>
      <c r="V12" s="807"/>
      <c r="W12" s="787"/>
      <c r="AB12" s="52"/>
      <c r="AC12" s="52"/>
      <c r="AD12" s="52"/>
      <c r="AE12" s="52"/>
    </row>
    <row r="13" spans="1:32" s="774" customFormat="1" ht="23.25" customHeight="1" x14ac:dyDescent="0.2">
      <c r="A13" s="97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7"/>
      <c r="P13" s="27" t="s">
        <v>32</v>
      </c>
      <c r="Q13" s="1101"/>
      <c r="R13" s="929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4" customFormat="1" ht="18.600000000000001" customHeight="1" x14ac:dyDescent="0.2">
      <c r="A14" s="97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4" customFormat="1" ht="22.5" customHeight="1" x14ac:dyDescent="0.2">
      <c r="A15" s="998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67" t="s">
        <v>35</v>
      </c>
      <c r="Q15" s="807"/>
      <c r="R15" s="807"/>
      <c r="S15" s="807"/>
      <c r="T15" s="807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2" t="s">
        <v>36</v>
      </c>
      <c r="B17" s="822" t="s">
        <v>37</v>
      </c>
      <c r="C17" s="944" t="s">
        <v>38</v>
      </c>
      <c r="D17" s="822" t="s">
        <v>39</v>
      </c>
      <c r="E17" s="891"/>
      <c r="F17" s="822" t="s">
        <v>40</v>
      </c>
      <c r="G17" s="822" t="s">
        <v>41</v>
      </c>
      <c r="H17" s="822" t="s">
        <v>42</v>
      </c>
      <c r="I17" s="822" t="s">
        <v>43</v>
      </c>
      <c r="J17" s="822" t="s">
        <v>44</v>
      </c>
      <c r="K17" s="822" t="s">
        <v>45</v>
      </c>
      <c r="L17" s="822" t="s">
        <v>46</v>
      </c>
      <c r="M17" s="822" t="s">
        <v>47</v>
      </c>
      <c r="N17" s="822" t="s">
        <v>48</v>
      </c>
      <c r="O17" s="822" t="s">
        <v>49</v>
      </c>
      <c r="P17" s="822" t="s">
        <v>50</v>
      </c>
      <c r="Q17" s="890"/>
      <c r="R17" s="890"/>
      <c r="S17" s="890"/>
      <c r="T17" s="891"/>
      <c r="U17" s="1220" t="s">
        <v>51</v>
      </c>
      <c r="V17" s="913"/>
      <c r="W17" s="822" t="s">
        <v>52</v>
      </c>
      <c r="X17" s="822" t="s">
        <v>53</v>
      </c>
      <c r="Y17" s="1221" t="s">
        <v>54</v>
      </c>
      <c r="Z17" s="1065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39"/>
      <c r="AF17" s="1140"/>
      <c r="AG17" s="66"/>
      <c r="BD17" s="65" t="s">
        <v>60</v>
      </c>
    </row>
    <row r="18" spans="1:68" ht="14.25" customHeight="1" x14ac:dyDescent="0.2">
      <c r="A18" s="823"/>
      <c r="B18" s="823"/>
      <c r="C18" s="823"/>
      <c r="D18" s="892"/>
      <c r="E18" s="894"/>
      <c r="F18" s="823"/>
      <c r="G18" s="823"/>
      <c r="H18" s="823"/>
      <c r="I18" s="823"/>
      <c r="J18" s="823"/>
      <c r="K18" s="823"/>
      <c r="L18" s="823"/>
      <c r="M18" s="823"/>
      <c r="N18" s="823"/>
      <c r="O18" s="823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23"/>
      <c r="X18" s="823"/>
      <c r="Y18" s="1222"/>
      <c r="Z18" s="1066"/>
      <c r="AA18" s="1055"/>
      <c r="AB18" s="1055"/>
      <c r="AC18" s="1055"/>
      <c r="AD18" s="1141"/>
      <c r="AE18" s="1142"/>
      <c r="AF18" s="1143"/>
      <c r="AG18" s="66"/>
      <c r="BD18" s="65"/>
    </row>
    <row r="19" spans="1:68" ht="27.75" hidden="1" customHeight="1" x14ac:dyDescent="0.2">
      <c r="A19" s="923" t="s">
        <v>63</v>
      </c>
      <c r="B19" s="924"/>
      <c r="C19" s="924"/>
      <c r="D19" s="924"/>
      <c r="E19" s="924"/>
      <c r="F19" s="924"/>
      <c r="G19" s="924"/>
      <c r="H19" s="924"/>
      <c r="I19" s="924"/>
      <c r="J19" s="924"/>
      <c r="K19" s="924"/>
      <c r="L19" s="924"/>
      <c r="M19" s="924"/>
      <c r="N19" s="924"/>
      <c r="O19" s="924"/>
      <c r="P19" s="924"/>
      <c r="Q19" s="924"/>
      <c r="R19" s="924"/>
      <c r="S19" s="924"/>
      <c r="T19" s="924"/>
      <c r="U19" s="924"/>
      <c r="V19" s="924"/>
      <c r="W19" s="924"/>
      <c r="X19" s="924"/>
      <c r="Y19" s="924"/>
      <c r="Z19" s="924"/>
      <c r="AA19" s="49"/>
      <c r="AB19" s="49"/>
      <c r="AC19" s="49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89">
        <v>4680115885004</v>
      </c>
      <c r="E22" s="790"/>
      <c r="F22" s="776">
        <v>0.16</v>
      </c>
      <c r="G22" s="33">
        <v>10</v>
      </c>
      <c r="H22" s="776">
        <v>1.6</v>
      </c>
      <c r="I22" s="77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1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5"/>
      <c r="V22" s="35"/>
      <c r="W22" s="36" t="s">
        <v>69</v>
      </c>
      <c r="X22" s="777">
        <v>0</v>
      </c>
      <c r="Y22" s="77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8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8" t="s">
        <v>69</v>
      </c>
      <c r="X24" s="779">
        <f>IFERROR(SUM(X22:X22),"0")</f>
        <v>0</v>
      </c>
      <c r="Y24" s="779">
        <f>IFERROR(SUM(Y22:Y22),"0")</f>
        <v>0</v>
      </c>
      <c r="Z24" s="38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89">
        <v>4607091383881</v>
      </c>
      <c r="E26" s="790"/>
      <c r="F26" s="776">
        <v>0.33</v>
      </c>
      <c r="G26" s="33">
        <v>6</v>
      </c>
      <c r="H26" s="776">
        <v>1.98</v>
      </c>
      <c r="I26" s="77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5"/>
      <c r="V26" s="35"/>
      <c r="W26" s="36" t="s">
        <v>69</v>
      </c>
      <c r="X26" s="777">
        <v>0</v>
      </c>
      <c r="Y26" s="778">
        <f t="shared" ref="Y26:Y34" si="0">IFERROR(IF(X26="",0,CEILING((X26/$H26),1)*$H26),"")</f>
        <v>0</v>
      </c>
      <c r="Z26" s="37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89">
        <v>4680115885912</v>
      </c>
      <c r="E27" s="790"/>
      <c r="F27" s="776">
        <v>0.3</v>
      </c>
      <c r="G27" s="33">
        <v>6</v>
      </c>
      <c r="H27" s="776">
        <v>1.8</v>
      </c>
      <c r="I27" s="77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5"/>
      <c r="V27" s="35"/>
      <c r="W27" s="36" t="s">
        <v>69</v>
      </c>
      <c r="X27" s="777">
        <v>0</v>
      </c>
      <c r="Y27" s="77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89">
        <v>4607091388237</v>
      </c>
      <c r="E28" s="790"/>
      <c r="F28" s="776">
        <v>0.42</v>
      </c>
      <c r="G28" s="33">
        <v>6</v>
      </c>
      <c r="H28" s="776">
        <v>2.52</v>
      </c>
      <c r="I28" s="77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5"/>
      <c r="V28" s="35"/>
      <c r="W28" s="36" t="s">
        <v>69</v>
      </c>
      <c r="X28" s="777">
        <v>0</v>
      </c>
      <c r="Y28" s="77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89">
        <v>4680115886230</v>
      </c>
      <c r="E29" s="790"/>
      <c r="F29" s="776">
        <v>0.3</v>
      </c>
      <c r="G29" s="33">
        <v>6</v>
      </c>
      <c r="H29" s="776">
        <v>1.8</v>
      </c>
      <c r="I29" s="77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39" t="s">
        <v>86</v>
      </c>
      <c r="Q29" s="793"/>
      <c r="R29" s="793"/>
      <c r="S29" s="793"/>
      <c r="T29" s="794"/>
      <c r="U29" s="35"/>
      <c r="V29" s="35"/>
      <c r="W29" s="36" t="s">
        <v>69</v>
      </c>
      <c r="X29" s="777">
        <v>0</v>
      </c>
      <c r="Y29" s="77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89">
        <v>4680115886278</v>
      </c>
      <c r="E30" s="790"/>
      <c r="F30" s="776">
        <v>0.3</v>
      </c>
      <c r="G30" s="33">
        <v>6</v>
      </c>
      <c r="H30" s="776">
        <v>1.8</v>
      </c>
      <c r="I30" s="77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20" t="s">
        <v>90</v>
      </c>
      <c r="Q30" s="793"/>
      <c r="R30" s="793"/>
      <c r="S30" s="793"/>
      <c r="T30" s="794"/>
      <c r="U30" s="35"/>
      <c r="V30" s="35"/>
      <c r="W30" s="36" t="s">
        <v>69</v>
      </c>
      <c r="X30" s="777">
        <v>0</v>
      </c>
      <c r="Y30" s="77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89">
        <v>4680115886247</v>
      </c>
      <c r="E31" s="790"/>
      <c r="F31" s="776">
        <v>0.3</v>
      </c>
      <c r="G31" s="33">
        <v>6</v>
      </c>
      <c r="H31" s="776">
        <v>1.8</v>
      </c>
      <c r="I31" s="77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30" t="s">
        <v>94</v>
      </c>
      <c r="Q31" s="793"/>
      <c r="R31" s="793"/>
      <c r="S31" s="793"/>
      <c r="T31" s="794"/>
      <c r="U31" s="35"/>
      <c r="V31" s="35"/>
      <c r="W31" s="36" t="s">
        <v>69</v>
      </c>
      <c r="X31" s="777">
        <v>0</v>
      </c>
      <c r="Y31" s="77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4301051593</v>
      </c>
      <c r="D32" s="789">
        <v>4607091383911</v>
      </c>
      <c r="E32" s="790"/>
      <c r="F32" s="776">
        <v>0.33</v>
      </c>
      <c r="G32" s="33">
        <v>6</v>
      </c>
      <c r="H32" s="776">
        <v>1.98</v>
      </c>
      <c r="I32" s="776">
        <v>2.226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7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5"/>
      <c r="V32" s="35"/>
      <c r="W32" s="36" t="s">
        <v>69</v>
      </c>
      <c r="X32" s="777">
        <v>0</v>
      </c>
      <c r="Y32" s="77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2">
        <v>4301051861</v>
      </c>
      <c r="D33" s="789">
        <v>4680115885905</v>
      </c>
      <c r="E33" s="790"/>
      <c r="F33" s="776">
        <v>0.3</v>
      </c>
      <c r="G33" s="33">
        <v>6</v>
      </c>
      <c r="H33" s="776">
        <v>1.8</v>
      </c>
      <c r="I33" s="776">
        <v>3.18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5"/>
      <c r="V33" s="35"/>
      <c r="W33" s="36" t="s">
        <v>69</v>
      </c>
      <c r="X33" s="777">
        <v>0</v>
      </c>
      <c r="Y33" s="778">
        <f t="shared" si="0"/>
        <v>0</v>
      </c>
      <c r="Z33" s="37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2">
        <v>4301051592</v>
      </c>
      <c r="D34" s="789">
        <v>4607091388244</v>
      </c>
      <c r="E34" s="790"/>
      <c r="F34" s="776">
        <v>0.42</v>
      </c>
      <c r="G34" s="33">
        <v>6</v>
      </c>
      <c r="H34" s="776">
        <v>2.52</v>
      </c>
      <c r="I34" s="776">
        <v>2.766</v>
      </c>
      <c r="J34" s="33">
        <v>182</v>
      </c>
      <c r="K34" s="33" t="s">
        <v>76</v>
      </c>
      <c r="L34" s="33"/>
      <c r="M34" s="34" t="s">
        <v>68</v>
      </c>
      <c r="N34" s="34"/>
      <c r="O34" s="33">
        <v>40</v>
      </c>
      <c r="P34" s="11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5"/>
      <c r="V34" s="35"/>
      <c r="W34" s="36" t="s">
        <v>69</v>
      </c>
      <c r="X34" s="777">
        <v>0</v>
      </c>
      <c r="Y34" s="778">
        <f t="shared" si="0"/>
        <v>0</v>
      </c>
      <c r="Z34" s="37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8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8" t="s">
        <v>69</v>
      </c>
      <c r="X36" s="779">
        <f>IFERROR(SUM(X26:X34),"0")</f>
        <v>0</v>
      </c>
      <c r="Y36" s="779">
        <f>IFERROR(SUM(Y26:Y34),"0")</f>
        <v>0</v>
      </c>
      <c r="Z36" s="38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2">
        <v>4301032013</v>
      </c>
      <c r="D38" s="789">
        <v>4607091388503</v>
      </c>
      <c r="E38" s="790"/>
      <c r="F38" s="776">
        <v>0.05</v>
      </c>
      <c r="G38" s="33">
        <v>12</v>
      </c>
      <c r="H38" s="776">
        <v>0.6</v>
      </c>
      <c r="I38" s="776">
        <v>0.82199999999999995</v>
      </c>
      <c r="J38" s="33">
        <v>182</v>
      </c>
      <c r="K38" s="33" t="s">
        <v>76</v>
      </c>
      <c r="L38" s="33"/>
      <c r="M38" s="34" t="s">
        <v>107</v>
      </c>
      <c r="N38" s="34"/>
      <c r="O38" s="33">
        <v>120</v>
      </c>
      <c r="P38" s="11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5"/>
      <c r="V38" s="35"/>
      <c r="W38" s="36" t="s">
        <v>69</v>
      </c>
      <c r="X38" s="777">
        <v>0</v>
      </c>
      <c r="Y38" s="778">
        <f>IFERROR(IF(X38="",0,CEILING((X38/$H38),1)*$H38),"")</f>
        <v>0</v>
      </c>
      <c r="Z38" s="37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8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8" t="s">
        <v>69</v>
      </c>
      <c r="X40" s="779">
        <f>IFERROR(SUM(X38:X38),"0")</f>
        <v>0</v>
      </c>
      <c r="Y40" s="779">
        <f>IFERROR(SUM(Y38:Y38),"0")</f>
        <v>0</v>
      </c>
      <c r="Z40" s="38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2">
        <v>4301170002</v>
      </c>
      <c r="D42" s="789">
        <v>4607091389111</v>
      </c>
      <c r="E42" s="790"/>
      <c r="F42" s="776">
        <v>2.5000000000000001E-2</v>
      </c>
      <c r="G42" s="33">
        <v>10</v>
      </c>
      <c r="H42" s="776">
        <v>0.25</v>
      </c>
      <c r="I42" s="776">
        <v>0.47199999999999998</v>
      </c>
      <c r="J42" s="33">
        <v>182</v>
      </c>
      <c r="K42" s="33" t="s">
        <v>76</v>
      </c>
      <c r="L42" s="33"/>
      <c r="M42" s="34" t="s">
        <v>107</v>
      </c>
      <c r="N42" s="34"/>
      <c r="O42" s="33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5"/>
      <c r="V42" s="35"/>
      <c r="W42" s="36" t="s">
        <v>69</v>
      </c>
      <c r="X42" s="777">
        <v>0</v>
      </c>
      <c r="Y42" s="778">
        <f>IFERROR(IF(X42="",0,CEILING((X42/$H42),1)*$H42),"")</f>
        <v>0</v>
      </c>
      <c r="Z42" s="37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8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8" t="s">
        <v>69</v>
      </c>
      <c r="X44" s="779">
        <f>IFERROR(SUM(X42:X42),"0")</f>
        <v>0</v>
      </c>
      <c r="Y44" s="779">
        <f>IFERROR(SUM(Y42:Y42),"0")</f>
        <v>0</v>
      </c>
      <c r="Z44" s="38"/>
      <c r="AA44" s="780"/>
      <c r="AB44" s="780"/>
      <c r="AC44" s="780"/>
    </row>
    <row r="45" spans="1:68" ht="27.75" hidden="1" customHeight="1" x14ac:dyDescent="0.2">
      <c r="A45" s="923" t="s">
        <v>113</v>
      </c>
      <c r="B45" s="924"/>
      <c r="C45" s="924"/>
      <c r="D45" s="924"/>
      <c r="E45" s="924"/>
      <c r="F45" s="924"/>
      <c r="G45" s="924"/>
      <c r="H45" s="924"/>
      <c r="I45" s="924"/>
      <c r="J45" s="924"/>
      <c r="K45" s="924"/>
      <c r="L45" s="924"/>
      <c r="M45" s="924"/>
      <c r="N45" s="924"/>
      <c r="O45" s="924"/>
      <c r="P45" s="924"/>
      <c r="Q45" s="924"/>
      <c r="R45" s="924"/>
      <c r="S45" s="924"/>
      <c r="T45" s="924"/>
      <c r="U45" s="924"/>
      <c r="V45" s="924"/>
      <c r="W45" s="924"/>
      <c r="X45" s="924"/>
      <c r="Y45" s="924"/>
      <c r="Z45" s="924"/>
      <c r="AA45" s="49"/>
      <c r="AB45" s="49"/>
      <c r="AC45" s="49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2">
        <v>4301011540</v>
      </c>
      <c r="D48" s="789">
        <v>4607091385670</v>
      </c>
      <c r="E48" s="790"/>
      <c r="F48" s="776">
        <v>1.4</v>
      </c>
      <c r="G48" s="33">
        <v>8</v>
      </c>
      <c r="H48" s="776">
        <v>11.2</v>
      </c>
      <c r="I48" s="776">
        <v>11.68</v>
      </c>
      <c r="J48" s="33">
        <v>56</v>
      </c>
      <c r="K48" s="33" t="s">
        <v>118</v>
      </c>
      <c r="L48" s="33"/>
      <c r="M48" s="34" t="s">
        <v>77</v>
      </c>
      <c r="N48" s="34"/>
      <c r="O48" s="33">
        <v>50</v>
      </c>
      <c r="P48" s="111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5"/>
      <c r="V48" s="35"/>
      <c r="W48" s="36" t="s">
        <v>69</v>
      </c>
      <c r="X48" s="777">
        <v>0</v>
      </c>
      <c r="Y48" s="778">
        <f t="shared" ref="Y48:Y53" si="6">IFERROR(IF(X48="",0,CEILING((X48/$H48),1)*$H48),"")</f>
        <v>0</v>
      </c>
      <c r="Z48" s="37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2">
        <v>4301011380</v>
      </c>
      <c r="D49" s="789">
        <v>4607091385670</v>
      </c>
      <c r="E49" s="790"/>
      <c r="F49" s="776">
        <v>1.35</v>
      </c>
      <c r="G49" s="33">
        <v>8</v>
      </c>
      <c r="H49" s="776">
        <v>10.8</v>
      </c>
      <c r="I49" s="776">
        <v>11.28</v>
      </c>
      <c r="J49" s="33">
        <v>56</v>
      </c>
      <c r="K49" s="33" t="s">
        <v>118</v>
      </c>
      <c r="L49" s="33"/>
      <c r="M49" s="34" t="s">
        <v>121</v>
      </c>
      <c r="N49" s="34"/>
      <c r="O49" s="33">
        <v>50</v>
      </c>
      <c r="P49" s="11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5"/>
      <c r="V49" s="35"/>
      <c r="W49" s="36" t="s">
        <v>69</v>
      </c>
      <c r="X49" s="777">
        <v>0</v>
      </c>
      <c r="Y49" s="77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2">
        <v>4301011625</v>
      </c>
      <c r="D50" s="789">
        <v>4680115883956</v>
      </c>
      <c r="E50" s="790"/>
      <c r="F50" s="776">
        <v>1.4</v>
      </c>
      <c r="G50" s="33">
        <v>8</v>
      </c>
      <c r="H50" s="776">
        <v>11.2</v>
      </c>
      <c r="I50" s="776">
        <v>11.68</v>
      </c>
      <c r="J50" s="33">
        <v>56</v>
      </c>
      <c r="K50" s="33" t="s">
        <v>118</v>
      </c>
      <c r="L50" s="33"/>
      <c r="M50" s="34" t="s">
        <v>121</v>
      </c>
      <c r="N50" s="34"/>
      <c r="O50" s="33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5"/>
      <c r="V50" s="35"/>
      <c r="W50" s="36" t="s">
        <v>69</v>
      </c>
      <c r="X50" s="777">
        <v>0</v>
      </c>
      <c r="Y50" s="778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2">
        <v>4301011565</v>
      </c>
      <c r="D51" s="789">
        <v>4680115882539</v>
      </c>
      <c r="E51" s="790"/>
      <c r="F51" s="776">
        <v>0.37</v>
      </c>
      <c r="G51" s="33">
        <v>10</v>
      </c>
      <c r="H51" s="776">
        <v>3.7</v>
      </c>
      <c r="I51" s="776">
        <v>3.91</v>
      </c>
      <c r="J51" s="33">
        <v>132</v>
      </c>
      <c r="K51" s="33" t="s">
        <v>128</v>
      </c>
      <c r="L51" s="33"/>
      <c r="M51" s="34" t="s">
        <v>77</v>
      </c>
      <c r="N51" s="34"/>
      <c r="O51" s="33">
        <v>50</v>
      </c>
      <c r="P51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5"/>
      <c r="V51" s="35"/>
      <c r="W51" s="36" t="s">
        <v>69</v>
      </c>
      <c r="X51" s="777">
        <v>0</v>
      </c>
      <c r="Y51" s="77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2">
        <v>4301011382</v>
      </c>
      <c r="D52" s="789">
        <v>4607091385687</v>
      </c>
      <c r="E52" s="790"/>
      <c r="F52" s="776">
        <v>0.4</v>
      </c>
      <c r="G52" s="33">
        <v>10</v>
      </c>
      <c r="H52" s="776">
        <v>4</v>
      </c>
      <c r="I52" s="776">
        <v>4.21</v>
      </c>
      <c r="J52" s="33">
        <v>132</v>
      </c>
      <c r="K52" s="33" t="s">
        <v>128</v>
      </c>
      <c r="L52" s="33" t="s">
        <v>131</v>
      </c>
      <c r="M52" s="34" t="s">
        <v>77</v>
      </c>
      <c r="N52" s="34"/>
      <c r="O52" s="33">
        <v>50</v>
      </c>
      <c r="P52" s="9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5"/>
      <c r="V52" s="35"/>
      <c r="W52" s="36" t="s">
        <v>69</v>
      </c>
      <c r="X52" s="777">
        <v>0</v>
      </c>
      <c r="Y52" s="77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2">
        <v>4301011624</v>
      </c>
      <c r="D53" s="789">
        <v>4680115883949</v>
      </c>
      <c r="E53" s="790"/>
      <c r="F53" s="776">
        <v>0.37</v>
      </c>
      <c r="G53" s="33">
        <v>10</v>
      </c>
      <c r="H53" s="776">
        <v>3.7</v>
      </c>
      <c r="I53" s="776">
        <v>3.91</v>
      </c>
      <c r="J53" s="33">
        <v>132</v>
      </c>
      <c r="K53" s="33" t="s">
        <v>128</v>
      </c>
      <c r="L53" s="33"/>
      <c r="M53" s="34" t="s">
        <v>121</v>
      </c>
      <c r="N53" s="34"/>
      <c r="O53" s="33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5"/>
      <c r="V53" s="35"/>
      <c r="W53" s="36" t="s">
        <v>69</v>
      </c>
      <c r="X53" s="777">
        <v>0</v>
      </c>
      <c r="Y53" s="778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8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8" t="s">
        <v>69</v>
      </c>
      <c r="X55" s="779">
        <f>IFERROR(SUM(X48:X53),"0")</f>
        <v>0</v>
      </c>
      <c r="Y55" s="779">
        <f>IFERROR(SUM(Y48:Y53),"0")</f>
        <v>0</v>
      </c>
      <c r="Z55" s="38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2">
        <v>4301051842</v>
      </c>
      <c r="D57" s="789">
        <v>4680115885233</v>
      </c>
      <c r="E57" s="790"/>
      <c r="F57" s="776">
        <v>0.2</v>
      </c>
      <c r="G57" s="33">
        <v>6</v>
      </c>
      <c r="H57" s="776">
        <v>1.2</v>
      </c>
      <c r="I57" s="776">
        <v>1.3</v>
      </c>
      <c r="J57" s="33">
        <v>234</v>
      </c>
      <c r="K57" s="33" t="s">
        <v>67</v>
      </c>
      <c r="L57" s="33"/>
      <c r="M57" s="34" t="s">
        <v>77</v>
      </c>
      <c r="N57" s="34"/>
      <c r="O57" s="33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5"/>
      <c r="V57" s="35"/>
      <c r="W57" s="36" t="s">
        <v>69</v>
      </c>
      <c r="X57" s="777">
        <v>0</v>
      </c>
      <c r="Y57" s="778">
        <f>IFERROR(IF(X57="",0,CEILING((X57/$H57),1)*$H57),"")</f>
        <v>0</v>
      </c>
      <c r="Z57" s="37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2">
        <v>4301051820</v>
      </c>
      <c r="D58" s="789">
        <v>4680115884915</v>
      </c>
      <c r="E58" s="790"/>
      <c r="F58" s="776">
        <v>0.3</v>
      </c>
      <c r="G58" s="33">
        <v>6</v>
      </c>
      <c r="H58" s="776">
        <v>1.8</v>
      </c>
      <c r="I58" s="776">
        <v>1.98</v>
      </c>
      <c r="J58" s="33">
        <v>182</v>
      </c>
      <c r="K58" s="33" t="s">
        <v>76</v>
      </c>
      <c r="L58" s="33"/>
      <c r="M58" s="34" t="s">
        <v>77</v>
      </c>
      <c r="N58" s="34"/>
      <c r="O58" s="33">
        <v>40</v>
      </c>
      <c r="P58" s="12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5"/>
      <c r="V58" s="35"/>
      <c r="W58" s="36" t="s">
        <v>69</v>
      </c>
      <c r="X58" s="777">
        <v>0</v>
      </c>
      <c r="Y58" s="778">
        <f>IFERROR(IF(X58="",0,CEILING((X58/$H58),1)*$H58),"")</f>
        <v>0</v>
      </c>
      <c r="Z58" s="37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8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8" t="s">
        <v>69</v>
      </c>
      <c r="X60" s="779">
        <f>IFERROR(SUM(X57:X58),"0")</f>
        <v>0</v>
      </c>
      <c r="Y60" s="779">
        <f>IFERROR(SUM(Y57:Y58),"0")</f>
        <v>0</v>
      </c>
      <c r="Z60" s="38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2">
        <v>4301012030</v>
      </c>
      <c r="D63" s="789">
        <v>4680115885882</v>
      </c>
      <c r="E63" s="790"/>
      <c r="F63" s="776">
        <v>1.4</v>
      </c>
      <c r="G63" s="33">
        <v>8</v>
      </c>
      <c r="H63" s="776">
        <v>11.2</v>
      </c>
      <c r="I63" s="776">
        <v>11.68</v>
      </c>
      <c r="J63" s="33">
        <v>56</v>
      </c>
      <c r="K63" s="33" t="s">
        <v>118</v>
      </c>
      <c r="L63" s="33"/>
      <c r="M63" s="34" t="s">
        <v>77</v>
      </c>
      <c r="N63" s="34"/>
      <c r="O63" s="33">
        <v>50</v>
      </c>
      <c r="P63" s="8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5"/>
      <c r="V63" s="35"/>
      <c r="W63" s="36" t="s">
        <v>69</v>
      </c>
      <c r="X63" s="777">
        <v>0</v>
      </c>
      <c r="Y63" s="778">
        <f t="shared" ref="Y63:Y71" si="11">IFERROR(IF(X63="",0,CEILING((X63/$H63),1)*$H63),"")</f>
        <v>0</v>
      </c>
      <c r="Z63" s="37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2">
        <v>4301011816</v>
      </c>
      <c r="D64" s="789">
        <v>4680115881426</v>
      </c>
      <c r="E64" s="790"/>
      <c r="F64" s="776">
        <v>1.35</v>
      </c>
      <c r="G64" s="33">
        <v>8</v>
      </c>
      <c r="H64" s="776">
        <v>10.8</v>
      </c>
      <c r="I64" s="776">
        <v>11.28</v>
      </c>
      <c r="J64" s="33">
        <v>56</v>
      </c>
      <c r="K64" s="33" t="s">
        <v>118</v>
      </c>
      <c r="L64" s="33" t="s">
        <v>147</v>
      </c>
      <c r="M64" s="34" t="s">
        <v>121</v>
      </c>
      <c r="N64" s="34"/>
      <c r="O64" s="33">
        <v>50</v>
      </c>
      <c r="P64" s="11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5"/>
      <c r="V64" s="35"/>
      <c r="W64" s="36" t="s">
        <v>69</v>
      </c>
      <c r="X64" s="777">
        <v>0</v>
      </c>
      <c r="Y64" s="77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2">
        <v>4301011948</v>
      </c>
      <c r="D65" s="789">
        <v>4680115881426</v>
      </c>
      <c r="E65" s="790"/>
      <c r="F65" s="776">
        <v>1.35</v>
      </c>
      <c r="G65" s="33">
        <v>8</v>
      </c>
      <c r="H65" s="776">
        <v>10.8</v>
      </c>
      <c r="I65" s="776">
        <v>11.28</v>
      </c>
      <c r="J65" s="33">
        <v>48</v>
      </c>
      <c r="K65" s="33" t="s">
        <v>118</v>
      </c>
      <c r="L65" s="33"/>
      <c r="M65" s="34" t="s">
        <v>151</v>
      </c>
      <c r="N65" s="34"/>
      <c r="O65" s="33">
        <v>55</v>
      </c>
      <c r="P65" s="11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5"/>
      <c r="V65" s="35"/>
      <c r="W65" s="36" t="s">
        <v>69</v>
      </c>
      <c r="X65" s="777">
        <v>0</v>
      </c>
      <c r="Y65" s="778">
        <f t="shared" si="11"/>
        <v>0</v>
      </c>
      <c r="Z65" s="37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4301011386</v>
      </c>
      <c r="D66" s="789">
        <v>4680115880283</v>
      </c>
      <c r="E66" s="790"/>
      <c r="F66" s="776">
        <v>0.6</v>
      </c>
      <c r="G66" s="33">
        <v>8</v>
      </c>
      <c r="H66" s="776">
        <v>4.8</v>
      </c>
      <c r="I66" s="776">
        <v>5.01</v>
      </c>
      <c r="J66" s="33">
        <v>132</v>
      </c>
      <c r="K66" s="33" t="s">
        <v>128</v>
      </c>
      <c r="L66" s="33"/>
      <c r="M66" s="34" t="s">
        <v>121</v>
      </c>
      <c r="N66" s="34"/>
      <c r="O66" s="33">
        <v>45</v>
      </c>
      <c r="P66" s="9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5"/>
      <c r="V66" s="35"/>
      <c r="W66" s="36" t="s">
        <v>69</v>
      </c>
      <c r="X66" s="777">
        <v>0</v>
      </c>
      <c r="Y66" s="77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4301011432</v>
      </c>
      <c r="D67" s="789">
        <v>4680115882720</v>
      </c>
      <c r="E67" s="790"/>
      <c r="F67" s="776">
        <v>0.45</v>
      </c>
      <c r="G67" s="33">
        <v>10</v>
      </c>
      <c r="H67" s="776">
        <v>4.5</v>
      </c>
      <c r="I67" s="776">
        <v>4.71</v>
      </c>
      <c r="J67" s="33">
        <v>132</v>
      </c>
      <c r="K67" s="33" t="s">
        <v>128</v>
      </c>
      <c r="L67" s="33"/>
      <c r="M67" s="34" t="s">
        <v>121</v>
      </c>
      <c r="N67" s="34"/>
      <c r="O67" s="33">
        <v>90</v>
      </c>
      <c r="P67" s="116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5"/>
      <c r="V67" s="35"/>
      <c r="W67" s="36" t="s">
        <v>69</v>
      </c>
      <c r="X67" s="777">
        <v>0</v>
      </c>
      <c r="Y67" s="77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2">
        <v>4301011806</v>
      </c>
      <c r="D68" s="789">
        <v>4680115881525</v>
      </c>
      <c r="E68" s="790"/>
      <c r="F68" s="776">
        <v>0.4</v>
      </c>
      <c r="G68" s="33">
        <v>10</v>
      </c>
      <c r="H68" s="776">
        <v>4</v>
      </c>
      <c r="I68" s="776">
        <v>4.21</v>
      </c>
      <c r="J68" s="33">
        <v>132</v>
      </c>
      <c r="K68" s="33" t="s">
        <v>128</v>
      </c>
      <c r="L68" s="33"/>
      <c r="M68" s="34" t="s">
        <v>121</v>
      </c>
      <c r="N68" s="34"/>
      <c r="O68" s="33">
        <v>50</v>
      </c>
      <c r="P68" s="9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5"/>
      <c r="V68" s="35"/>
      <c r="W68" s="36" t="s">
        <v>69</v>
      </c>
      <c r="X68" s="777">
        <v>0</v>
      </c>
      <c r="Y68" s="778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2">
        <v>4301011589</v>
      </c>
      <c r="D69" s="789">
        <v>4680115885899</v>
      </c>
      <c r="E69" s="790"/>
      <c r="F69" s="776">
        <v>0.35</v>
      </c>
      <c r="G69" s="33">
        <v>6</v>
      </c>
      <c r="H69" s="776">
        <v>2.1</v>
      </c>
      <c r="I69" s="776">
        <v>2.2799999999999998</v>
      </c>
      <c r="J69" s="33">
        <v>182</v>
      </c>
      <c r="K69" s="33" t="s">
        <v>76</v>
      </c>
      <c r="L69" s="33"/>
      <c r="M69" s="34" t="s">
        <v>164</v>
      </c>
      <c r="N69" s="34"/>
      <c r="O69" s="33">
        <v>50</v>
      </c>
      <c r="P69" s="9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5"/>
      <c r="V69" s="35"/>
      <c r="W69" s="36" t="s">
        <v>69</v>
      </c>
      <c r="X69" s="777">
        <v>0</v>
      </c>
      <c r="Y69" s="778">
        <f t="shared" si="11"/>
        <v>0</v>
      </c>
      <c r="Z69" s="37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2">
        <v>4301011192</v>
      </c>
      <c r="D70" s="789">
        <v>4607091382952</v>
      </c>
      <c r="E70" s="790"/>
      <c r="F70" s="776">
        <v>0.5</v>
      </c>
      <c r="G70" s="33">
        <v>6</v>
      </c>
      <c r="H70" s="776">
        <v>3</v>
      </c>
      <c r="I70" s="776">
        <v>3.21</v>
      </c>
      <c r="J70" s="33">
        <v>132</v>
      </c>
      <c r="K70" s="33" t="s">
        <v>128</v>
      </c>
      <c r="L70" s="33"/>
      <c r="M70" s="34" t="s">
        <v>121</v>
      </c>
      <c r="N70" s="34"/>
      <c r="O70" s="33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5"/>
      <c r="V70" s="35"/>
      <c r="W70" s="36" t="s">
        <v>69</v>
      </c>
      <c r="X70" s="777">
        <v>0</v>
      </c>
      <c r="Y70" s="77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2">
        <v>4301011802</v>
      </c>
      <c r="D71" s="789">
        <v>4680115881419</v>
      </c>
      <c r="E71" s="790"/>
      <c r="F71" s="776">
        <v>0.45</v>
      </c>
      <c r="G71" s="33">
        <v>10</v>
      </c>
      <c r="H71" s="776">
        <v>4.5</v>
      </c>
      <c r="I71" s="776">
        <v>4.71</v>
      </c>
      <c r="J71" s="33">
        <v>132</v>
      </c>
      <c r="K71" s="33" t="s">
        <v>128</v>
      </c>
      <c r="L71" s="33" t="s">
        <v>147</v>
      </c>
      <c r="M71" s="34" t="s">
        <v>68</v>
      </c>
      <c r="N71" s="34"/>
      <c r="O71" s="33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5"/>
      <c r="V71" s="35"/>
      <c r="W71" s="36" t="s">
        <v>69</v>
      </c>
      <c r="X71" s="777">
        <v>0</v>
      </c>
      <c r="Y71" s="778">
        <f t="shared" si="11"/>
        <v>0</v>
      </c>
      <c r="Z71" s="37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8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8" t="s">
        <v>69</v>
      </c>
      <c r="X73" s="779">
        <f>IFERROR(SUM(X63:X71),"0")</f>
        <v>0</v>
      </c>
      <c r="Y73" s="779">
        <f>IFERROR(SUM(Y63:Y71),"0")</f>
        <v>0</v>
      </c>
      <c r="Z73" s="38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2">
        <v>4301020298</v>
      </c>
      <c r="D75" s="789">
        <v>4680115881440</v>
      </c>
      <c r="E75" s="790"/>
      <c r="F75" s="776">
        <v>1.35</v>
      </c>
      <c r="G75" s="33">
        <v>8</v>
      </c>
      <c r="H75" s="776">
        <v>10.8</v>
      </c>
      <c r="I75" s="776">
        <v>11.28</v>
      </c>
      <c r="J75" s="33">
        <v>56</v>
      </c>
      <c r="K75" s="33" t="s">
        <v>118</v>
      </c>
      <c r="L75" s="33"/>
      <c r="M75" s="34" t="s">
        <v>121</v>
      </c>
      <c r="N75" s="34"/>
      <c r="O75" s="33">
        <v>50</v>
      </c>
      <c r="P75" s="11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5"/>
      <c r="V75" s="35"/>
      <c r="W75" s="36" t="s">
        <v>69</v>
      </c>
      <c r="X75" s="777">
        <v>30</v>
      </c>
      <c r="Y75" s="778">
        <f>IFERROR(IF(X75="",0,CEILING((X75/$H75),1)*$H75),"")</f>
        <v>32.400000000000006</v>
      </c>
      <c r="Z75" s="37">
        <f>IFERROR(IF(Y75=0,"",ROUNDUP(Y75/H75,0)*0.02175),"")</f>
        <v>6.5250000000000002E-2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31.333333333333329</v>
      </c>
      <c r="BN75" s="64">
        <f>IFERROR(Y75*I75/H75,"0")</f>
        <v>33.840000000000003</v>
      </c>
      <c r="BO75" s="64">
        <f>IFERROR(1/J75*(X75/H75),"0")</f>
        <v>4.96031746031746E-2</v>
      </c>
      <c r="BP75" s="64">
        <f>IFERROR(1/J75*(Y75/H75),"0")</f>
        <v>5.3571428571428575E-2</v>
      </c>
    </row>
    <row r="76" spans="1:68" ht="27" hidden="1" customHeight="1" x14ac:dyDescent="0.25">
      <c r="A76" s="54" t="s">
        <v>176</v>
      </c>
      <c r="B76" s="54" t="s">
        <v>177</v>
      </c>
      <c r="C76" s="32">
        <v>4301020228</v>
      </c>
      <c r="D76" s="789">
        <v>4680115882751</v>
      </c>
      <c r="E76" s="790"/>
      <c r="F76" s="776">
        <v>0.45</v>
      </c>
      <c r="G76" s="33">
        <v>10</v>
      </c>
      <c r="H76" s="776">
        <v>4.5</v>
      </c>
      <c r="I76" s="776">
        <v>4.71</v>
      </c>
      <c r="J76" s="33">
        <v>132</v>
      </c>
      <c r="K76" s="33" t="s">
        <v>128</v>
      </c>
      <c r="L76" s="33"/>
      <c r="M76" s="34" t="s">
        <v>121</v>
      </c>
      <c r="N76" s="34"/>
      <c r="O76" s="33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5"/>
      <c r="V76" s="35"/>
      <c r="W76" s="36" t="s">
        <v>69</v>
      </c>
      <c r="X76" s="777">
        <v>0</v>
      </c>
      <c r="Y76" s="778">
        <f>IFERROR(IF(X76="",0,CEILING((X76/$H76),1)*$H76),"")</f>
        <v>0</v>
      </c>
      <c r="Z76" s="37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2">
        <v>4301020358</v>
      </c>
      <c r="D77" s="789">
        <v>4680115885950</v>
      </c>
      <c r="E77" s="790"/>
      <c r="F77" s="776">
        <v>0.37</v>
      </c>
      <c r="G77" s="33">
        <v>6</v>
      </c>
      <c r="H77" s="776">
        <v>2.2200000000000002</v>
      </c>
      <c r="I77" s="776">
        <v>2.4</v>
      </c>
      <c r="J77" s="33">
        <v>182</v>
      </c>
      <c r="K77" s="33" t="s">
        <v>76</v>
      </c>
      <c r="L77" s="33"/>
      <c r="M77" s="34" t="s">
        <v>77</v>
      </c>
      <c r="N77" s="34"/>
      <c r="O77" s="33">
        <v>50</v>
      </c>
      <c r="P77" s="9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5"/>
      <c r="V77" s="35"/>
      <c r="W77" s="36" t="s">
        <v>69</v>
      </c>
      <c r="X77" s="777">
        <v>0</v>
      </c>
      <c r="Y77" s="77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2">
        <v>4301020296</v>
      </c>
      <c r="D78" s="789">
        <v>4680115881433</v>
      </c>
      <c r="E78" s="790"/>
      <c r="F78" s="776">
        <v>0.45</v>
      </c>
      <c r="G78" s="33">
        <v>6</v>
      </c>
      <c r="H78" s="776">
        <v>2.7</v>
      </c>
      <c r="I78" s="776">
        <v>2.88</v>
      </c>
      <c r="J78" s="33">
        <v>182</v>
      </c>
      <c r="K78" s="33" t="s">
        <v>76</v>
      </c>
      <c r="L78" s="33" t="s">
        <v>147</v>
      </c>
      <c r="M78" s="34" t="s">
        <v>121</v>
      </c>
      <c r="N78" s="34"/>
      <c r="O78" s="33">
        <v>50</v>
      </c>
      <c r="P78" s="9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5"/>
      <c r="V78" s="35"/>
      <c r="W78" s="36" t="s">
        <v>69</v>
      </c>
      <c r="X78" s="777">
        <v>0</v>
      </c>
      <c r="Y78" s="778">
        <f>IFERROR(IF(X78="",0,CEILING((X78/$H78),1)*$H78),"")</f>
        <v>0</v>
      </c>
      <c r="Z78" s="37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8" t="s">
        <v>72</v>
      </c>
      <c r="X79" s="779">
        <f>IFERROR(X75/H75,"0")+IFERROR(X76/H76,"0")+IFERROR(X77/H77,"0")+IFERROR(X78/H78,"0")</f>
        <v>2.7777777777777777</v>
      </c>
      <c r="Y79" s="779">
        <f>IFERROR(Y75/H75,"0")+IFERROR(Y76/H76,"0")+IFERROR(Y77/H77,"0")+IFERROR(Y78/H78,"0")</f>
        <v>3.0000000000000004</v>
      </c>
      <c r="Z79" s="779">
        <f>IFERROR(IF(Z75="",0,Z75),"0")+IFERROR(IF(Z76="",0,Z76),"0")+IFERROR(IF(Z77="",0,Z77),"0")+IFERROR(IF(Z78="",0,Z78),"0")</f>
        <v>6.5250000000000002E-2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8" t="s">
        <v>69</v>
      </c>
      <c r="X80" s="779">
        <f>IFERROR(SUM(X75:X78),"0")</f>
        <v>30</v>
      </c>
      <c r="Y80" s="779">
        <f>IFERROR(SUM(Y75:Y78),"0")</f>
        <v>32.400000000000006</v>
      </c>
      <c r="Z80" s="38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2">
        <v>4301031242</v>
      </c>
      <c r="D82" s="789">
        <v>4680115885066</v>
      </c>
      <c r="E82" s="790"/>
      <c r="F82" s="776">
        <v>0.7</v>
      </c>
      <c r="G82" s="33">
        <v>6</v>
      </c>
      <c r="H82" s="776">
        <v>4.2</v>
      </c>
      <c r="I82" s="776">
        <v>4.41</v>
      </c>
      <c r="J82" s="33">
        <v>132</v>
      </c>
      <c r="K82" s="33" t="s">
        <v>128</v>
      </c>
      <c r="L82" s="33"/>
      <c r="M82" s="34" t="s">
        <v>68</v>
      </c>
      <c r="N82" s="34"/>
      <c r="O82" s="33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5"/>
      <c r="V82" s="35"/>
      <c r="W82" s="36" t="s">
        <v>69</v>
      </c>
      <c r="X82" s="777">
        <v>0</v>
      </c>
      <c r="Y82" s="778">
        <f t="shared" ref="Y82:Y87" si="16">IFERROR(IF(X82="",0,CEILING((X82/$H82),1)*$H82),"")</f>
        <v>0</v>
      </c>
      <c r="Z82" s="37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2">
        <v>4301031240</v>
      </c>
      <c r="D83" s="789">
        <v>4680115885042</v>
      </c>
      <c r="E83" s="790"/>
      <c r="F83" s="776">
        <v>0.7</v>
      </c>
      <c r="G83" s="33">
        <v>6</v>
      </c>
      <c r="H83" s="776">
        <v>4.2</v>
      </c>
      <c r="I83" s="776">
        <v>4.41</v>
      </c>
      <c r="J83" s="33">
        <v>132</v>
      </c>
      <c r="K83" s="33" t="s">
        <v>128</v>
      </c>
      <c r="L83" s="33"/>
      <c r="M83" s="34" t="s">
        <v>68</v>
      </c>
      <c r="N83" s="34"/>
      <c r="O83" s="33">
        <v>40</v>
      </c>
      <c r="P83" s="12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5"/>
      <c r="V83" s="35"/>
      <c r="W83" s="36" t="s">
        <v>69</v>
      </c>
      <c r="X83" s="777">
        <v>0</v>
      </c>
      <c r="Y83" s="77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2">
        <v>4301031315</v>
      </c>
      <c r="D84" s="789">
        <v>4680115885080</v>
      </c>
      <c r="E84" s="790"/>
      <c r="F84" s="776">
        <v>0.7</v>
      </c>
      <c r="G84" s="33">
        <v>6</v>
      </c>
      <c r="H84" s="776">
        <v>4.2</v>
      </c>
      <c r="I84" s="776">
        <v>4.41</v>
      </c>
      <c r="J84" s="33">
        <v>132</v>
      </c>
      <c r="K84" s="33" t="s">
        <v>128</v>
      </c>
      <c r="L84" s="33"/>
      <c r="M84" s="34" t="s">
        <v>68</v>
      </c>
      <c r="N84" s="34"/>
      <c r="O84" s="33">
        <v>40</v>
      </c>
      <c r="P84" s="112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5"/>
      <c r="V84" s="35"/>
      <c r="W84" s="36" t="s">
        <v>69</v>
      </c>
      <c r="X84" s="777">
        <v>0</v>
      </c>
      <c r="Y84" s="778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2">
        <v>4301031243</v>
      </c>
      <c r="D85" s="789">
        <v>4680115885073</v>
      </c>
      <c r="E85" s="790"/>
      <c r="F85" s="776">
        <v>0.3</v>
      </c>
      <c r="G85" s="33">
        <v>6</v>
      </c>
      <c r="H85" s="776">
        <v>1.8</v>
      </c>
      <c r="I85" s="77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1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5"/>
      <c r="V85" s="35"/>
      <c r="W85" s="36" t="s">
        <v>69</v>
      </c>
      <c r="X85" s="777">
        <v>0</v>
      </c>
      <c r="Y85" s="77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2">
        <v>4301031241</v>
      </c>
      <c r="D86" s="789">
        <v>4680115885059</v>
      </c>
      <c r="E86" s="790"/>
      <c r="F86" s="776">
        <v>0.3</v>
      </c>
      <c r="G86" s="33">
        <v>6</v>
      </c>
      <c r="H86" s="776">
        <v>1.8</v>
      </c>
      <c r="I86" s="77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5"/>
      <c r="V86" s="35"/>
      <c r="W86" s="36" t="s">
        <v>69</v>
      </c>
      <c r="X86" s="777">
        <v>0</v>
      </c>
      <c r="Y86" s="77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2">
        <v>4301031316</v>
      </c>
      <c r="D87" s="789">
        <v>4680115885097</v>
      </c>
      <c r="E87" s="790"/>
      <c r="F87" s="776">
        <v>0.3</v>
      </c>
      <c r="G87" s="33">
        <v>6</v>
      </c>
      <c r="H87" s="776">
        <v>1.8</v>
      </c>
      <c r="I87" s="776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10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5"/>
      <c r="V87" s="35"/>
      <c r="W87" s="36" t="s">
        <v>69</v>
      </c>
      <c r="X87" s="777">
        <v>0</v>
      </c>
      <c r="Y87" s="778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8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8" t="s">
        <v>69</v>
      </c>
      <c r="X89" s="779">
        <f>IFERROR(SUM(X82:X87),"0")</f>
        <v>0</v>
      </c>
      <c r="Y89" s="779">
        <f>IFERROR(SUM(Y82:Y87),"0")</f>
        <v>0</v>
      </c>
      <c r="Z89" s="38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2">
        <v>4301051823</v>
      </c>
      <c r="D91" s="789">
        <v>4680115881891</v>
      </c>
      <c r="E91" s="790"/>
      <c r="F91" s="776">
        <v>1.4</v>
      </c>
      <c r="G91" s="33">
        <v>6</v>
      </c>
      <c r="H91" s="776">
        <v>8.4</v>
      </c>
      <c r="I91" s="776">
        <v>8.9640000000000004</v>
      </c>
      <c r="J91" s="33">
        <v>56</v>
      </c>
      <c r="K91" s="33" t="s">
        <v>118</v>
      </c>
      <c r="L91" s="33"/>
      <c r="M91" s="34" t="s">
        <v>68</v>
      </c>
      <c r="N91" s="34"/>
      <c r="O91" s="33">
        <v>40</v>
      </c>
      <c r="P91" s="10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5"/>
      <c r="V91" s="35"/>
      <c r="W91" s="36" t="s">
        <v>69</v>
      </c>
      <c r="X91" s="777">
        <v>0</v>
      </c>
      <c r="Y91" s="778">
        <f t="shared" ref="Y91:Y96" si="21">IFERROR(IF(X91="",0,CEILING((X91/$H91),1)*$H91),"")</f>
        <v>0</v>
      </c>
      <c r="Z91" s="37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2">
        <v>4301051846</v>
      </c>
      <c r="D92" s="789">
        <v>4680115885769</v>
      </c>
      <c r="E92" s="790"/>
      <c r="F92" s="776">
        <v>1.4</v>
      </c>
      <c r="G92" s="33">
        <v>6</v>
      </c>
      <c r="H92" s="776">
        <v>8.4</v>
      </c>
      <c r="I92" s="776">
        <v>8.8800000000000008</v>
      </c>
      <c r="J92" s="33">
        <v>56</v>
      </c>
      <c r="K92" s="33" t="s">
        <v>118</v>
      </c>
      <c r="L92" s="33"/>
      <c r="M92" s="34" t="s">
        <v>77</v>
      </c>
      <c r="N92" s="34"/>
      <c r="O92" s="33">
        <v>45</v>
      </c>
      <c r="P92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5"/>
      <c r="V92" s="35"/>
      <c r="W92" s="36" t="s">
        <v>69</v>
      </c>
      <c r="X92" s="777">
        <v>0</v>
      </c>
      <c r="Y92" s="77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2">
        <v>4301051822</v>
      </c>
      <c r="D93" s="789">
        <v>4680115884410</v>
      </c>
      <c r="E93" s="790"/>
      <c r="F93" s="776">
        <v>1.4</v>
      </c>
      <c r="G93" s="33">
        <v>6</v>
      </c>
      <c r="H93" s="776">
        <v>8.4</v>
      </c>
      <c r="I93" s="776">
        <v>8.952</v>
      </c>
      <c r="J93" s="33">
        <v>56</v>
      </c>
      <c r="K93" s="33" t="s">
        <v>118</v>
      </c>
      <c r="L93" s="33"/>
      <c r="M93" s="34" t="s">
        <v>68</v>
      </c>
      <c r="N93" s="34"/>
      <c r="O93" s="33">
        <v>40</v>
      </c>
      <c r="P93" s="10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5"/>
      <c r="V93" s="35"/>
      <c r="W93" s="36" t="s">
        <v>69</v>
      </c>
      <c r="X93" s="777">
        <v>0</v>
      </c>
      <c r="Y93" s="778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2">
        <v>4301051837</v>
      </c>
      <c r="D94" s="789">
        <v>4680115884311</v>
      </c>
      <c r="E94" s="790"/>
      <c r="F94" s="776">
        <v>0.3</v>
      </c>
      <c r="G94" s="33">
        <v>6</v>
      </c>
      <c r="H94" s="776">
        <v>1.8</v>
      </c>
      <c r="I94" s="776">
        <v>2.0459999999999998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40</v>
      </c>
      <c r="P94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5"/>
      <c r="V94" s="35"/>
      <c r="W94" s="36" t="s">
        <v>69</v>
      </c>
      <c r="X94" s="777">
        <v>0</v>
      </c>
      <c r="Y94" s="77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2">
        <v>4301051844</v>
      </c>
      <c r="D95" s="789">
        <v>4680115885929</v>
      </c>
      <c r="E95" s="790"/>
      <c r="F95" s="776">
        <v>0.42</v>
      </c>
      <c r="G95" s="33">
        <v>6</v>
      </c>
      <c r="H95" s="776">
        <v>2.52</v>
      </c>
      <c r="I95" s="776">
        <v>2.7</v>
      </c>
      <c r="J95" s="33">
        <v>182</v>
      </c>
      <c r="K95" s="33" t="s">
        <v>76</v>
      </c>
      <c r="L95" s="33"/>
      <c r="M95" s="34" t="s">
        <v>77</v>
      </c>
      <c r="N95" s="34"/>
      <c r="O95" s="33">
        <v>45</v>
      </c>
      <c r="P95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5"/>
      <c r="V95" s="35"/>
      <c r="W95" s="36" t="s">
        <v>69</v>
      </c>
      <c r="X95" s="777">
        <v>0</v>
      </c>
      <c r="Y95" s="77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2">
        <v>4301051827</v>
      </c>
      <c r="D96" s="789">
        <v>4680115884403</v>
      </c>
      <c r="E96" s="790"/>
      <c r="F96" s="776">
        <v>0.3</v>
      </c>
      <c r="G96" s="33">
        <v>6</v>
      </c>
      <c r="H96" s="776">
        <v>1.8</v>
      </c>
      <c r="I96" s="776">
        <v>1.98</v>
      </c>
      <c r="J96" s="33">
        <v>182</v>
      </c>
      <c r="K96" s="33" t="s">
        <v>76</v>
      </c>
      <c r="L96" s="33"/>
      <c r="M96" s="34" t="s">
        <v>68</v>
      </c>
      <c r="N96" s="34"/>
      <c r="O96" s="33">
        <v>40</v>
      </c>
      <c r="P96" s="10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5"/>
      <c r="V96" s="35"/>
      <c r="W96" s="36" t="s">
        <v>69</v>
      </c>
      <c r="X96" s="777">
        <v>0</v>
      </c>
      <c r="Y96" s="778">
        <f t="shared" si="21"/>
        <v>0</v>
      </c>
      <c r="Z96" s="37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8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8" t="s">
        <v>69</v>
      </c>
      <c r="X98" s="779">
        <f>IFERROR(SUM(X91:X96),"0")</f>
        <v>0</v>
      </c>
      <c r="Y98" s="779">
        <f>IFERROR(SUM(Y91:Y96),"0")</f>
        <v>0</v>
      </c>
      <c r="Z98" s="38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2">
        <v>4301060366</v>
      </c>
      <c r="D100" s="789">
        <v>4680115881532</v>
      </c>
      <c r="E100" s="790"/>
      <c r="F100" s="776">
        <v>1.3</v>
      </c>
      <c r="G100" s="33">
        <v>6</v>
      </c>
      <c r="H100" s="776">
        <v>7.8</v>
      </c>
      <c r="I100" s="776">
        <v>8.2799999999999994</v>
      </c>
      <c r="J100" s="33">
        <v>56</v>
      </c>
      <c r="K100" s="33" t="s">
        <v>118</v>
      </c>
      <c r="L100" s="33"/>
      <c r="M100" s="34" t="s">
        <v>68</v>
      </c>
      <c r="N100" s="34"/>
      <c r="O100" s="33">
        <v>30</v>
      </c>
      <c r="P100" s="8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5"/>
      <c r="V100" s="35"/>
      <c r="W100" s="36" t="s">
        <v>69</v>
      </c>
      <c r="X100" s="777">
        <v>80</v>
      </c>
      <c r="Y100" s="778">
        <f>IFERROR(IF(X100="",0,CEILING((X100/$H100),1)*$H100),"")</f>
        <v>85.8</v>
      </c>
      <c r="Z100" s="37">
        <f>IFERROR(IF(Y100=0,"",ROUNDUP(Y100/H100,0)*0.02175),"")</f>
        <v>0.23924999999999999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84.92307692307692</v>
      </c>
      <c r="BN100" s="64">
        <f>IFERROR(Y100*I100/H100,"0")</f>
        <v>91.08</v>
      </c>
      <c r="BO100" s="64">
        <f>IFERROR(1/J100*(X100/H100),"0")</f>
        <v>0.18315018315018317</v>
      </c>
      <c r="BP100" s="64">
        <f>IFERROR(1/J100*(Y100/H100),"0")</f>
        <v>0.19642857142857142</v>
      </c>
    </row>
    <row r="101" spans="1:68" ht="37.5" hidden="1" customHeight="1" x14ac:dyDescent="0.25">
      <c r="A101" s="54" t="s">
        <v>214</v>
      </c>
      <c r="B101" s="54" t="s">
        <v>217</v>
      </c>
      <c r="C101" s="32">
        <v>4301060371</v>
      </c>
      <c r="D101" s="789">
        <v>4680115881532</v>
      </c>
      <c r="E101" s="790"/>
      <c r="F101" s="776">
        <v>1.4</v>
      </c>
      <c r="G101" s="33">
        <v>6</v>
      </c>
      <c r="H101" s="776">
        <v>8.4</v>
      </c>
      <c r="I101" s="776">
        <v>8.9640000000000004</v>
      </c>
      <c r="J101" s="33">
        <v>56</v>
      </c>
      <c r="K101" s="33" t="s">
        <v>118</v>
      </c>
      <c r="L101" s="33"/>
      <c r="M101" s="34" t="s">
        <v>68</v>
      </c>
      <c r="N101" s="34"/>
      <c r="O101" s="33">
        <v>30</v>
      </c>
      <c r="P101" s="114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5"/>
      <c r="V101" s="35"/>
      <c r="W101" s="36" t="s">
        <v>69</v>
      </c>
      <c r="X101" s="777">
        <v>0</v>
      </c>
      <c r="Y101" s="778">
        <f>IFERROR(IF(X101="",0,CEILING((X101/$H101),1)*$H101),"")</f>
        <v>0</v>
      </c>
      <c r="Z101" s="37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2">
        <v>4301060351</v>
      </c>
      <c r="D102" s="789">
        <v>4680115881464</v>
      </c>
      <c r="E102" s="790"/>
      <c r="F102" s="776">
        <v>0.4</v>
      </c>
      <c r="G102" s="33">
        <v>6</v>
      </c>
      <c r="H102" s="776">
        <v>2.4</v>
      </c>
      <c r="I102" s="776">
        <v>2.61</v>
      </c>
      <c r="J102" s="33">
        <v>132</v>
      </c>
      <c r="K102" s="33" t="s">
        <v>128</v>
      </c>
      <c r="L102" s="33"/>
      <c r="M102" s="34" t="s">
        <v>77</v>
      </c>
      <c r="N102" s="34"/>
      <c r="O102" s="33">
        <v>30</v>
      </c>
      <c r="P102" s="11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5"/>
      <c r="V102" s="35"/>
      <c r="W102" s="36" t="s">
        <v>69</v>
      </c>
      <c r="X102" s="777">
        <v>0</v>
      </c>
      <c r="Y102" s="778">
        <f>IFERROR(IF(X102="",0,CEILING((X102/$H102),1)*$H102),"")</f>
        <v>0</v>
      </c>
      <c r="Z102" s="37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8" t="s">
        <v>72</v>
      </c>
      <c r="X103" s="779">
        <f>IFERROR(X100/H100,"0")+IFERROR(X101/H101,"0")+IFERROR(X102/H102,"0")</f>
        <v>10.256410256410257</v>
      </c>
      <c r="Y103" s="779">
        <f>IFERROR(Y100/H100,"0")+IFERROR(Y101/H101,"0")+IFERROR(Y102/H102,"0")</f>
        <v>11</v>
      </c>
      <c r="Z103" s="779">
        <f>IFERROR(IF(Z100="",0,Z100),"0")+IFERROR(IF(Z101="",0,Z101),"0")+IFERROR(IF(Z102="",0,Z102),"0")</f>
        <v>0.23924999999999999</v>
      </c>
      <c r="AA103" s="780"/>
      <c r="AB103" s="780"/>
      <c r="AC103" s="780"/>
    </row>
    <row r="104" spans="1:68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8" t="s">
        <v>69</v>
      </c>
      <c r="X104" s="779">
        <f>IFERROR(SUM(X100:X102),"0")</f>
        <v>80</v>
      </c>
      <c r="Y104" s="779">
        <f>IFERROR(SUM(Y100:Y102),"0")</f>
        <v>85.8</v>
      </c>
      <c r="Z104" s="38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2">
        <v>4301011468</v>
      </c>
      <c r="D107" s="789">
        <v>4680115881327</v>
      </c>
      <c r="E107" s="790"/>
      <c r="F107" s="776">
        <v>1.35</v>
      </c>
      <c r="G107" s="33">
        <v>8</v>
      </c>
      <c r="H107" s="776">
        <v>10.8</v>
      </c>
      <c r="I107" s="776">
        <v>11.28</v>
      </c>
      <c r="J107" s="33">
        <v>56</v>
      </c>
      <c r="K107" s="33" t="s">
        <v>118</v>
      </c>
      <c r="L107" s="33"/>
      <c r="M107" s="34" t="s">
        <v>164</v>
      </c>
      <c r="N107" s="34"/>
      <c r="O107" s="33">
        <v>50</v>
      </c>
      <c r="P107" s="11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5"/>
      <c r="V107" s="35"/>
      <c r="W107" s="36" t="s">
        <v>69</v>
      </c>
      <c r="X107" s="777">
        <v>0</v>
      </c>
      <c r="Y107" s="778">
        <f>IFERROR(IF(X107="",0,CEILING((X107/$H107),1)*$H107),"")</f>
        <v>0</v>
      </c>
      <c r="Z107" s="37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2">
        <v>4301011476</v>
      </c>
      <c r="D108" s="789">
        <v>4680115881518</v>
      </c>
      <c r="E108" s="790"/>
      <c r="F108" s="776">
        <v>0.4</v>
      </c>
      <c r="G108" s="33">
        <v>10</v>
      </c>
      <c r="H108" s="776">
        <v>4</v>
      </c>
      <c r="I108" s="776">
        <v>4.21</v>
      </c>
      <c r="J108" s="33">
        <v>132</v>
      </c>
      <c r="K108" s="33" t="s">
        <v>128</v>
      </c>
      <c r="L108" s="33"/>
      <c r="M108" s="34" t="s">
        <v>77</v>
      </c>
      <c r="N108" s="34"/>
      <c r="O108" s="33">
        <v>50</v>
      </c>
      <c r="P108" s="10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5"/>
      <c r="V108" s="35"/>
      <c r="W108" s="36" t="s">
        <v>69</v>
      </c>
      <c r="X108" s="777">
        <v>0</v>
      </c>
      <c r="Y108" s="77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2">
        <v>4301011443</v>
      </c>
      <c r="D109" s="789">
        <v>4680115881303</v>
      </c>
      <c r="E109" s="790"/>
      <c r="F109" s="776">
        <v>0.45</v>
      </c>
      <c r="G109" s="33">
        <v>10</v>
      </c>
      <c r="H109" s="776">
        <v>4.5</v>
      </c>
      <c r="I109" s="776">
        <v>4.71</v>
      </c>
      <c r="J109" s="33">
        <v>132</v>
      </c>
      <c r="K109" s="33" t="s">
        <v>128</v>
      </c>
      <c r="L109" s="33" t="s">
        <v>131</v>
      </c>
      <c r="M109" s="34" t="s">
        <v>164</v>
      </c>
      <c r="N109" s="34"/>
      <c r="O109" s="33">
        <v>50</v>
      </c>
      <c r="P109" s="11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5"/>
      <c r="V109" s="35"/>
      <c r="W109" s="36" t="s">
        <v>69</v>
      </c>
      <c r="X109" s="777">
        <v>0</v>
      </c>
      <c r="Y109" s="778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8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8" t="s">
        <v>69</v>
      </c>
      <c r="X111" s="779">
        <f>IFERROR(SUM(X107:X109),"0")</f>
        <v>0</v>
      </c>
      <c r="Y111" s="779">
        <f>IFERROR(SUM(Y107:Y109),"0")</f>
        <v>0</v>
      </c>
      <c r="Z111" s="38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2">
        <v>4301051437</v>
      </c>
      <c r="D113" s="789">
        <v>4607091386967</v>
      </c>
      <c r="E113" s="790"/>
      <c r="F113" s="776">
        <v>1.35</v>
      </c>
      <c r="G113" s="33">
        <v>6</v>
      </c>
      <c r="H113" s="776">
        <v>8.1</v>
      </c>
      <c r="I113" s="776">
        <v>8.6639999999999997</v>
      </c>
      <c r="J113" s="33">
        <v>56</v>
      </c>
      <c r="K113" s="33" t="s">
        <v>118</v>
      </c>
      <c r="L113" s="33"/>
      <c r="M113" s="34" t="s">
        <v>77</v>
      </c>
      <c r="N113" s="34"/>
      <c r="O113" s="33">
        <v>45</v>
      </c>
      <c r="P113" s="8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5"/>
      <c r="V113" s="35"/>
      <c r="W113" s="36" t="s">
        <v>69</v>
      </c>
      <c r="X113" s="777">
        <v>90</v>
      </c>
      <c r="Y113" s="778">
        <f t="shared" ref="Y113:Y118" si="26">IFERROR(IF(X113="",0,CEILING((X113/$H113),1)*$H113),"")</f>
        <v>97.199999999999989</v>
      </c>
      <c r="Z113" s="37">
        <f>IFERROR(IF(Y113=0,"",ROUNDUP(Y113/H113,0)*0.02175),"")</f>
        <v>0.26100000000000001</v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96.266666666666666</v>
      </c>
      <c r="BN113" s="64">
        <f t="shared" ref="BN113:BN118" si="28">IFERROR(Y113*I113/H113,"0")</f>
        <v>103.96799999999999</v>
      </c>
      <c r="BO113" s="64">
        <f t="shared" ref="BO113:BO118" si="29">IFERROR(1/J113*(X113/H113),"0")</f>
        <v>0.1984126984126984</v>
      </c>
      <c r="BP113" s="64">
        <f t="shared" ref="BP113:BP118" si="30">IFERROR(1/J113*(Y113/H113),"0")</f>
        <v>0.21428571428571427</v>
      </c>
    </row>
    <row r="114" spans="1:68" ht="27" hidden="1" customHeight="1" x14ac:dyDescent="0.25">
      <c r="A114" s="54" t="s">
        <v>230</v>
      </c>
      <c r="B114" s="54" t="s">
        <v>233</v>
      </c>
      <c r="C114" s="32">
        <v>4301051546</v>
      </c>
      <c r="D114" s="789">
        <v>4607091386967</v>
      </c>
      <c r="E114" s="790"/>
      <c r="F114" s="776">
        <v>1.4</v>
      </c>
      <c r="G114" s="33">
        <v>6</v>
      </c>
      <c r="H114" s="776">
        <v>8.4</v>
      </c>
      <c r="I114" s="776">
        <v>8.9640000000000004</v>
      </c>
      <c r="J114" s="33">
        <v>56</v>
      </c>
      <c r="K114" s="33" t="s">
        <v>118</v>
      </c>
      <c r="L114" s="33"/>
      <c r="M114" s="34" t="s">
        <v>77</v>
      </c>
      <c r="N114" s="34"/>
      <c r="O114" s="33">
        <v>45</v>
      </c>
      <c r="P114" s="11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5"/>
      <c r="V114" s="35"/>
      <c r="W114" s="36" t="s">
        <v>69</v>
      </c>
      <c r="X114" s="777">
        <v>0</v>
      </c>
      <c r="Y114" s="778">
        <f t="shared" si="26"/>
        <v>0</v>
      </c>
      <c r="Z114" s="37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2">
        <v>4301051436</v>
      </c>
      <c r="D115" s="789">
        <v>4607091385731</v>
      </c>
      <c r="E115" s="790"/>
      <c r="F115" s="776">
        <v>0.45</v>
      </c>
      <c r="G115" s="33">
        <v>6</v>
      </c>
      <c r="H115" s="776">
        <v>2.7</v>
      </c>
      <c r="I115" s="776">
        <v>2.952</v>
      </c>
      <c r="J115" s="33">
        <v>182</v>
      </c>
      <c r="K115" s="33" t="s">
        <v>76</v>
      </c>
      <c r="L115" s="33" t="s">
        <v>147</v>
      </c>
      <c r="M115" s="34" t="s">
        <v>77</v>
      </c>
      <c r="N115" s="34"/>
      <c r="O115" s="33">
        <v>45</v>
      </c>
      <c r="P115" s="10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5"/>
      <c r="V115" s="35"/>
      <c r="W115" s="36" t="s">
        <v>69</v>
      </c>
      <c r="X115" s="777">
        <v>0</v>
      </c>
      <c r="Y115" s="77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2">
        <v>4301051438</v>
      </c>
      <c r="D116" s="789">
        <v>4680115880894</v>
      </c>
      <c r="E116" s="790"/>
      <c r="F116" s="776">
        <v>0.33</v>
      </c>
      <c r="G116" s="33">
        <v>6</v>
      </c>
      <c r="H116" s="776">
        <v>1.98</v>
      </c>
      <c r="I116" s="776">
        <v>2.238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5"/>
      <c r="V116" s="35"/>
      <c r="W116" s="36" t="s">
        <v>69</v>
      </c>
      <c r="X116" s="777">
        <v>0</v>
      </c>
      <c r="Y116" s="77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2">
        <v>4301051439</v>
      </c>
      <c r="D117" s="789">
        <v>4680115880214</v>
      </c>
      <c r="E117" s="790"/>
      <c r="F117" s="776">
        <v>0.45</v>
      </c>
      <c r="G117" s="33">
        <v>6</v>
      </c>
      <c r="H117" s="776">
        <v>2.7</v>
      </c>
      <c r="I117" s="776">
        <v>2.988</v>
      </c>
      <c r="J117" s="33">
        <v>132</v>
      </c>
      <c r="K117" s="33" t="s">
        <v>128</v>
      </c>
      <c r="L117" s="33"/>
      <c r="M117" s="34" t="s">
        <v>77</v>
      </c>
      <c r="N117" s="34"/>
      <c r="O117" s="33">
        <v>45</v>
      </c>
      <c r="P117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5"/>
      <c r="V117" s="35"/>
      <c r="W117" s="36" t="s">
        <v>69</v>
      </c>
      <c r="X117" s="777">
        <v>0</v>
      </c>
      <c r="Y117" s="778">
        <f t="shared" si="26"/>
        <v>0</v>
      </c>
      <c r="Z117" s="37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2">
        <v>4301051687</v>
      </c>
      <c r="D118" s="789">
        <v>4680115880214</v>
      </c>
      <c r="E118" s="790"/>
      <c r="F118" s="776">
        <v>0.45</v>
      </c>
      <c r="G118" s="33">
        <v>4</v>
      </c>
      <c r="H118" s="776">
        <v>1.8</v>
      </c>
      <c r="I118" s="776">
        <v>2.032</v>
      </c>
      <c r="J118" s="33">
        <v>182</v>
      </c>
      <c r="K118" s="33" t="s">
        <v>76</v>
      </c>
      <c r="L118" s="33"/>
      <c r="M118" s="34" t="s">
        <v>77</v>
      </c>
      <c r="N118" s="34"/>
      <c r="O118" s="33">
        <v>45</v>
      </c>
      <c r="P118" s="914" t="s">
        <v>243</v>
      </c>
      <c r="Q118" s="793"/>
      <c r="R118" s="793"/>
      <c r="S118" s="793"/>
      <c r="T118" s="794"/>
      <c r="U118" s="35"/>
      <c r="V118" s="35"/>
      <c r="W118" s="36" t="s">
        <v>69</v>
      </c>
      <c r="X118" s="777">
        <v>0</v>
      </c>
      <c r="Y118" s="778">
        <f t="shared" si="26"/>
        <v>0</v>
      </c>
      <c r="Z118" s="37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8" t="s">
        <v>72</v>
      </c>
      <c r="X119" s="779">
        <f>IFERROR(X113/H113,"0")+IFERROR(X114/H114,"0")+IFERROR(X115/H115,"0")+IFERROR(X116/H116,"0")+IFERROR(X117/H117,"0")+IFERROR(X118/H118,"0")</f>
        <v>11.111111111111111</v>
      </c>
      <c r="Y119" s="779">
        <f>IFERROR(Y113/H113,"0")+IFERROR(Y114/H114,"0")+IFERROR(Y115/H115,"0")+IFERROR(Y116/H116,"0")+IFERROR(Y117/H117,"0")+IFERROR(Y118/H118,"0")</f>
        <v>12</v>
      </c>
      <c r="Z119" s="779">
        <f>IFERROR(IF(Z113="",0,Z113),"0")+IFERROR(IF(Z114="",0,Z114),"0")+IFERROR(IF(Z115="",0,Z115),"0")+IFERROR(IF(Z116="",0,Z116),"0")+IFERROR(IF(Z117="",0,Z117),"0")+IFERROR(IF(Z118="",0,Z118),"0")</f>
        <v>0.26100000000000001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8" t="s">
        <v>69</v>
      </c>
      <c r="X120" s="779">
        <f>IFERROR(SUM(X113:X118),"0")</f>
        <v>90</v>
      </c>
      <c r="Y120" s="779">
        <f>IFERROR(SUM(Y113:Y118),"0")</f>
        <v>97.199999999999989</v>
      </c>
      <c r="Z120" s="38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2">
        <v>4301011514</v>
      </c>
      <c r="D123" s="789">
        <v>4680115882133</v>
      </c>
      <c r="E123" s="790"/>
      <c r="F123" s="776">
        <v>1.35</v>
      </c>
      <c r="G123" s="33">
        <v>8</v>
      </c>
      <c r="H123" s="776">
        <v>10.8</v>
      </c>
      <c r="I123" s="776">
        <v>11.28</v>
      </c>
      <c r="J123" s="33">
        <v>56</v>
      </c>
      <c r="K123" s="33" t="s">
        <v>118</v>
      </c>
      <c r="L123" s="33"/>
      <c r="M123" s="34" t="s">
        <v>121</v>
      </c>
      <c r="N123" s="34"/>
      <c r="O123" s="33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5"/>
      <c r="V123" s="35"/>
      <c r="W123" s="36" t="s">
        <v>69</v>
      </c>
      <c r="X123" s="777">
        <v>0</v>
      </c>
      <c r="Y123" s="77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2">
        <v>4301011703</v>
      </c>
      <c r="D124" s="789">
        <v>4680115882133</v>
      </c>
      <c r="E124" s="790"/>
      <c r="F124" s="776">
        <v>1.4</v>
      </c>
      <c r="G124" s="33">
        <v>8</v>
      </c>
      <c r="H124" s="776">
        <v>11.2</v>
      </c>
      <c r="I124" s="776">
        <v>11.68</v>
      </c>
      <c r="J124" s="33">
        <v>56</v>
      </c>
      <c r="K124" s="33" t="s">
        <v>118</v>
      </c>
      <c r="L124" s="33"/>
      <c r="M124" s="34" t="s">
        <v>121</v>
      </c>
      <c r="N124" s="34"/>
      <c r="O124" s="33">
        <v>50</v>
      </c>
      <c r="P124" s="12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5"/>
      <c r="V124" s="35"/>
      <c r="W124" s="36" t="s">
        <v>69</v>
      </c>
      <c r="X124" s="777">
        <v>0</v>
      </c>
      <c r="Y124" s="778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2">
        <v>4301011417</v>
      </c>
      <c r="D125" s="789">
        <v>4680115880269</v>
      </c>
      <c r="E125" s="790"/>
      <c r="F125" s="776">
        <v>0.375</v>
      </c>
      <c r="G125" s="33">
        <v>10</v>
      </c>
      <c r="H125" s="776">
        <v>3.75</v>
      </c>
      <c r="I125" s="776">
        <v>3.96</v>
      </c>
      <c r="J125" s="33">
        <v>132</v>
      </c>
      <c r="K125" s="33" t="s">
        <v>128</v>
      </c>
      <c r="L125" s="33" t="s">
        <v>131</v>
      </c>
      <c r="M125" s="34" t="s">
        <v>77</v>
      </c>
      <c r="N125" s="34"/>
      <c r="O125" s="33">
        <v>50</v>
      </c>
      <c r="P125" s="11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5"/>
      <c r="V125" s="35"/>
      <c r="W125" s="36" t="s">
        <v>69</v>
      </c>
      <c r="X125" s="777">
        <v>0</v>
      </c>
      <c r="Y125" s="77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2">
        <v>4301011415</v>
      </c>
      <c r="D126" s="789">
        <v>4680115880429</v>
      </c>
      <c r="E126" s="790"/>
      <c r="F126" s="776">
        <v>0.45</v>
      </c>
      <c r="G126" s="33">
        <v>10</v>
      </c>
      <c r="H126" s="776">
        <v>4.5</v>
      </c>
      <c r="I126" s="776">
        <v>4.71</v>
      </c>
      <c r="J126" s="33">
        <v>132</v>
      </c>
      <c r="K126" s="33" t="s">
        <v>128</v>
      </c>
      <c r="L126" s="33"/>
      <c r="M126" s="34" t="s">
        <v>77</v>
      </c>
      <c r="N126" s="34"/>
      <c r="O126" s="33">
        <v>50</v>
      </c>
      <c r="P126" s="12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5"/>
      <c r="V126" s="35"/>
      <c r="W126" s="36" t="s">
        <v>69</v>
      </c>
      <c r="X126" s="777">
        <v>0</v>
      </c>
      <c r="Y126" s="77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2">
        <v>4301011462</v>
      </c>
      <c r="D127" s="789">
        <v>4680115881457</v>
      </c>
      <c r="E127" s="790"/>
      <c r="F127" s="776">
        <v>0.75</v>
      </c>
      <c r="G127" s="33">
        <v>6</v>
      </c>
      <c r="H127" s="776">
        <v>4.5</v>
      </c>
      <c r="I127" s="776">
        <v>4.71</v>
      </c>
      <c r="J127" s="33">
        <v>132</v>
      </c>
      <c r="K127" s="33" t="s">
        <v>128</v>
      </c>
      <c r="L127" s="33"/>
      <c r="M127" s="34" t="s">
        <v>77</v>
      </c>
      <c r="N127" s="34"/>
      <c r="O127" s="33">
        <v>50</v>
      </c>
      <c r="P127" s="11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5"/>
      <c r="V127" s="35"/>
      <c r="W127" s="36" t="s">
        <v>69</v>
      </c>
      <c r="X127" s="777">
        <v>0</v>
      </c>
      <c r="Y127" s="778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8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8" t="s">
        <v>69</v>
      </c>
      <c r="X129" s="779">
        <f>IFERROR(SUM(X123:X127),"0")</f>
        <v>0</v>
      </c>
      <c r="Y129" s="779">
        <f>IFERROR(SUM(Y123:Y127),"0")</f>
        <v>0</v>
      </c>
      <c r="Z129" s="38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2">
        <v>4301020345</v>
      </c>
      <c r="D131" s="789">
        <v>4680115881488</v>
      </c>
      <c r="E131" s="790"/>
      <c r="F131" s="776">
        <v>1.35</v>
      </c>
      <c r="G131" s="33">
        <v>8</v>
      </c>
      <c r="H131" s="776">
        <v>10.8</v>
      </c>
      <c r="I131" s="776">
        <v>11.28</v>
      </c>
      <c r="J131" s="33">
        <v>56</v>
      </c>
      <c r="K131" s="33" t="s">
        <v>118</v>
      </c>
      <c r="L131" s="33"/>
      <c r="M131" s="34" t="s">
        <v>121</v>
      </c>
      <c r="N131" s="34"/>
      <c r="O131" s="33">
        <v>55</v>
      </c>
      <c r="P131" s="9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5"/>
      <c r="V131" s="35"/>
      <c r="W131" s="36" t="s">
        <v>69</v>
      </c>
      <c r="X131" s="777">
        <v>0</v>
      </c>
      <c r="Y131" s="778">
        <f>IFERROR(IF(X131="",0,CEILING((X131/$H131),1)*$H131),"")</f>
        <v>0</v>
      </c>
      <c r="Z131" s="37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2">
        <v>4301020258</v>
      </c>
      <c r="D132" s="789">
        <v>4680115882775</v>
      </c>
      <c r="E132" s="790"/>
      <c r="F132" s="776">
        <v>0.3</v>
      </c>
      <c r="G132" s="33">
        <v>8</v>
      </c>
      <c r="H132" s="776">
        <v>2.4</v>
      </c>
      <c r="I132" s="776">
        <v>2.5</v>
      </c>
      <c r="J132" s="33">
        <v>234</v>
      </c>
      <c r="K132" s="33" t="s">
        <v>67</v>
      </c>
      <c r="L132" s="33"/>
      <c r="M132" s="34" t="s">
        <v>77</v>
      </c>
      <c r="N132" s="34"/>
      <c r="O132" s="33">
        <v>50</v>
      </c>
      <c r="P132" s="96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5"/>
      <c r="V132" s="35"/>
      <c r="W132" s="36" t="s">
        <v>69</v>
      </c>
      <c r="X132" s="777">
        <v>0</v>
      </c>
      <c r="Y132" s="77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2">
        <v>4301020346</v>
      </c>
      <c r="D133" s="789">
        <v>4680115882775</v>
      </c>
      <c r="E133" s="790"/>
      <c r="F133" s="776">
        <v>0.3</v>
      </c>
      <c r="G133" s="33">
        <v>8</v>
      </c>
      <c r="H133" s="776">
        <v>2.4</v>
      </c>
      <c r="I133" s="776">
        <v>2.5</v>
      </c>
      <c r="J133" s="33">
        <v>234</v>
      </c>
      <c r="K133" s="33" t="s">
        <v>67</v>
      </c>
      <c r="L133" s="33"/>
      <c r="M133" s="34" t="s">
        <v>121</v>
      </c>
      <c r="N133" s="34"/>
      <c r="O133" s="33">
        <v>55</v>
      </c>
      <c r="P133" s="11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5"/>
      <c r="V133" s="35"/>
      <c r="W133" s="36" t="s">
        <v>69</v>
      </c>
      <c r="X133" s="777">
        <v>0</v>
      </c>
      <c r="Y133" s="778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2">
        <v>4301020344</v>
      </c>
      <c r="D134" s="789">
        <v>4680115880658</v>
      </c>
      <c r="E134" s="790"/>
      <c r="F134" s="776">
        <v>0.4</v>
      </c>
      <c r="G134" s="33">
        <v>6</v>
      </c>
      <c r="H134" s="776">
        <v>2.4</v>
      </c>
      <c r="I134" s="776">
        <v>2.58</v>
      </c>
      <c r="J134" s="33">
        <v>182</v>
      </c>
      <c r="K134" s="33" t="s">
        <v>76</v>
      </c>
      <c r="L134" s="33"/>
      <c r="M134" s="34" t="s">
        <v>121</v>
      </c>
      <c r="N134" s="34"/>
      <c r="O134" s="33">
        <v>55</v>
      </c>
      <c r="P134" s="11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5"/>
      <c r="V134" s="35"/>
      <c r="W134" s="36" t="s">
        <v>69</v>
      </c>
      <c r="X134" s="777">
        <v>0</v>
      </c>
      <c r="Y134" s="778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8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8" t="s">
        <v>69</v>
      </c>
      <c r="X136" s="779">
        <f>IFERROR(SUM(X131:X134),"0")</f>
        <v>0</v>
      </c>
      <c r="Y136" s="779">
        <f>IFERROR(SUM(Y131:Y134),"0")</f>
        <v>0</v>
      </c>
      <c r="Z136" s="38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2">
        <v>4301051360</v>
      </c>
      <c r="D138" s="789">
        <v>4607091385168</v>
      </c>
      <c r="E138" s="790"/>
      <c r="F138" s="776">
        <v>1.35</v>
      </c>
      <c r="G138" s="33">
        <v>6</v>
      </c>
      <c r="H138" s="776">
        <v>8.1</v>
      </c>
      <c r="I138" s="776">
        <v>8.6579999999999995</v>
      </c>
      <c r="J138" s="33">
        <v>56</v>
      </c>
      <c r="K138" s="33" t="s">
        <v>118</v>
      </c>
      <c r="L138" s="33"/>
      <c r="M138" s="34" t="s">
        <v>77</v>
      </c>
      <c r="N138" s="34"/>
      <c r="O138" s="33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5"/>
      <c r="V138" s="35"/>
      <c r="W138" s="36" t="s">
        <v>69</v>
      </c>
      <c r="X138" s="777">
        <v>50</v>
      </c>
      <c r="Y138" s="778">
        <f t="shared" ref="Y138:Y144" si="31">IFERROR(IF(X138="",0,CEILING((X138/$H138),1)*$H138),"")</f>
        <v>56.699999999999996</v>
      </c>
      <c r="Z138" s="37">
        <f>IFERROR(IF(Y138=0,"",ROUNDUP(Y138/H138,0)*0.02175),"")</f>
        <v>0.15225</v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53.444444444444443</v>
      </c>
      <c r="BN138" s="64">
        <f t="shared" ref="BN138:BN144" si="33">IFERROR(Y138*I138/H138,"0")</f>
        <v>60.605999999999995</v>
      </c>
      <c r="BO138" s="64">
        <f t="shared" ref="BO138:BO144" si="34">IFERROR(1/J138*(X138/H138),"0")</f>
        <v>0.11022927689594356</v>
      </c>
      <c r="BP138" s="64">
        <f t="shared" ref="BP138:BP144" si="35">IFERROR(1/J138*(Y138/H138),"0")</f>
        <v>0.125</v>
      </c>
    </row>
    <row r="139" spans="1:68" ht="27" hidden="1" customHeight="1" x14ac:dyDescent="0.25">
      <c r="A139" s="54" t="s">
        <v>266</v>
      </c>
      <c r="B139" s="54" t="s">
        <v>269</v>
      </c>
      <c r="C139" s="32">
        <v>4301051625</v>
      </c>
      <c r="D139" s="789">
        <v>4607091385168</v>
      </c>
      <c r="E139" s="790"/>
      <c r="F139" s="776">
        <v>1.4</v>
      </c>
      <c r="G139" s="33">
        <v>6</v>
      </c>
      <c r="H139" s="776">
        <v>8.4</v>
      </c>
      <c r="I139" s="776">
        <v>8.9580000000000002</v>
      </c>
      <c r="J139" s="33">
        <v>56</v>
      </c>
      <c r="K139" s="33" t="s">
        <v>118</v>
      </c>
      <c r="L139" s="33"/>
      <c r="M139" s="34" t="s">
        <v>77</v>
      </c>
      <c r="N139" s="34"/>
      <c r="O139" s="33">
        <v>45</v>
      </c>
      <c r="P139" s="11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5"/>
      <c r="V139" s="35"/>
      <c r="W139" s="36" t="s">
        <v>69</v>
      </c>
      <c r="X139" s="777">
        <v>0</v>
      </c>
      <c r="Y139" s="77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2">
        <v>4301051742</v>
      </c>
      <c r="D140" s="789">
        <v>4680115884540</v>
      </c>
      <c r="E140" s="790"/>
      <c r="F140" s="776">
        <v>1.4</v>
      </c>
      <c r="G140" s="33">
        <v>6</v>
      </c>
      <c r="H140" s="776">
        <v>8.4</v>
      </c>
      <c r="I140" s="776">
        <v>8.8800000000000008</v>
      </c>
      <c r="J140" s="33">
        <v>56</v>
      </c>
      <c r="K140" s="33" t="s">
        <v>118</v>
      </c>
      <c r="L140" s="33"/>
      <c r="M140" s="34" t="s">
        <v>77</v>
      </c>
      <c r="N140" s="34"/>
      <c r="O140" s="33">
        <v>45</v>
      </c>
      <c r="P140" s="99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5"/>
      <c r="V140" s="35"/>
      <c r="W140" s="36" t="s">
        <v>69</v>
      </c>
      <c r="X140" s="777">
        <v>0</v>
      </c>
      <c r="Y140" s="778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2">
        <v>4301051362</v>
      </c>
      <c r="D141" s="789">
        <v>4607091383256</v>
      </c>
      <c r="E141" s="790"/>
      <c r="F141" s="776">
        <v>0.33</v>
      </c>
      <c r="G141" s="33">
        <v>6</v>
      </c>
      <c r="H141" s="776">
        <v>1.98</v>
      </c>
      <c r="I141" s="776">
        <v>2.226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5"/>
      <c r="V141" s="35"/>
      <c r="W141" s="36" t="s">
        <v>69</v>
      </c>
      <c r="X141" s="777">
        <v>0</v>
      </c>
      <c r="Y141" s="77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2">
        <v>4301051358</v>
      </c>
      <c r="D142" s="789">
        <v>4607091385748</v>
      </c>
      <c r="E142" s="790"/>
      <c r="F142" s="776">
        <v>0.45</v>
      </c>
      <c r="G142" s="33">
        <v>6</v>
      </c>
      <c r="H142" s="776">
        <v>2.7</v>
      </c>
      <c r="I142" s="776">
        <v>2.952</v>
      </c>
      <c r="J142" s="33">
        <v>182</v>
      </c>
      <c r="K142" s="33" t="s">
        <v>76</v>
      </c>
      <c r="L142" s="33" t="s">
        <v>147</v>
      </c>
      <c r="M142" s="34" t="s">
        <v>77</v>
      </c>
      <c r="N142" s="34"/>
      <c r="O142" s="33">
        <v>45</v>
      </c>
      <c r="P142" s="91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5"/>
      <c r="V142" s="35"/>
      <c r="W142" s="36" t="s">
        <v>69</v>
      </c>
      <c r="X142" s="777">
        <v>0</v>
      </c>
      <c r="Y142" s="77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2">
        <v>4301051740</v>
      </c>
      <c r="D143" s="789">
        <v>4680115884533</v>
      </c>
      <c r="E143" s="790"/>
      <c r="F143" s="776">
        <v>0.3</v>
      </c>
      <c r="G143" s="33">
        <v>6</v>
      </c>
      <c r="H143" s="776">
        <v>1.8</v>
      </c>
      <c r="I143" s="776">
        <v>1.98</v>
      </c>
      <c r="J143" s="33">
        <v>182</v>
      </c>
      <c r="K143" s="33" t="s">
        <v>76</v>
      </c>
      <c r="L143" s="33"/>
      <c r="M143" s="34" t="s">
        <v>77</v>
      </c>
      <c r="N143" s="34"/>
      <c r="O143" s="33">
        <v>45</v>
      </c>
      <c r="P143" s="10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5"/>
      <c r="V143" s="35"/>
      <c r="W143" s="36" t="s">
        <v>69</v>
      </c>
      <c r="X143" s="777">
        <v>0</v>
      </c>
      <c r="Y143" s="77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2">
        <v>4301051480</v>
      </c>
      <c r="D144" s="789">
        <v>4680115882645</v>
      </c>
      <c r="E144" s="790"/>
      <c r="F144" s="776">
        <v>0.3</v>
      </c>
      <c r="G144" s="33">
        <v>6</v>
      </c>
      <c r="H144" s="776">
        <v>1.8</v>
      </c>
      <c r="I144" s="776">
        <v>2.64</v>
      </c>
      <c r="J144" s="33">
        <v>182</v>
      </c>
      <c r="K144" s="33" t="s">
        <v>76</v>
      </c>
      <c r="L144" s="33"/>
      <c r="M144" s="34" t="s">
        <v>68</v>
      </c>
      <c r="N144" s="34"/>
      <c r="O144" s="33">
        <v>40</v>
      </c>
      <c r="P144" s="8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5"/>
      <c r="V144" s="35"/>
      <c r="W144" s="36" t="s">
        <v>69</v>
      </c>
      <c r="X144" s="777">
        <v>0</v>
      </c>
      <c r="Y144" s="778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8" t="s">
        <v>72</v>
      </c>
      <c r="X145" s="779">
        <f>IFERROR(X138/H138,"0")+IFERROR(X139/H139,"0")+IFERROR(X140/H140,"0")+IFERROR(X141/H141,"0")+IFERROR(X142/H142,"0")+IFERROR(X143/H143,"0")+IFERROR(X144/H144,"0")</f>
        <v>6.1728395061728394</v>
      </c>
      <c r="Y145" s="779">
        <f>IFERROR(Y138/H138,"0")+IFERROR(Y139/H139,"0")+IFERROR(Y140/H140,"0")+IFERROR(Y141/H141,"0")+IFERROR(Y142/H142,"0")+IFERROR(Y143/H143,"0")+IFERROR(Y144/H144,"0")</f>
        <v>7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0.15225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8" t="s">
        <v>69</v>
      </c>
      <c r="X146" s="779">
        <f>IFERROR(SUM(X138:X144),"0")</f>
        <v>50</v>
      </c>
      <c r="Y146" s="779">
        <f>IFERROR(SUM(Y138:Y144),"0")</f>
        <v>56.699999999999996</v>
      </c>
      <c r="Z146" s="38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2">
        <v>4301060356</v>
      </c>
      <c r="D148" s="789">
        <v>4680115882652</v>
      </c>
      <c r="E148" s="790"/>
      <c r="F148" s="776">
        <v>0.33</v>
      </c>
      <c r="G148" s="33">
        <v>6</v>
      </c>
      <c r="H148" s="776">
        <v>1.98</v>
      </c>
      <c r="I148" s="776">
        <v>2.82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85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5"/>
      <c r="V148" s="35"/>
      <c r="W148" s="36" t="s">
        <v>69</v>
      </c>
      <c r="X148" s="777">
        <v>0</v>
      </c>
      <c r="Y148" s="77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2">
        <v>4301060309</v>
      </c>
      <c r="D149" s="789">
        <v>4680115880238</v>
      </c>
      <c r="E149" s="790"/>
      <c r="F149" s="776">
        <v>0.33</v>
      </c>
      <c r="G149" s="33">
        <v>6</v>
      </c>
      <c r="H149" s="776">
        <v>1.98</v>
      </c>
      <c r="I149" s="776">
        <v>2.238</v>
      </c>
      <c r="J149" s="33">
        <v>182</v>
      </c>
      <c r="K149" s="33" t="s">
        <v>76</v>
      </c>
      <c r="L149" s="33"/>
      <c r="M149" s="34" t="s">
        <v>68</v>
      </c>
      <c r="N149" s="34"/>
      <c r="O149" s="33">
        <v>40</v>
      </c>
      <c r="P149" s="11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5"/>
      <c r="V149" s="35"/>
      <c r="W149" s="36" t="s">
        <v>69</v>
      </c>
      <c r="X149" s="777">
        <v>0</v>
      </c>
      <c r="Y149" s="778">
        <f>IFERROR(IF(X149="",0,CEILING((X149/$H149),1)*$H149),"")</f>
        <v>0</v>
      </c>
      <c r="Z149" s="37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8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8" t="s">
        <v>69</v>
      </c>
      <c r="X151" s="779">
        <f>IFERROR(SUM(X148:X149),"0")</f>
        <v>0</v>
      </c>
      <c r="Y151" s="779">
        <f>IFERROR(SUM(Y148:Y149),"0")</f>
        <v>0</v>
      </c>
      <c r="Z151" s="38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2">
        <v>4301011564</v>
      </c>
      <c r="D154" s="789">
        <v>4680115882577</v>
      </c>
      <c r="E154" s="790"/>
      <c r="F154" s="776">
        <v>0.4</v>
      </c>
      <c r="G154" s="33">
        <v>8</v>
      </c>
      <c r="H154" s="776">
        <v>3.2</v>
      </c>
      <c r="I154" s="776">
        <v>3.38</v>
      </c>
      <c r="J154" s="33">
        <v>182</v>
      </c>
      <c r="K154" s="33" t="s">
        <v>76</v>
      </c>
      <c r="L154" s="33"/>
      <c r="M154" s="34" t="s">
        <v>107</v>
      </c>
      <c r="N154" s="34"/>
      <c r="O154" s="33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5"/>
      <c r="V154" s="35"/>
      <c r="W154" s="36" t="s">
        <v>69</v>
      </c>
      <c r="X154" s="777">
        <v>0</v>
      </c>
      <c r="Y154" s="77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2">
        <v>4301011562</v>
      </c>
      <c r="D155" s="789">
        <v>4680115882577</v>
      </c>
      <c r="E155" s="790"/>
      <c r="F155" s="776">
        <v>0.4</v>
      </c>
      <c r="G155" s="33">
        <v>8</v>
      </c>
      <c r="H155" s="776">
        <v>3.2</v>
      </c>
      <c r="I155" s="776">
        <v>3.38</v>
      </c>
      <c r="J155" s="33">
        <v>182</v>
      </c>
      <c r="K155" s="33" t="s">
        <v>76</v>
      </c>
      <c r="L155" s="33"/>
      <c r="M155" s="34" t="s">
        <v>107</v>
      </c>
      <c r="N155" s="34"/>
      <c r="O155" s="33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5"/>
      <c r="V155" s="35"/>
      <c r="W155" s="36" t="s">
        <v>69</v>
      </c>
      <c r="X155" s="777">
        <v>0</v>
      </c>
      <c r="Y155" s="77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8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8" t="s">
        <v>69</v>
      </c>
      <c r="X157" s="779">
        <f>IFERROR(SUM(X154:X155),"0")</f>
        <v>0</v>
      </c>
      <c r="Y157" s="779">
        <f>IFERROR(SUM(Y154:Y155),"0")</f>
        <v>0</v>
      </c>
      <c r="Z157" s="38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2">
        <v>4301031234</v>
      </c>
      <c r="D159" s="789">
        <v>4680115883444</v>
      </c>
      <c r="E159" s="790"/>
      <c r="F159" s="776">
        <v>0.35</v>
      </c>
      <c r="G159" s="33">
        <v>8</v>
      </c>
      <c r="H159" s="776">
        <v>2.8</v>
      </c>
      <c r="I159" s="776">
        <v>3.0680000000000001</v>
      </c>
      <c r="J159" s="33">
        <v>182</v>
      </c>
      <c r="K159" s="33" t="s">
        <v>76</v>
      </c>
      <c r="L159" s="33"/>
      <c r="M159" s="34" t="s">
        <v>107</v>
      </c>
      <c r="N159" s="34"/>
      <c r="O159" s="33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5"/>
      <c r="V159" s="35"/>
      <c r="W159" s="36" t="s">
        <v>69</v>
      </c>
      <c r="X159" s="777">
        <v>0</v>
      </c>
      <c r="Y159" s="77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2">
        <v>4301031235</v>
      </c>
      <c r="D160" s="789">
        <v>4680115883444</v>
      </c>
      <c r="E160" s="790"/>
      <c r="F160" s="776">
        <v>0.35</v>
      </c>
      <c r="G160" s="33">
        <v>8</v>
      </c>
      <c r="H160" s="776">
        <v>2.8</v>
      </c>
      <c r="I160" s="776">
        <v>3.0680000000000001</v>
      </c>
      <c r="J160" s="33">
        <v>182</v>
      </c>
      <c r="K160" s="33" t="s">
        <v>76</v>
      </c>
      <c r="L160" s="33"/>
      <c r="M160" s="34" t="s">
        <v>107</v>
      </c>
      <c r="N160" s="34"/>
      <c r="O160" s="33">
        <v>90</v>
      </c>
      <c r="P160" s="8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5"/>
      <c r="V160" s="35"/>
      <c r="W160" s="36" t="s">
        <v>69</v>
      </c>
      <c r="X160" s="777">
        <v>0</v>
      </c>
      <c r="Y160" s="77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8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8" t="s">
        <v>69</v>
      </c>
      <c r="X162" s="779">
        <f>IFERROR(SUM(X159:X160),"0")</f>
        <v>0</v>
      </c>
      <c r="Y162" s="779">
        <f>IFERROR(SUM(Y159:Y160),"0")</f>
        <v>0</v>
      </c>
      <c r="Z162" s="38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2">
        <v>4301051477</v>
      </c>
      <c r="D164" s="789">
        <v>4680115882584</v>
      </c>
      <c r="E164" s="790"/>
      <c r="F164" s="776">
        <v>0.33</v>
      </c>
      <c r="G164" s="33">
        <v>8</v>
      </c>
      <c r="H164" s="776">
        <v>2.64</v>
      </c>
      <c r="I164" s="776">
        <v>2.9079999999999999</v>
      </c>
      <c r="J164" s="33">
        <v>182</v>
      </c>
      <c r="K164" s="33" t="s">
        <v>76</v>
      </c>
      <c r="L164" s="33"/>
      <c r="M164" s="34" t="s">
        <v>107</v>
      </c>
      <c r="N164" s="34"/>
      <c r="O164" s="33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5"/>
      <c r="V164" s="35"/>
      <c r="W164" s="36" t="s">
        <v>69</v>
      </c>
      <c r="X164" s="777">
        <v>0</v>
      </c>
      <c r="Y164" s="77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2">
        <v>4301051476</v>
      </c>
      <c r="D165" s="789">
        <v>4680115882584</v>
      </c>
      <c r="E165" s="790"/>
      <c r="F165" s="776">
        <v>0.33</v>
      </c>
      <c r="G165" s="33">
        <v>8</v>
      </c>
      <c r="H165" s="776">
        <v>2.64</v>
      </c>
      <c r="I165" s="776">
        <v>2.9079999999999999</v>
      </c>
      <c r="J165" s="33">
        <v>182</v>
      </c>
      <c r="K165" s="33" t="s">
        <v>76</v>
      </c>
      <c r="L165" s="33"/>
      <c r="M165" s="34" t="s">
        <v>107</v>
      </c>
      <c r="N165" s="34"/>
      <c r="O165" s="33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5"/>
      <c r="V165" s="35"/>
      <c r="W165" s="36" t="s">
        <v>69</v>
      </c>
      <c r="X165" s="777">
        <v>0</v>
      </c>
      <c r="Y165" s="77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8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8" t="s">
        <v>69</v>
      </c>
      <c r="X167" s="779">
        <f>IFERROR(SUM(X164:X165),"0")</f>
        <v>0</v>
      </c>
      <c r="Y167" s="779">
        <f>IFERROR(SUM(Y164:Y165),"0")</f>
        <v>0</v>
      </c>
      <c r="Z167" s="38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2">
        <v>4301011705</v>
      </c>
      <c r="D170" s="789">
        <v>4607091384604</v>
      </c>
      <c r="E170" s="790"/>
      <c r="F170" s="776">
        <v>0.4</v>
      </c>
      <c r="G170" s="33">
        <v>10</v>
      </c>
      <c r="H170" s="776">
        <v>4</v>
      </c>
      <c r="I170" s="776">
        <v>4.21</v>
      </c>
      <c r="J170" s="33">
        <v>132</v>
      </c>
      <c r="K170" s="33" t="s">
        <v>128</v>
      </c>
      <c r="L170" s="33"/>
      <c r="M170" s="34" t="s">
        <v>121</v>
      </c>
      <c r="N170" s="34"/>
      <c r="O170" s="33">
        <v>50</v>
      </c>
      <c r="P170" s="8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5"/>
      <c r="V170" s="35"/>
      <c r="W170" s="36" t="s">
        <v>69</v>
      </c>
      <c r="X170" s="777">
        <v>0</v>
      </c>
      <c r="Y170" s="77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8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8" t="s">
        <v>69</v>
      </c>
      <c r="X172" s="779">
        <f>IFERROR(SUM(X170:X170),"0")</f>
        <v>0</v>
      </c>
      <c r="Y172" s="779">
        <f>IFERROR(SUM(Y170:Y170),"0")</f>
        <v>0</v>
      </c>
      <c r="Z172" s="38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2">
        <v>4301030895</v>
      </c>
      <c r="D174" s="789">
        <v>4607091387667</v>
      </c>
      <c r="E174" s="790"/>
      <c r="F174" s="776">
        <v>0.9</v>
      </c>
      <c r="G174" s="33">
        <v>10</v>
      </c>
      <c r="H174" s="776">
        <v>9</v>
      </c>
      <c r="I174" s="776">
        <v>9.6300000000000008</v>
      </c>
      <c r="J174" s="33">
        <v>56</v>
      </c>
      <c r="K174" s="33" t="s">
        <v>118</v>
      </c>
      <c r="L174" s="33"/>
      <c r="M174" s="34" t="s">
        <v>121</v>
      </c>
      <c r="N174" s="34"/>
      <c r="O174" s="33">
        <v>40</v>
      </c>
      <c r="P174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5"/>
      <c r="V174" s="35"/>
      <c r="W174" s="36" t="s">
        <v>69</v>
      </c>
      <c r="X174" s="777">
        <v>0</v>
      </c>
      <c r="Y174" s="77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2">
        <v>4301030961</v>
      </c>
      <c r="D175" s="789">
        <v>4607091387636</v>
      </c>
      <c r="E175" s="790"/>
      <c r="F175" s="776">
        <v>0.7</v>
      </c>
      <c r="G175" s="33">
        <v>6</v>
      </c>
      <c r="H175" s="776">
        <v>4.2</v>
      </c>
      <c r="I175" s="776">
        <v>4.5</v>
      </c>
      <c r="J175" s="33">
        <v>132</v>
      </c>
      <c r="K175" s="33" t="s">
        <v>128</v>
      </c>
      <c r="L175" s="33"/>
      <c r="M175" s="34" t="s">
        <v>68</v>
      </c>
      <c r="N175" s="34"/>
      <c r="O175" s="33">
        <v>40</v>
      </c>
      <c r="P175" s="10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5"/>
      <c r="V175" s="35"/>
      <c r="W175" s="36" t="s">
        <v>69</v>
      </c>
      <c r="X175" s="777">
        <v>0</v>
      </c>
      <c r="Y175" s="77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2">
        <v>4301030963</v>
      </c>
      <c r="D176" s="789">
        <v>4607091382426</v>
      </c>
      <c r="E176" s="790"/>
      <c r="F176" s="776">
        <v>0.9</v>
      </c>
      <c r="G176" s="33">
        <v>10</v>
      </c>
      <c r="H176" s="776">
        <v>9</v>
      </c>
      <c r="I176" s="776">
        <v>9.6300000000000008</v>
      </c>
      <c r="J176" s="33">
        <v>56</v>
      </c>
      <c r="K176" s="33" t="s">
        <v>118</v>
      </c>
      <c r="L176" s="33"/>
      <c r="M176" s="34" t="s">
        <v>68</v>
      </c>
      <c r="N176" s="34"/>
      <c r="O176" s="33">
        <v>40</v>
      </c>
      <c r="P176" s="11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5"/>
      <c r="V176" s="35"/>
      <c r="W176" s="36" t="s">
        <v>69</v>
      </c>
      <c r="X176" s="777">
        <v>0</v>
      </c>
      <c r="Y176" s="77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2">
        <v>4301030962</v>
      </c>
      <c r="D177" s="789">
        <v>4607091386547</v>
      </c>
      <c r="E177" s="790"/>
      <c r="F177" s="776">
        <v>0.35</v>
      </c>
      <c r="G177" s="33">
        <v>8</v>
      </c>
      <c r="H177" s="776">
        <v>2.8</v>
      </c>
      <c r="I177" s="77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5"/>
      <c r="V177" s="35"/>
      <c r="W177" s="36" t="s">
        <v>69</v>
      </c>
      <c r="X177" s="777">
        <v>0</v>
      </c>
      <c r="Y177" s="77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2">
        <v>4301030964</v>
      </c>
      <c r="D178" s="789">
        <v>4607091382464</v>
      </c>
      <c r="E178" s="790"/>
      <c r="F178" s="776">
        <v>0.35</v>
      </c>
      <c r="G178" s="33">
        <v>8</v>
      </c>
      <c r="H178" s="776">
        <v>2.8</v>
      </c>
      <c r="I178" s="77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5"/>
      <c r="V178" s="35"/>
      <c r="W178" s="36" t="s">
        <v>69</v>
      </c>
      <c r="X178" s="777">
        <v>0</v>
      </c>
      <c r="Y178" s="77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8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8" t="s">
        <v>69</v>
      </c>
      <c r="X180" s="779">
        <f>IFERROR(SUM(X174:X178),"0")</f>
        <v>0</v>
      </c>
      <c r="Y180" s="779">
        <f>IFERROR(SUM(Y174:Y178),"0")</f>
        <v>0</v>
      </c>
      <c r="Z180" s="38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2">
        <v>4301051653</v>
      </c>
      <c r="D182" s="789">
        <v>4607091386264</v>
      </c>
      <c r="E182" s="790"/>
      <c r="F182" s="776">
        <v>0.5</v>
      </c>
      <c r="G182" s="33">
        <v>6</v>
      </c>
      <c r="H182" s="776">
        <v>3</v>
      </c>
      <c r="I182" s="77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5"/>
      <c r="V182" s="35"/>
      <c r="W182" s="36" t="s">
        <v>69</v>
      </c>
      <c r="X182" s="777">
        <v>0</v>
      </c>
      <c r="Y182" s="77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2">
        <v>4301051313</v>
      </c>
      <c r="D183" s="789">
        <v>4607091385427</v>
      </c>
      <c r="E183" s="790"/>
      <c r="F183" s="776">
        <v>0.5</v>
      </c>
      <c r="G183" s="33">
        <v>6</v>
      </c>
      <c r="H183" s="776">
        <v>3</v>
      </c>
      <c r="I183" s="77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5"/>
      <c r="V183" s="35"/>
      <c r="W183" s="36" t="s">
        <v>69</v>
      </c>
      <c r="X183" s="777">
        <v>0</v>
      </c>
      <c r="Y183" s="77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8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8" t="s">
        <v>69</v>
      </c>
      <c r="X185" s="779">
        <f>IFERROR(SUM(X182:X183),"0")</f>
        <v>0</v>
      </c>
      <c r="Y185" s="779">
        <f>IFERROR(SUM(Y182:Y183),"0")</f>
        <v>0</v>
      </c>
      <c r="Z185" s="38"/>
      <c r="AA185" s="780"/>
      <c r="AB185" s="780"/>
      <c r="AC185" s="780"/>
    </row>
    <row r="186" spans="1:68" ht="27.75" hidden="1" customHeight="1" x14ac:dyDescent="0.2">
      <c r="A186" s="923" t="s">
        <v>325</v>
      </c>
      <c r="B186" s="924"/>
      <c r="C186" s="924"/>
      <c r="D186" s="924"/>
      <c r="E186" s="924"/>
      <c r="F186" s="924"/>
      <c r="G186" s="924"/>
      <c r="H186" s="924"/>
      <c r="I186" s="924"/>
      <c r="J186" s="924"/>
      <c r="K186" s="924"/>
      <c r="L186" s="924"/>
      <c r="M186" s="924"/>
      <c r="N186" s="924"/>
      <c r="O186" s="924"/>
      <c r="P186" s="924"/>
      <c r="Q186" s="924"/>
      <c r="R186" s="924"/>
      <c r="S186" s="924"/>
      <c r="T186" s="924"/>
      <c r="U186" s="924"/>
      <c r="V186" s="924"/>
      <c r="W186" s="924"/>
      <c r="X186" s="924"/>
      <c r="Y186" s="924"/>
      <c r="Z186" s="924"/>
      <c r="AA186" s="49"/>
      <c r="AB186" s="49"/>
      <c r="AC186" s="49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2">
        <v>4301020323</v>
      </c>
      <c r="D189" s="789">
        <v>4680115886223</v>
      </c>
      <c r="E189" s="790"/>
      <c r="F189" s="776">
        <v>0.33</v>
      </c>
      <c r="G189" s="33">
        <v>6</v>
      </c>
      <c r="H189" s="776">
        <v>1.98</v>
      </c>
      <c r="I189" s="77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8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5"/>
      <c r="V189" s="35"/>
      <c r="W189" s="36" t="s">
        <v>69</v>
      </c>
      <c r="X189" s="777">
        <v>0</v>
      </c>
      <c r="Y189" s="77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8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8" t="s">
        <v>69</v>
      </c>
      <c r="X191" s="779">
        <f>IFERROR(SUM(X189:X189),"0")</f>
        <v>0</v>
      </c>
      <c r="Y191" s="779">
        <f>IFERROR(SUM(Y189:Y189),"0")</f>
        <v>0</v>
      </c>
      <c r="Z191" s="38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2">
        <v>4301031191</v>
      </c>
      <c r="D193" s="789">
        <v>4680115880993</v>
      </c>
      <c r="E193" s="790"/>
      <c r="F193" s="776">
        <v>0.7</v>
      </c>
      <c r="G193" s="33">
        <v>6</v>
      </c>
      <c r="H193" s="776">
        <v>4.2</v>
      </c>
      <c r="I193" s="776">
        <v>4.46</v>
      </c>
      <c r="J193" s="33">
        <v>156</v>
      </c>
      <c r="K193" s="33" t="s">
        <v>128</v>
      </c>
      <c r="L193" s="33"/>
      <c r="M193" s="34" t="s">
        <v>68</v>
      </c>
      <c r="N193" s="34"/>
      <c r="O193" s="33">
        <v>40</v>
      </c>
      <c r="P193" s="11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5"/>
      <c r="V193" s="35"/>
      <c r="W193" s="36" t="s">
        <v>69</v>
      </c>
      <c r="X193" s="777">
        <v>0</v>
      </c>
      <c r="Y193" s="778">
        <f t="shared" ref="Y193:Y200" si="36">IFERROR(IF(X193="",0,CEILING((X193/$H193),1)*$H193),"")</f>
        <v>0</v>
      </c>
      <c r="Z193" s="37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2">
        <v>4301031204</v>
      </c>
      <c r="D194" s="789">
        <v>4680115881761</v>
      </c>
      <c r="E194" s="790"/>
      <c r="F194" s="776">
        <v>0.7</v>
      </c>
      <c r="G194" s="33">
        <v>6</v>
      </c>
      <c r="H194" s="776">
        <v>4.2</v>
      </c>
      <c r="I194" s="776">
        <v>4.46</v>
      </c>
      <c r="J194" s="33">
        <v>156</v>
      </c>
      <c r="K194" s="33" t="s">
        <v>128</v>
      </c>
      <c r="L194" s="33"/>
      <c r="M194" s="34" t="s">
        <v>68</v>
      </c>
      <c r="N194" s="34"/>
      <c r="O194" s="33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5"/>
      <c r="V194" s="35"/>
      <c r="W194" s="36" t="s">
        <v>69</v>
      </c>
      <c r="X194" s="777">
        <v>50</v>
      </c>
      <c r="Y194" s="778">
        <f t="shared" si="36"/>
        <v>50.400000000000006</v>
      </c>
      <c r="Z194" s="37">
        <f>IFERROR(IF(Y194=0,"",ROUNDUP(Y194/H194,0)*0.00753),"")</f>
        <v>9.0359999999999996E-2</v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53.095238095238095</v>
      </c>
      <c r="BN194" s="64">
        <f t="shared" si="38"/>
        <v>53.52</v>
      </c>
      <c r="BO194" s="64">
        <f t="shared" si="39"/>
        <v>7.6312576312576319E-2</v>
      </c>
      <c r="BP194" s="64">
        <f t="shared" si="40"/>
        <v>7.6923076923076927E-2</v>
      </c>
    </row>
    <row r="195" spans="1:68" ht="27" customHeight="1" x14ac:dyDescent="0.25">
      <c r="A195" s="54" t="s">
        <v>336</v>
      </c>
      <c r="B195" s="54" t="s">
        <v>337</v>
      </c>
      <c r="C195" s="32">
        <v>4301031201</v>
      </c>
      <c r="D195" s="789">
        <v>4680115881563</v>
      </c>
      <c r="E195" s="790"/>
      <c r="F195" s="776">
        <v>0.7</v>
      </c>
      <c r="G195" s="33">
        <v>6</v>
      </c>
      <c r="H195" s="776">
        <v>4.2</v>
      </c>
      <c r="I195" s="776">
        <v>4.4000000000000004</v>
      </c>
      <c r="J195" s="33">
        <v>156</v>
      </c>
      <c r="K195" s="33" t="s">
        <v>128</v>
      </c>
      <c r="L195" s="33"/>
      <c r="M195" s="34" t="s">
        <v>68</v>
      </c>
      <c r="N195" s="34"/>
      <c r="O195" s="33">
        <v>40</v>
      </c>
      <c r="P195" s="9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5"/>
      <c r="V195" s="35"/>
      <c r="W195" s="36" t="s">
        <v>69</v>
      </c>
      <c r="X195" s="777">
        <v>270</v>
      </c>
      <c r="Y195" s="778">
        <f t="shared" si="36"/>
        <v>273</v>
      </c>
      <c r="Z195" s="37">
        <f>IFERROR(IF(Y195=0,"",ROUNDUP(Y195/H195,0)*0.00753),"")</f>
        <v>0.48945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282.85714285714283</v>
      </c>
      <c r="BN195" s="64">
        <f t="shared" si="38"/>
        <v>286</v>
      </c>
      <c r="BO195" s="64">
        <f t="shared" si="39"/>
        <v>0.41208791208791201</v>
      </c>
      <c r="BP195" s="64">
        <f t="shared" si="40"/>
        <v>0.41666666666666663</v>
      </c>
    </row>
    <row r="196" spans="1:68" ht="27" hidden="1" customHeight="1" x14ac:dyDescent="0.25">
      <c r="A196" s="54" t="s">
        <v>339</v>
      </c>
      <c r="B196" s="54" t="s">
        <v>340</v>
      </c>
      <c r="C196" s="32">
        <v>4301031199</v>
      </c>
      <c r="D196" s="789">
        <v>4680115880986</v>
      </c>
      <c r="E196" s="790"/>
      <c r="F196" s="776">
        <v>0.35</v>
      </c>
      <c r="G196" s="33">
        <v>6</v>
      </c>
      <c r="H196" s="776">
        <v>2.1</v>
      </c>
      <c r="I196" s="77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5"/>
      <c r="V196" s="35"/>
      <c r="W196" s="36" t="s">
        <v>69</v>
      </c>
      <c r="X196" s="777">
        <v>0</v>
      </c>
      <c r="Y196" s="77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2">
        <v>4301031205</v>
      </c>
      <c r="D197" s="789">
        <v>4680115881785</v>
      </c>
      <c r="E197" s="790"/>
      <c r="F197" s="776">
        <v>0.35</v>
      </c>
      <c r="G197" s="33">
        <v>6</v>
      </c>
      <c r="H197" s="776">
        <v>2.1</v>
      </c>
      <c r="I197" s="77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5"/>
      <c r="V197" s="35"/>
      <c r="W197" s="36" t="s">
        <v>69</v>
      </c>
      <c r="X197" s="777">
        <v>0</v>
      </c>
      <c r="Y197" s="77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2">
        <v>4301031202</v>
      </c>
      <c r="D198" s="789">
        <v>4680115881679</v>
      </c>
      <c r="E198" s="790"/>
      <c r="F198" s="776">
        <v>0.35</v>
      </c>
      <c r="G198" s="33">
        <v>6</v>
      </c>
      <c r="H198" s="776">
        <v>2.1</v>
      </c>
      <c r="I198" s="77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5"/>
      <c r="V198" s="35"/>
      <c r="W198" s="36" t="s">
        <v>69</v>
      </c>
      <c r="X198" s="777">
        <v>0</v>
      </c>
      <c r="Y198" s="77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2">
        <v>4301031158</v>
      </c>
      <c r="D199" s="789">
        <v>4680115880191</v>
      </c>
      <c r="E199" s="790"/>
      <c r="F199" s="776">
        <v>0.4</v>
      </c>
      <c r="G199" s="33">
        <v>6</v>
      </c>
      <c r="H199" s="776">
        <v>2.4</v>
      </c>
      <c r="I199" s="77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5"/>
      <c r="V199" s="35"/>
      <c r="W199" s="36" t="s">
        <v>69</v>
      </c>
      <c r="X199" s="777">
        <v>0</v>
      </c>
      <c r="Y199" s="77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2">
        <v>4301031245</v>
      </c>
      <c r="D200" s="789">
        <v>4680115883963</v>
      </c>
      <c r="E200" s="790"/>
      <c r="F200" s="776">
        <v>0.28000000000000003</v>
      </c>
      <c r="G200" s="33">
        <v>6</v>
      </c>
      <c r="H200" s="776">
        <v>1.68</v>
      </c>
      <c r="I200" s="77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1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5"/>
      <c r="V200" s="35"/>
      <c r="W200" s="36" t="s">
        <v>69</v>
      </c>
      <c r="X200" s="777">
        <v>0</v>
      </c>
      <c r="Y200" s="77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8" t="s">
        <v>72</v>
      </c>
      <c r="X201" s="779">
        <f>IFERROR(X193/H193,"0")+IFERROR(X194/H194,"0")+IFERROR(X195/H195,"0")+IFERROR(X196/H196,"0")+IFERROR(X197/H197,"0")+IFERROR(X198/H198,"0")+IFERROR(X199/H199,"0")+IFERROR(X200/H200,"0")</f>
        <v>76.190476190476176</v>
      </c>
      <c r="Y201" s="779">
        <f>IFERROR(Y193/H193,"0")+IFERROR(Y194/H194,"0")+IFERROR(Y195/H195,"0")+IFERROR(Y196/H196,"0")+IFERROR(Y197/H197,"0")+IFERROR(Y198/H198,"0")+IFERROR(Y199/H199,"0")+IFERROR(Y200/H200,"0")</f>
        <v>77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0.57980999999999994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8" t="s">
        <v>69</v>
      </c>
      <c r="X202" s="779">
        <f>IFERROR(SUM(X193:X200),"0")</f>
        <v>320</v>
      </c>
      <c r="Y202" s="779">
        <f>IFERROR(SUM(Y193:Y200),"0")</f>
        <v>323.39999999999998</v>
      </c>
      <c r="Z202" s="38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2">
        <v>4301011450</v>
      </c>
      <c r="D205" s="789">
        <v>4680115881402</v>
      </c>
      <c r="E205" s="790"/>
      <c r="F205" s="776">
        <v>1.35</v>
      </c>
      <c r="G205" s="33">
        <v>8</v>
      </c>
      <c r="H205" s="776">
        <v>10.8</v>
      </c>
      <c r="I205" s="776">
        <v>11.28</v>
      </c>
      <c r="J205" s="33">
        <v>56</v>
      </c>
      <c r="K205" s="33" t="s">
        <v>118</v>
      </c>
      <c r="L205" s="33"/>
      <c r="M205" s="34" t="s">
        <v>121</v>
      </c>
      <c r="N205" s="34"/>
      <c r="O205" s="33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5"/>
      <c r="V205" s="35"/>
      <c r="W205" s="36" t="s">
        <v>69</v>
      </c>
      <c r="X205" s="777">
        <v>0</v>
      </c>
      <c r="Y205" s="77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2">
        <v>4301011767</v>
      </c>
      <c r="D206" s="789">
        <v>4680115881396</v>
      </c>
      <c r="E206" s="790"/>
      <c r="F206" s="776">
        <v>0.45</v>
      </c>
      <c r="G206" s="33">
        <v>6</v>
      </c>
      <c r="H206" s="776">
        <v>2.7</v>
      </c>
      <c r="I206" s="77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5"/>
      <c r="V206" s="35"/>
      <c r="W206" s="36" t="s">
        <v>69</v>
      </c>
      <c r="X206" s="777">
        <v>0</v>
      </c>
      <c r="Y206" s="77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8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8" t="s">
        <v>69</v>
      </c>
      <c r="X208" s="779">
        <f>IFERROR(SUM(X205:X206),"0")</f>
        <v>0</v>
      </c>
      <c r="Y208" s="779">
        <f>IFERROR(SUM(Y205:Y206),"0")</f>
        <v>0</v>
      </c>
      <c r="Z208" s="38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2">
        <v>4301020262</v>
      </c>
      <c r="D210" s="789">
        <v>4680115882935</v>
      </c>
      <c r="E210" s="790"/>
      <c r="F210" s="776">
        <v>1.35</v>
      </c>
      <c r="G210" s="33">
        <v>8</v>
      </c>
      <c r="H210" s="776">
        <v>10.8</v>
      </c>
      <c r="I210" s="776">
        <v>11.28</v>
      </c>
      <c r="J210" s="33">
        <v>56</v>
      </c>
      <c r="K210" s="33" t="s">
        <v>118</v>
      </c>
      <c r="L210" s="33"/>
      <c r="M210" s="34" t="s">
        <v>77</v>
      </c>
      <c r="N210" s="34"/>
      <c r="O210" s="33">
        <v>50</v>
      </c>
      <c r="P210" s="9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5"/>
      <c r="V210" s="35"/>
      <c r="W210" s="36" t="s">
        <v>69</v>
      </c>
      <c r="X210" s="777">
        <v>0</v>
      </c>
      <c r="Y210" s="77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2">
        <v>4301020220</v>
      </c>
      <c r="D211" s="789">
        <v>4680115880764</v>
      </c>
      <c r="E211" s="790"/>
      <c r="F211" s="776">
        <v>0.35</v>
      </c>
      <c r="G211" s="33">
        <v>6</v>
      </c>
      <c r="H211" s="776">
        <v>2.1</v>
      </c>
      <c r="I211" s="776">
        <v>2.2799999999999998</v>
      </c>
      <c r="J211" s="33">
        <v>182</v>
      </c>
      <c r="K211" s="33" t="s">
        <v>76</v>
      </c>
      <c r="L211" s="33"/>
      <c r="M211" s="34" t="s">
        <v>121</v>
      </c>
      <c r="N211" s="34"/>
      <c r="O211" s="33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5"/>
      <c r="V211" s="35"/>
      <c r="W211" s="36" t="s">
        <v>69</v>
      </c>
      <c r="X211" s="777">
        <v>0</v>
      </c>
      <c r="Y211" s="77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8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8" t="s">
        <v>69</v>
      </c>
      <c r="X213" s="779">
        <f>IFERROR(SUM(X210:X211),"0")</f>
        <v>0</v>
      </c>
      <c r="Y213" s="779">
        <f>IFERROR(SUM(Y210:Y211),"0")</f>
        <v>0</v>
      </c>
      <c r="Z213" s="38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2">
        <v>4301031224</v>
      </c>
      <c r="D215" s="789">
        <v>4680115882683</v>
      </c>
      <c r="E215" s="790"/>
      <c r="F215" s="776">
        <v>0.9</v>
      </c>
      <c r="G215" s="33">
        <v>6</v>
      </c>
      <c r="H215" s="776">
        <v>5.4</v>
      </c>
      <c r="I215" s="776">
        <v>5.61</v>
      </c>
      <c r="J215" s="33">
        <v>132</v>
      </c>
      <c r="K215" s="33" t="s">
        <v>128</v>
      </c>
      <c r="L215" s="33"/>
      <c r="M215" s="34" t="s">
        <v>68</v>
      </c>
      <c r="N215" s="34"/>
      <c r="O215" s="33">
        <v>40</v>
      </c>
      <c r="P215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5"/>
      <c r="V215" s="35"/>
      <c r="W215" s="36" t="s">
        <v>69</v>
      </c>
      <c r="X215" s="777">
        <v>830</v>
      </c>
      <c r="Y215" s="778">
        <f t="shared" ref="Y215:Y222" si="41">IFERROR(IF(X215="",0,CEILING((X215/$H215),1)*$H215),"")</f>
        <v>831.6</v>
      </c>
      <c r="Z215" s="37">
        <f>IFERROR(IF(Y215=0,"",ROUNDUP(Y215/H215,0)*0.00902),"")</f>
        <v>1.3890800000000001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862.27777777777771</v>
      </c>
      <c r="BN215" s="64">
        <f t="shared" ref="BN215:BN222" si="43">IFERROR(Y215*I215/H215,"0")</f>
        <v>863.94</v>
      </c>
      <c r="BO215" s="64">
        <f t="shared" ref="BO215:BO222" si="44">IFERROR(1/J215*(X215/H215),"0")</f>
        <v>1.164421997755331</v>
      </c>
      <c r="BP215" s="64">
        <f t="shared" ref="BP215:BP222" si="45">IFERROR(1/J215*(Y215/H215),"0")</f>
        <v>1.1666666666666667</v>
      </c>
    </row>
    <row r="216" spans="1:68" ht="27" customHeight="1" x14ac:dyDescent="0.25">
      <c r="A216" s="54" t="s">
        <v>365</v>
      </c>
      <c r="B216" s="54" t="s">
        <v>366</v>
      </c>
      <c r="C216" s="32">
        <v>4301031230</v>
      </c>
      <c r="D216" s="789">
        <v>4680115882690</v>
      </c>
      <c r="E216" s="790"/>
      <c r="F216" s="776">
        <v>0.9</v>
      </c>
      <c r="G216" s="33">
        <v>6</v>
      </c>
      <c r="H216" s="776">
        <v>5.4</v>
      </c>
      <c r="I216" s="776">
        <v>5.61</v>
      </c>
      <c r="J216" s="33">
        <v>132</v>
      </c>
      <c r="K216" s="33" t="s">
        <v>128</v>
      </c>
      <c r="L216" s="33"/>
      <c r="M216" s="34" t="s">
        <v>68</v>
      </c>
      <c r="N216" s="34"/>
      <c r="O216" s="33">
        <v>40</v>
      </c>
      <c r="P216" s="10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5"/>
      <c r="V216" s="35"/>
      <c r="W216" s="36" t="s">
        <v>69</v>
      </c>
      <c r="X216" s="777">
        <v>510</v>
      </c>
      <c r="Y216" s="778">
        <f t="shared" si="41"/>
        <v>513</v>
      </c>
      <c r="Z216" s="37">
        <f>IFERROR(IF(Y216=0,"",ROUNDUP(Y216/H216,0)*0.00902),"")</f>
        <v>0.8569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529.83333333333337</v>
      </c>
      <c r="BN216" s="64">
        <f t="shared" si="43"/>
        <v>532.95000000000005</v>
      </c>
      <c r="BO216" s="64">
        <f t="shared" si="44"/>
        <v>0.71548821548821551</v>
      </c>
      <c r="BP216" s="64">
        <f t="shared" si="45"/>
        <v>0.71969696969696972</v>
      </c>
    </row>
    <row r="217" spans="1:68" ht="27" customHeight="1" x14ac:dyDescent="0.25">
      <c r="A217" s="54" t="s">
        <v>368</v>
      </c>
      <c r="B217" s="54" t="s">
        <v>369</v>
      </c>
      <c r="C217" s="32">
        <v>4301031220</v>
      </c>
      <c r="D217" s="789">
        <v>4680115882669</v>
      </c>
      <c r="E217" s="790"/>
      <c r="F217" s="776">
        <v>0.9</v>
      </c>
      <c r="G217" s="33">
        <v>6</v>
      </c>
      <c r="H217" s="776">
        <v>5.4</v>
      </c>
      <c r="I217" s="776">
        <v>5.61</v>
      </c>
      <c r="J217" s="33">
        <v>132</v>
      </c>
      <c r="K217" s="33" t="s">
        <v>128</v>
      </c>
      <c r="L217" s="33"/>
      <c r="M217" s="34" t="s">
        <v>68</v>
      </c>
      <c r="N217" s="34"/>
      <c r="O217" s="33">
        <v>40</v>
      </c>
      <c r="P217" s="10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5"/>
      <c r="V217" s="35"/>
      <c r="W217" s="36" t="s">
        <v>69</v>
      </c>
      <c r="X217" s="777">
        <v>600</v>
      </c>
      <c r="Y217" s="778">
        <f t="shared" si="41"/>
        <v>604.80000000000007</v>
      </c>
      <c r="Z217" s="37">
        <f>IFERROR(IF(Y217=0,"",ROUNDUP(Y217/H217,0)*0.00902),"")</f>
        <v>1.01024</v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623.33333333333326</v>
      </c>
      <c r="BN217" s="64">
        <f t="shared" si="43"/>
        <v>628.32000000000005</v>
      </c>
      <c r="BO217" s="64">
        <f t="shared" si="44"/>
        <v>0.84175084175084169</v>
      </c>
      <c r="BP217" s="64">
        <f t="shared" si="45"/>
        <v>0.84848484848484851</v>
      </c>
    </row>
    <row r="218" spans="1:68" ht="27" customHeight="1" x14ac:dyDescent="0.25">
      <c r="A218" s="54" t="s">
        <v>371</v>
      </c>
      <c r="B218" s="54" t="s">
        <v>372</v>
      </c>
      <c r="C218" s="32">
        <v>4301031221</v>
      </c>
      <c r="D218" s="789">
        <v>4680115882676</v>
      </c>
      <c r="E218" s="790"/>
      <c r="F218" s="776">
        <v>0.9</v>
      </c>
      <c r="G218" s="33">
        <v>6</v>
      </c>
      <c r="H218" s="776">
        <v>5.4</v>
      </c>
      <c r="I218" s="776">
        <v>5.61</v>
      </c>
      <c r="J218" s="33">
        <v>132</v>
      </c>
      <c r="K218" s="33" t="s">
        <v>128</v>
      </c>
      <c r="L218" s="33"/>
      <c r="M218" s="34" t="s">
        <v>68</v>
      </c>
      <c r="N218" s="34"/>
      <c r="O218" s="33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5"/>
      <c r="V218" s="35"/>
      <c r="W218" s="36" t="s">
        <v>69</v>
      </c>
      <c r="X218" s="777">
        <v>850</v>
      </c>
      <c r="Y218" s="778">
        <f t="shared" si="41"/>
        <v>853.2</v>
      </c>
      <c r="Z218" s="37">
        <f>IFERROR(IF(Y218=0,"",ROUNDUP(Y218/H218,0)*0.00902),"")</f>
        <v>1.42516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883.05555555555554</v>
      </c>
      <c r="BN218" s="64">
        <f t="shared" si="43"/>
        <v>886.38</v>
      </c>
      <c r="BO218" s="64">
        <f t="shared" si="44"/>
        <v>1.1924803591470257</v>
      </c>
      <c r="BP218" s="64">
        <f t="shared" si="45"/>
        <v>1.196969696969697</v>
      </c>
    </row>
    <row r="219" spans="1:68" ht="27" hidden="1" customHeight="1" x14ac:dyDescent="0.25">
      <c r="A219" s="54" t="s">
        <v>374</v>
      </c>
      <c r="B219" s="54" t="s">
        <v>375</v>
      </c>
      <c r="C219" s="32">
        <v>4301031223</v>
      </c>
      <c r="D219" s="789">
        <v>4680115884014</v>
      </c>
      <c r="E219" s="790"/>
      <c r="F219" s="776">
        <v>0.3</v>
      </c>
      <c r="G219" s="33">
        <v>6</v>
      </c>
      <c r="H219" s="776">
        <v>1.8</v>
      </c>
      <c r="I219" s="77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5"/>
      <c r="V219" s="35"/>
      <c r="W219" s="36" t="s">
        <v>69</v>
      </c>
      <c r="X219" s="777">
        <v>0</v>
      </c>
      <c r="Y219" s="77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2">
        <v>4301031222</v>
      </c>
      <c r="D220" s="789">
        <v>4680115884007</v>
      </c>
      <c r="E220" s="790"/>
      <c r="F220" s="776">
        <v>0.3</v>
      </c>
      <c r="G220" s="33">
        <v>6</v>
      </c>
      <c r="H220" s="776">
        <v>1.8</v>
      </c>
      <c r="I220" s="77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7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5"/>
      <c r="V220" s="35"/>
      <c r="W220" s="36" t="s">
        <v>69</v>
      </c>
      <c r="X220" s="777">
        <v>0</v>
      </c>
      <c r="Y220" s="77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2">
        <v>4301031229</v>
      </c>
      <c r="D221" s="789">
        <v>4680115884038</v>
      </c>
      <c r="E221" s="790"/>
      <c r="F221" s="776">
        <v>0.3</v>
      </c>
      <c r="G221" s="33">
        <v>6</v>
      </c>
      <c r="H221" s="776">
        <v>1.8</v>
      </c>
      <c r="I221" s="77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5"/>
      <c r="V221" s="35"/>
      <c r="W221" s="36" t="s">
        <v>69</v>
      </c>
      <c r="X221" s="777">
        <v>0</v>
      </c>
      <c r="Y221" s="77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2">
        <v>4301031225</v>
      </c>
      <c r="D222" s="789">
        <v>4680115884021</v>
      </c>
      <c r="E222" s="790"/>
      <c r="F222" s="776">
        <v>0.3</v>
      </c>
      <c r="G222" s="33">
        <v>6</v>
      </c>
      <c r="H222" s="776">
        <v>1.8</v>
      </c>
      <c r="I222" s="77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1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5"/>
      <c r="V222" s="35"/>
      <c r="W222" s="36" t="s">
        <v>69</v>
      </c>
      <c r="X222" s="777">
        <v>0</v>
      </c>
      <c r="Y222" s="77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8" t="s">
        <v>72</v>
      </c>
      <c r="X223" s="779">
        <f>IFERROR(X215/H215,"0")+IFERROR(X216/H216,"0")+IFERROR(X217/H217,"0")+IFERROR(X218/H218,"0")+IFERROR(X219/H219,"0")+IFERROR(X220/H220,"0")+IFERROR(X221/H221,"0")+IFERROR(X222/H222,"0")</f>
        <v>516.66666666666663</v>
      </c>
      <c r="Y223" s="779">
        <f>IFERROR(Y215/H215,"0")+IFERROR(Y216/H216,"0")+IFERROR(Y217/H217,"0")+IFERROR(Y218/H218,"0")+IFERROR(Y219/H219,"0")+IFERROR(Y220/H220,"0")+IFERROR(Y221/H221,"0")+IFERROR(Y222/H222,"0")</f>
        <v>519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4.6813800000000008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8" t="s">
        <v>69</v>
      </c>
      <c r="X224" s="779">
        <f>IFERROR(SUM(X215:X222),"0")</f>
        <v>2790</v>
      </c>
      <c r="Y224" s="779">
        <f>IFERROR(SUM(Y215:Y222),"0")</f>
        <v>2802.6000000000004</v>
      </c>
      <c r="Z224" s="38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2">
        <v>4301051408</v>
      </c>
      <c r="D226" s="789">
        <v>4680115881594</v>
      </c>
      <c r="E226" s="790"/>
      <c r="F226" s="776">
        <v>1.35</v>
      </c>
      <c r="G226" s="33">
        <v>6</v>
      </c>
      <c r="H226" s="776">
        <v>8.1</v>
      </c>
      <c r="I226" s="776">
        <v>8.6639999999999997</v>
      </c>
      <c r="J226" s="33">
        <v>56</v>
      </c>
      <c r="K226" s="33" t="s">
        <v>118</v>
      </c>
      <c r="L226" s="33"/>
      <c r="M226" s="34" t="s">
        <v>77</v>
      </c>
      <c r="N226" s="34"/>
      <c r="O226" s="33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5"/>
      <c r="V226" s="35"/>
      <c r="W226" s="36" t="s">
        <v>69</v>
      </c>
      <c r="X226" s="777">
        <v>0</v>
      </c>
      <c r="Y226" s="77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2">
        <v>4301051754</v>
      </c>
      <c r="D227" s="789">
        <v>4680115880962</v>
      </c>
      <c r="E227" s="790"/>
      <c r="F227" s="776">
        <v>1.3</v>
      </c>
      <c r="G227" s="33">
        <v>6</v>
      </c>
      <c r="H227" s="776">
        <v>7.8</v>
      </c>
      <c r="I227" s="776">
        <v>8.3640000000000008</v>
      </c>
      <c r="J227" s="33">
        <v>56</v>
      </c>
      <c r="K227" s="33" t="s">
        <v>118</v>
      </c>
      <c r="L227" s="33"/>
      <c r="M227" s="34" t="s">
        <v>68</v>
      </c>
      <c r="N227" s="34"/>
      <c r="O227" s="33">
        <v>40</v>
      </c>
      <c r="P227" s="10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5"/>
      <c r="V227" s="35"/>
      <c r="W227" s="36" t="s">
        <v>69</v>
      </c>
      <c r="X227" s="777">
        <v>0</v>
      </c>
      <c r="Y227" s="77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2">
        <v>4301051411</v>
      </c>
      <c r="D228" s="789">
        <v>4680115881617</v>
      </c>
      <c r="E228" s="790"/>
      <c r="F228" s="776">
        <v>1.35</v>
      </c>
      <c r="G228" s="33">
        <v>6</v>
      </c>
      <c r="H228" s="776">
        <v>8.1</v>
      </c>
      <c r="I228" s="776">
        <v>8.6460000000000008</v>
      </c>
      <c r="J228" s="33">
        <v>56</v>
      </c>
      <c r="K228" s="33" t="s">
        <v>118</v>
      </c>
      <c r="L228" s="33"/>
      <c r="M228" s="34" t="s">
        <v>77</v>
      </c>
      <c r="N228" s="34"/>
      <c r="O228" s="33">
        <v>40</v>
      </c>
      <c r="P228" s="11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5"/>
      <c r="V228" s="35"/>
      <c r="W228" s="36" t="s">
        <v>69</v>
      </c>
      <c r="X228" s="777">
        <v>20</v>
      </c>
      <c r="Y228" s="778">
        <f t="shared" si="46"/>
        <v>24.299999999999997</v>
      </c>
      <c r="Z228" s="37">
        <f>IFERROR(IF(Y228=0,"",ROUNDUP(Y228/H228,0)*0.02175),"")</f>
        <v>6.5250000000000002E-2</v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21.348148148148152</v>
      </c>
      <c r="BN228" s="64">
        <f t="shared" si="48"/>
        <v>25.938000000000002</v>
      </c>
      <c r="BO228" s="64">
        <f t="shared" si="49"/>
        <v>4.409171075837743E-2</v>
      </c>
      <c r="BP228" s="64">
        <f t="shared" si="50"/>
        <v>5.3571428571428568E-2</v>
      </c>
    </row>
    <row r="229" spans="1:68" ht="27" customHeight="1" x14ac:dyDescent="0.25">
      <c r="A229" s="54" t="s">
        <v>391</v>
      </c>
      <c r="B229" s="54" t="s">
        <v>392</v>
      </c>
      <c r="C229" s="32">
        <v>4301051632</v>
      </c>
      <c r="D229" s="789">
        <v>4680115880573</v>
      </c>
      <c r="E229" s="790"/>
      <c r="F229" s="776">
        <v>1.45</v>
      </c>
      <c r="G229" s="33">
        <v>6</v>
      </c>
      <c r="H229" s="776">
        <v>8.6999999999999993</v>
      </c>
      <c r="I229" s="776">
        <v>9.2639999999999993</v>
      </c>
      <c r="J229" s="33">
        <v>56</v>
      </c>
      <c r="K229" s="33" t="s">
        <v>118</v>
      </c>
      <c r="L229" s="33"/>
      <c r="M229" s="34" t="s">
        <v>68</v>
      </c>
      <c r="N229" s="34"/>
      <c r="O229" s="33">
        <v>45</v>
      </c>
      <c r="P229" s="9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5"/>
      <c r="V229" s="35"/>
      <c r="W229" s="36" t="s">
        <v>69</v>
      </c>
      <c r="X229" s="777">
        <v>160</v>
      </c>
      <c r="Y229" s="778">
        <f t="shared" si="46"/>
        <v>165.29999999999998</v>
      </c>
      <c r="Z229" s="37">
        <f>IFERROR(IF(Y229=0,"",ROUNDUP(Y229/H229,0)*0.02175),"")</f>
        <v>0.41324999999999995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170.37241379310345</v>
      </c>
      <c r="BN229" s="64">
        <f t="shared" si="48"/>
        <v>176.01599999999996</v>
      </c>
      <c r="BO229" s="64">
        <f t="shared" si="49"/>
        <v>0.32840722495894914</v>
      </c>
      <c r="BP229" s="64">
        <f t="shared" si="50"/>
        <v>0.33928571428571425</v>
      </c>
    </row>
    <row r="230" spans="1:68" ht="37.5" hidden="1" customHeight="1" x14ac:dyDescent="0.25">
      <c r="A230" s="54" t="s">
        <v>394</v>
      </c>
      <c r="B230" s="54" t="s">
        <v>395</v>
      </c>
      <c r="C230" s="32">
        <v>4301051407</v>
      </c>
      <c r="D230" s="789">
        <v>4680115882195</v>
      </c>
      <c r="E230" s="790"/>
      <c r="F230" s="776">
        <v>0.4</v>
      </c>
      <c r="G230" s="33">
        <v>6</v>
      </c>
      <c r="H230" s="776">
        <v>2.4</v>
      </c>
      <c r="I230" s="77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5"/>
      <c r="V230" s="35"/>
      <c r="W230" s="36" t="s">
        <v>69</v>
      </c>
      <c r="X230" s="777">
        <v>0</v>
      </c>
      <c r="Y230" s="77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2">
        <v>4301051752</v>
      </c>
      <c r="D231" s="789">
        <v>4680115882607</v>
      </c>
      <c r="E231" s="790"/>
      <c r="F231" s="776">
        <v>0.3</v>
      </c>
      <c r="G231" s="33">
        <v>6</v>
      </c>
      <c r="H231" s="776">
        <v>1.8</v>
      </c>
      <c r="I231" s="776">
        <v>2.052</v>
      </c>
      <c r="J231" s="33">
        <v>182</v>
      </c>
      <c r="K231" s="33" t="s">
        <v>76</v>
      </c>
      <c r="L231" s="33"/>
      <c r="M231" s="34" t="s">
        <v>164</v>
      </c>
      <c r="N231" s="34"/>
      <c r="O231" s="33">
        <v>45</v>
      </c>
      <c r="P231" s="8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5"/>
      <c r="V231" s="35"/>
      <c r="W231" s="36" t="s">
        <v>69</v>
      </c>
      <c r="X231" s="777">
        <v>0</v>
      </c>
      <c r="Y231" s="778">
        <f t="shared" si="46"/>
        <v>0</v>
      </c>
      <c r="Z231" s="37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2">
        <v>4301051630</v>
      </c>
      <c r="D232" s="789">
        <v>4680115880092</v>
      </c>
      <c r="E232" s="790"/>
      <c r="F232" s="776">
        <v>0.4</v>
      </c>
      <c r="G232" s="33">
        <v>6</v>
      </c>
      <c r="H232" s="776">
        <v>2.4</v>
      </c>
      <c r="I232" s="77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5"/>
      <c r="V232" s="35"/>
      <c r="W232" s="36" t="s">
        <v>69</v>
      </c>
      <c r="X232" s="777">
        <v>0</v>
      </c>
      <c r="Y232" s="778">
        <f t="shared" si="46"/>
        <v>0</v>
      </c>
      <c r="Z232" s="37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2">
        <v>4301051631</v>
      </c>
      <c r="D233" s="789">
        <v>4680115880221</v>
      </c>
      <c r="E233" s="790"/>
      <c r="F233" s="776">
        <v>0.4</v>
      </c>
      <c r="G233" s="33">
        <v>6</v>
      </c>
      <c r="H233" s="776">
        <v>2.4</v>
      </c>
      <c r="I233" s="77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5"/>
      <c r="V233" s="35"/>
      <c r="W233" s="36" t="s">
        <v>69</v>
      </c>
      <c r="X233" s="777">
        <v>0</v>
      </c>
      <c r="Y233" s="778">
        <f t="shared" si="46"/>
        <v>0</v>
      </c>
      <c r="Z233" s="37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2">
        <v>4301051749</v>
      </c>
      <c r="D234" s="789">
        <v>4680115882942</v>
      </c>
      <c r="E234" s="790"/>
      <c r="F234" s="776">
        <v>0.3</v>
      </c>
      <c r="G234" s="33">
        <v>6</v>
      </c>
      <c r="H234" s="776">
        <v>1.8</v>
      </c>
      <c r="I234" s="77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3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5"/>
      <c r="V234" s="35"/>
      <c r="W234" s="36" t="s">
        <v>69</v>
      </c>
      <c r="X234" s="777">
        <v>0</v>
      </c>
      <c r="Y234" s="778">
        <f t="shared" si="46"/>
        <v>0</v>
      </c>
      <c r="Z234" s="37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2">
        <v>4301051753</v>
      </c>
      <c r="D235" s="789">
        <v>4680115880504</v>
      </c>
      <c r="E235" s="790"/>
      <c r="F235" s="776">
        <v>0.4</v>
      </c>
      <c r="G235" s="33">
        <v>6</v>
      </c>
      <c r="H235" s="776">
        <v>2.4</v>
      </c>
      <c r="I235" s="77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5"/>
      <c r="V235" s="35"/>
      <c r="W235" s="36" t="s">
        <v>69</v>
      </c>
      <c r="X235" s="777">
        <v>0</v>
      </c>
      <c r="Y235" s="778">
        <f t="shared" si="46"/>
        <v>0</v>
      </c>
      <c r="Z235" s="37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2">
        <v>4301051410</v>
      </c>
      <c r="D236" s="789">
        <v>4680115882164</v>
      </c>
      <c r="E236" s="790"/>
      <c r="F236" s="776">
        <v>0.4</v>
      </c>
      <c r="G236" s="33">
        <v>6</v>
      </c>
      <c r="H236" s="776">
        <v>2.4</v>
      </c>
      <c r="I236" s="77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5"/>
      <c r="V236" s="35"/>
      <c r="W236" s="36" t="s">
        <v>69</v>
      </c>
      <c r="X236" s="777">
        <v>0</v>
      </c>
      <c r="Y236" s="778">
        <f t="shared" si="46"/>
        <v>0</v>
      </c>
      <c r="Z236" s="37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8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20.859940400170288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0.47849999999999993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8" t="s">
        <v>69</v>
      </c>
      <c r="X238" s="779">
        <f>IFERROR(SUM(X226:X236),"0")</f>
        <v>180</v>
      </c>
      <c r="Y238" s="779">
        <f>IFERROR(SUM(Y226:Y236),"0")</f>
        <v>189.59999999999997</v>
      </c>
      <c r="Z238" s="38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2">
        <v>4301060360</v>
      </c>
      <c r="D240" s="789">
        <v>4680115882874</v>
      </c>
      <c r="E240" s="790"/>
      <c r="F240" s="776">
        <v>0.8</v>
      </c>
      <c r="G240" s="33">
        <v>4</v>
      </c>
      <c r="H240" s="776">
        <v>3.2</v>
      </c>
      <c r="I240" s="776">
        <v>3.4660000000000002</v>
      </c>
      <c r="J240" s="33">
        <v>120</v>
      </c>
      <c r="K240" s="33" t="s">
        <v>128</v>
      </c>
      <c r="L240" s="33"/>
      <c r="M240" s="34" t="s">
        <v>68</v>
      </c>
      <c r="N240" s="34"/>
      <c r="O240" s="33">
        <v>30</v>
      </c>
      <c r="P240" s="8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5"/>
      <c r="V240" s="35"/>
      <c r="W240" s="36" t="s">
        <v>69</v>
      </c>
      <c r="X240" s="777">
        <v>0</v>
      </c>
      <c r="Y240" s="77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2">
        <v>4301060460</v>
      </c>
      <c r="D241" s="789">
        <v>4680115882874</v>
      </c>
      <c r="E241" s="790"/>
      <c r="F241" s="776">
        <v>0.8</v>
      </c>
      <c r="G241" s="33">
        <v>4</v>
      </c>
      <c r="H241" s="776">
        <v>3.2</v>
      </c>
      <c r="I241" s="776">
        <v>3.4660000000000002</v>
      </c>
      <c r="J241" s="33">
        <v>132</v>
      </c>
      <c r="K241" s="33" t="s">
        <v>128</v>
      </c>
      <c r="L241" s="33"/>
      <c r="M241" s="34" t="s">
        <v>164</v>
      </c>
      <c r="N241" s="34"/>
      <c r="O241" s="33">
        <v>30</v>
      </c>
      <c r="P241" s="1106" t="s">
        <v>415</v>
      </c>
      <c r="Q241" s="793"/>
      <c r="R241" s="793"/>
      <c r="S241" s="793"/>
      <c r="T241" s="794"/>
      <c r="U241" s="35"/>
      <c r="V241" s="35"/>
      <c r="W241" s="36" t="s">
        <v>69</v>
      </c>
      <c r="X241" s="777">
        <v>0</v>
      </c>
      <c r="Y241" s="77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2">
        <v>4301060404</v>
      </c>
      <c r="D242" s="789">
        <v>4680115882874</v>
      </c>
      <c r="E242" s="790"/>
      <c r="F242" s="776">
        <v>0.8</v>
      </c>
      <c r="G242" s="33">
        <v>4</v>
      </c>
      <c r="H242" s="776">
        <v>3.2</v>
      </c>
      <c r="I242" s="776">
        <v>3.4660000000000002</v>
      </c>
      <c r="J242" s="33">
        <v>132</v>
      </c>
      <c r="K242" s="33" t="s">
        <v>128</v>
      </c>
      <c r="L242" s="33"/>
      <c r="M242" s="34" t="s">
        <v>68</v>
      </c>
      <c r="N242" s="34"/>
      <c r="O242" s="33">
        <v>40</v>
      </c>
      <c r="P242" s="8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5"/>
      <c r="V242" s="35"/>
      <c r="W242" s="36" t="s">
        <v>69</v>
      </c>
      <c r="X242" s="777">
        <v>0</v>
      </c>
      <c r="Y242" s="77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2">
        <v>4301060359</v>
      </c>
      <c r="D243" s="789">
        <v>4680115884434</v>
      </c>
      <c r="E243" s="790"/>
      <c r="F243" s="776">
        <v>0.8</v>
      </c>
      <c r="G243" s="33">
        <v>4</v>
      </c>
      <c r="H243" s="776">
        <v>3.2</v>
      </c>
      <c r="I243" s="776">
        <v>3.4660000000000002</v>
      </c>
      <c r="J243" s="33">
        <v>132</v>
      </c>
      <c r="K243" s="33" t="s">
        <v>128</v>
      </c>
      <c r="L243" s="33"/>
      <c r="M243" s="34" t="s">
        <v>68</v>
      </c>
      <c r="N243" s="34"/>
      <c r="O243" s="33">
        <v>30</v>
      </c>
      <c r="P243" s="12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5"/>
      <c r="V243" s="35"/>
      <c r="W243" s="36" t="s">
        <v>69</v>
      </c>
      <c r="X243" s="777">
        <v>0</v>
      </c>
      <c r="Y243" s="77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2">
        <v>4301060375</v>
      </c>
      <c r="D244" s="789">
        <v>4680115880818</v>
      </c>
      <c r="E244" s="790"/>
      <c r="F244" s="776">
        <v>0.4</v>
      </c>
      <c r="G244" s="33">
        <v>6</v>
      </c>
      <c r="H244" s="776">
        <v>2.4</v>
      </c>
      <c r="I244" s="77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5"/>
      <c r="V244" s="35"/>
      <c r="W244" s="36" t="s">
        <v>69</v>
      </c>
      <c r="X244" s="777">
        <v>72</v>
      </c>
      <c r="Y244" s="778">
        <f t="shared" si="52"/>
        <v>72</v>
      </c>
      <c r="Z244" s="37">
        <f>IFERROR(IF(Y244=0,"",ROUNDUP(Y244/H244,0)*0.00651),"")</f>
        <v>0.1953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79.560000000000016</v>
      </c>
      <c r="BN244" s="64">
        <f t="shared" si="54"/>
        <v>79.560000000000016</v>
      </c>
      <c r="BO244" s="64">
        <f t="shared" si="55"/>
        <v>0.16483516483516486</v>
      </c>
      <c r="BP244" s="64">
        <f t="shared" si="56"/>
        <v>0.16483516483516486</v>
      </c>
    </row>
    <row r="245" spans="1:68" ht="37.5" hidden="1" customHeight="1" x14ac:dyDescent="0.25">
      <c r="A245" s="54" t="s">
        <v>425</v>
      </c>
      <c r="B245" s="54" t="s">
        <v>426</v>
      </c>
      <c r="C245" s="32">
        <v>4301060389</v>
      </c>
      <c r="D245" s="789">
        <v>4680115880801</v>
      </c>
      <c r="E245" s="790"/>
      <c r="F245" s="776">
        <v>0.4</v>
      </c>
      <c r="G245" s="33">
        <v>6</v>
      </c>
      <c r="H245" s="776">
        <v>2.4</v>
      </c>
      <c r="I245" s="77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5"/>
      <c r="V245" s="35"/>
      <c r="W245" s="36" t="s">
        <v>69</v>
      </c>
      <c r="X245" s="777">
        <v>0</v>
      </c>
      <c r="Y245" s="77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8" t="s">
        <v>72</v>
      </c>
      <c r="X246" s="779">
        <f>IFERROR(X240/H240,"0")+IFERROR(X241/H241,"0")+IFERROR(X242/H242,"0")+IFERROR(X243/H243,"0")+IFERROR(X244/H244,"0")+IFERROR(X245/H245,"0")</f>
        <v>30</v>
      </c>
      <c r="Y246" s="779">
        <f>IFERROR(Y240/H240,"0")+IFERROR(Y241/H241,"0")+IFERROR(Y242/H242,"0")+IFERROR(Y243/H243,"0")+IFERROR(Y244/H244,"0")+IFERROR(Y245/H245,"0")</f>
        <v>30</v>
      </c>
      <c r="Z246" s="779">
        <f>IFERROR(IF(Z240="",0,Z240),"0")+IFERROR(IF(Z241="",0,Z241),"0")+IFERROR(IF(Z242="",0,Z242),"0")+IFERROR(IF(Z243="",0,Z243),"0")+IFERROR(IF(Z244="",0,Z244),"0")+IFERROR(IF(Z245="",0,Z245),"0")</f>
        <v>0.1953</v>
      </c>
      <c r="AA246" s="780"/>
      <c r="AB246" s="780"/>
      <c r="AC246" s="780"/>
    </row>
    <row r="247" spans="1:68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8" t="s">
        <v>69</v>
      </c>
      <c r="X247" s="779">
        <f>IFERROR(SUM(X240:X245),"0")</f>
        <v>72</v>
      </c>
      <c r="Y247" s="779">
        <f>IFERROR(SUM(Y240:Y245),"0")</f>
        <v>72</v>
      </c>
      <c r="Z247" s="38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2">
        <v>4301011717</v>
      </c>
      <c r="D250" s="789">
        <v>4680115884274</v>
      </c>
      <c r="E250" s="790"/>
      <c r="F250" s="776">
        <v>1.45</v>
      </c>
      <c r="G250" s="33">
        <v>8</v>
      </c>
      <c r="H250" s="776">
        <v>11.6</v>
      </c>
      <c r="I250" s="776">
        <v>12.08</v>
      </c>
      <c r="J250" s="33">
        <v>56</v>
      </c>
      <c r="K250" s="33" t="s">
        <v>118</v>
      </c>
      <c r="L250" s="33"/>
      <c r="M250" s="34" t="s">
        <v>121</v>
      </c>
      <c r="N250" s="34"/>
      <c r="O250" s="33">
        <v>55</v>
      </c>
      <c r="P250" s="9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5"/>
      <c r="V250" s="35"/>
      <c r="W250" s="36" t="s">
        <v>69</v>
      </c>
      <c r="X250" s="777">
        <v>0</v>
      </c>
      <c r="Y250" s="77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2">
        <v>4301011945</v>
      </c>
      <c r="D251" s="789">
        <v>4680115884274</v>
      </c>
      <c r="E251" s="790"/>
      <c r="F251" s="776">
        <v>1.45</v>
      </c>
      <c r="G251" s="33">
        <v>8</v>
      </c>
      <c r="H251" s="776">
        <v>11.6</v>
      </c>
      <c r="I251" s="776">
        <v>12.08</v>
      </c>
      <c r="J251" s="33">
        <v>48</v>
      </c>
      <c r="K251" s="33" t="s">
        <v>118</v>
      </c>
      <c r="L251" s="33"/>
      <c r="M251" s="34" t="s">
        <v>151</v>
      </c>
      <c r="N251" s="34"/>
      <c r="O251" s="33">
        <v>55</v>
      </c>
      <c r="P251" s="10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5"/>
      <c r="V251" s="35"/>
      <c r="W251" s="36" t="s">
        <v>69</v>
      </c>
      <c r="X251" s="777">
        <v>0</v>
      </c>
      <c r="Y251" s="77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2">
        <v>4301011719</v>
      </c>
      <c r="D252" s="789">
        <v>4680115884298</v>
      </c>
      <c r="E252" s="790"/>
      <c r="F252" s="776">
        <v>1.45</v>
      </c>
      <c r="G252" s="33">
        <v>8</v>
      </c>
      <c r="H252" s="776">
        <v>11.6</v>
      </c>
      <c r="I252" s="776">
        <v>12.08</v>
      </c>
      <c r="J252" s="33">
        <v>56</v>
      </c>
      <c r="K252" s="33" t="s">
        <v>118</v>
      </c>
      <c r="L252" s="33"/>
      <c r="M252" s="34" t="s">
        <v>121</v>
      </c>
      <c r="N252" s="34"/>
      <c r="O252" s="33">
        <v>55</v>
      </c>
      <c r="P252" s="87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5"/>
      <c r="V252" s="35"/>
      <c r="W252" s="36" t="s">
        <v>69</v>
      </c>
      <c r="X252" s="777">
        <v>0</v>
      </c>
      <c r="Y252" s="77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2">
        <v>4301011733</v>
      </c>
      <c r="D253" s="789">
        <v>4680115884250</v>
      </c>
      <c r="E253" s="790"/>
      <c r="F253" s="776">
        <v>1.45</v>
      </c>
      <c r="G253" s="33">
        <v>8</v>
      </c>
      <c r="H253" s="776">
        <v>11.6</v>
      </c>
      <c r="I253" s="776">
        <v>12.08</v>
      </c>
      <c r="J253" s="33">
        <v>56</v>
      </c>
      <c r="K253" s="33" t="s">
        <v>118</v>
      </c>
      <c r="L253" s="33"/>
      <c r="M253" s="34" t="s">
        <v>77</v>
      </c>
      <c r="N253" s="34"/>
      <c r="O253" s="33">
        <v>55</v>
      </c>
      <c r="P253" s="11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5"/>
      <c r="V253" s="35"/>
      <c r="W253" s="36" t="s">
        <v>69</v>
      </c>
      <c r="X253" s="777">
        <v>0</v>
      </c>
      <c r="Y253" s="77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2">
        <v>4301011944</v>
      </c>
      <c r="D254" s="789">
        <v>4680115884250</v>
      </c>
      <c r="E254" s="790"/>
      <c r="F254" s="776">
        <v>1.45</v>
      </c>
      <c r="G254" s="33">
        <v>8</v>
      </c>
      <c r="H254" s="776">
        <v>11.6</v>
      </c>
      <c r="I254" s="776">
        <v>12.08</v>
      </c>
      <c r="J254" s="33">
        <v>48</v>
      </c>
      <c r="K254" s="33" t="s">
        <v>118</v>
      </c>
      <c r="L254" s="33"/>
      <c r="M254" s="34" t="s">
        <v>151</v>
      </c>
      <c r="N254" s="34"/>
      <c r="O254" s="33">
        <v>55</v>
      </c>
      <c r="P254" s="105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5"/>
      <c r="V254" s="35"/>
      <c r="W254" s="36" t="s">
        <v>69</v>
      </c>
      <c r="X254" s="777">
        <v>0</v>
      </c>
      <c r="Y254" s="77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2">
        <v>4301011718</v>
      </c>
      <c r="D255" s="789">
        <v>4680115884281</v>
      </c>
      <c r="E255" s="790"/>
      <c r="F255" s="776">
        <v>0.4</v>
      </c>
      <c r="G255" s="33">
        <v>10</v>
      </c>
      <c r="H255" s="776">
        <v>4</v>
      </c>
      <c r="I255" s="776">
        <v>4.21</v>
      </c>
      <c r="J255" s="33">
        <v>132</v>
      </c>
      <c r="K255" s="33" t="s">
        <v>128</v>
      </c>
      <c r="L255" s="33"/>
      <c r="M255" s="34" t="s">
        <v>121</v>
      </c>
      <c r="N255" s="34"/>
      <c r="O255" s="33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5"/>
      <c r="V255" s="35"/>
      <c r="W255" s="36" t="s">
        <v>69</v>
      </c>
      <c r="X255" s="777">
        <v>0</v>
      </c>
      <c r="Y255" s="77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2">
        <v>4301011720</v>
      </c>
      <c r="D256" s="789">
        <v>4680115884199</v>
      </c>
      <c r="E256" s="790"/>
      <c r="F256" s="776">
        <v>0.37</v>
      </c>
      <c r="G256" s="33">
        <v>10</v>
      </c>
      <c r="H256" s="776">
        <v>3.7</v>
      </c>
      <c r="I256" s="776">
        <v>3.91</v>
      </c>
      <c r="J256" s="33">
        <v>132</v>
      </c>
      <c r="K256" s="33" t="s">
        <v>128</v>
      </c>
      <c r="L256" s="33"/>
      <c r="M256" s="34" t="s">
        <v>121</v>
      </c>
      <c r="N256" s="34"/>
      <c r="O256" s="33">
        <v>55</v>
      </c>
      <c r="P256" s="10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5"/>
      <c r="V256" s="35"/>
      <c r="W256" s="36" t="s">
        <v>69</v>
      </c>
      <c r="X256" s="777">
        <v>0</v>
      </c>
      <c r="Y256" s="77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2">
        <v>4301011716</v>
      </c>
      <c r="D257" s="789">
        <v>4680115884267</v>
      </c>
      <c r="E257" s="790"/>
      <c r="F257" s="776">
        <v>0.4</v>
      </c>
      <c r="G257" s="33">
        <v>10</v>
      </c>
      <c r="H257" s="776">
        <v>4</v>
      </c>
      <c r="I257" s="776">
        <v>4.21</v>
      </c>
      <c r="J257" s="33">
        <v>132</v>
      </c>
      <c r="K257" s="33" t="s">
        <v>128</v>
      </c>
      <c r="L257" s="33"/>
      <c r="M257" s="34" t="s">
        <v>121</v>
      </c>
      <c r="N257" s="34"/>
      <c r="O257" s="33">
        <v>55</v>
      </c>
      <c r="P257" s="106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5"/>
      <c r="V257" s="35"/>
      <c r="W257" s="36" t="s">
        <v>69</v>
      </c>
      <c r="X257" s="777">
        <v>0</v>
      </c>
      <c r="Y257" s="77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8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8" t="s">
        <v>69</v>
      </c>
      <c r="X259" s="779">
        <f>IFERROR(SUM(X250:X257),"0")</f>
        <v>0</v>
      </c>
      <c r="Y259" s="779">
        <f>IFERROR(SUM(Y250:Y257),"0")</f>
        <v>0</v>
      </c>
      <c r="Z259" s="38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2">
        <v>4301011826</v>
      </c>
      <c r="D262" s="789">
        <v>4680115884137</v>
      </c>
      <c r="E262" s="790"/>
      <c r="F262" s="776">
        <v>1.45</v>
      </c>
      <c r="G262" s="33">
        <v>8</v>
      </c>
      <c r="H262" s="776">
        <v>11.6</v>
      </c>
      <c r="I262" s="776">
        <v>12.08</v>
      </c>
      <c r="J262" s="33">
        <v>56</v>
      </c>
      <c r="K262" s="33" t="s">
        <v>118</v>
      </c>
      <c r="L262" s="33"/>
      <c r="M262" s="34" t="s">
        <v>121</v>
      </c>
      <c r="N262" s="34"/>
      <c r="O262" s="33">
        <v>55</v>
      </c>
      <c r="P262" s="12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5"/>
      <c r="V262" s="35"/>
      <c r="W262" s="36" t="s">
        <v>69</v>
      </c>
      <c r="X262" s="777">
        <v>0</v>
      </c>
      <c r="Y262" s="77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2">
        <v>4301011942</v>
      </c>
      <c r="D263" s="789">
        <v>4680115884137</v>
      </c>
      <c r="E263" s="790"/>
      <c r="F263" s="776">
        <v>1.45</v>
      </c>
      <c r="G263" s="33">
        <v>8</v>
      </c>
      <c r="H263" s="776">
        <v>11.6</v>
      </c>
      <c r="I263" s="776">
        <v>12.08</v>
      </c>
      <c r="J263" s="33">
        <v>48</v>
      </c>
      <c r="K263" s="33" t="s">
        <v>118</v>
      </c>
      <c r="L263" s="33"/>
      <c r="M263" s="34" t="s">
        <v>151</v>
      </c>
      <c r="N263" s="34"/>
      <c r="O263" s="33">
        <v>55</v>
      </c>
      <c r="P263" s="11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5"/>
      <c r="V263" s="35"/>
      <c r="W263" s="36" t="s">
        <v>69</v>
      </c>
      <c r="X263" s="777">
        <v>0</v>
      </c>
      <c r="Y263" s="77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2">
        <v>4301011724</v>
      </c>
      <c r="D264" s="789">
        <v>4680115884236</v>
      </c>
      <c r="E264" s="790"/>
      <c r="F264" s="776">
        <v>1.45</v>
      </c>
      <c r="G264" s="33">
        <v>8</v>
      </c>
      <c r="H264" s="776">
        <v>11.6</v>
      </c>
      <c r="I264" s="776">
        <v>12.08</v>
      </c>
      <c r="J264" s="33">
        <v>56</v>
      </c>
      <c r="K264" s="33" t="s">
        <v>118</v>
      </c>
      <c r="L264" s="33"/>
      <c r="M264" s="34" t="s">
        <v>121</v>
      </c>
      <c r="N264" s="34"/>
      <c r="O264" s="33">
        <v>55</v>
      </c>
      <c r="P264" s="9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5"/>
      <c r="V264" s="35"/>
      <c r="W264" s="36" t="s">
        <v>69</v>
      </c>
      <c r="X264" s="777">
        <v>0</v>
      </c>
      <c r="Y264" s="77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2">
        <v>4301011721</v>
      </c>
      <c r="D265" s="789">
        <v>4680115884175</v>
      </c>
      <c r="E265" s="790"/>
      <c r="F265" s="776">
        <v>1.45</v>
      </c>
      <c r="G265" s="33">
        <v>8</v>
      </c>
      <c r="H265" s="776">
        <v>11.6</v>
      </c>
      <c r="I265" s="776">
        <v>12.08</v>
      </c>
      <c r="J265" s="33">
        <v>56</v>
      </c>
      <c r="K265" s="33" t="s">
        <v>118</v>
      </c>
      <c r="L265" s="33"/>
      <c r="M265" s="34" t="s">
        <v>121</v>
      </c>
      <c r="N265" s="34"/>
      <c r="O265" s="33">
        <v>55</v>
      </c>
      <c r="P265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5"/>
      <c r="V265" s="35"/>
      <c r="W265" s="36" t="s">
        <v>69</v>
      </c>
      <c r="X265" s="777">
        <v>0</v>
      </c>
      <c r="Y265" s="77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2">
        <v>4301011941</v>
      </c>
      <c r="D266" s="789">
        <v>4680115884175</v>
      </c>
      <c r="E266" s="790"/>
      <c r="F266" s="776">
        <v>1.45</v>
      </c>
      <c r="G266" s="33">
        <v>8</v>
      </c>
      <c r="H266" s="776">
        <v>11.6</v>
      </c>
      <c r="I266" s="776">
        <v>12.08</v>
      </c>
      <c r="J266" s="33">
        <v>48</v>
      </c>
      <c r="K266" s="33" t="s">
        <v>118</v>
      </c>
      <c r="L266" s="33"/>
      <c r="M266" s="34" t="s">
        <v>151</v>
      </c>
      <c r="N266" s="34"/>
      <c r="O266" s="33">
        <v>55</v>
      </c>
      <c r="P266" s="85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5"/>
      <c r="V266" s="35"/>
      <c r="W266" s="36" t="s">
        <v>69</v>
      </c>
      <c r="X266" s="777">
        <v>0</v>
      </c>
      <c r="Y266" s="77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2">
        <v>4301011824</v>
      </c>
      <c r="D267" s="789">
        <v>4680115884144</v>
      </c>
      <c r="E267" s="790"/>
      <c r="F267" s="776">
        <v>0.4</v>
      </c>
      <c r="G267" s="33">
        <v>10</v>
      </c>
      <c r="H267" s="776">
        <v>4</v>
      </c>
      <c r="I267" s="776">
        <v>4.21</v>
      </c>
      <c r="J267" s="33">
        <v>132</v>
      </c>
      <c r="K267" s="33" t="s">
        <v>128</v>
      </c>
      <c r="L267" s="33"/>
      <c r="M267" s="34" t="s">
        <v>121</v>
      </c>
      <c r="N267" s="34"/>
      <c r="O267" s="33">
        <v>55</v>
      </c>
      <c r="P267" s="9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5"/>
      <c r="V267" s="35"/>
      <c r="W267" s="36" t="s">
        <v>69</v>
      </c>
      <c r="X267" s="777">
        <v>0</v>
      </c>
      <c r="Y267" s="77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2">
        <v>4301011963</v>
      </c>
      <c r="D268" s="789">
        <v>4680115885288</v>
      </c>
      <c r="E268" s="790"/>
      <c r="F268" s="776">
        <v>0.37</v>
      </c>
      <c r="G268" s="33">
        <v>10</v>
      </c>
      <c r="H268" s="776">
        <v>3.7</v>
      </c>
      <c r="I268" s="776">
        <v>3.91</v>
      </c>
      <c r="J268" s="33">
        <v>132</v>
      </c>
      <c r="K268" s="33" t="s">
        <v>128</v>
      </c>
      <c r="L268" s="33"/>
      <c r="M268" s="34" t="s">
        <v>121</v>
      </c>
      <c r="N268" s="34"/>
      <c r="O268" s="33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5"/>
      <c r="V268" s="35"/>
      <c r="W268" s="36" t="s">
        <v>69</v>
      </c>
      <c r="X268" s="777">
        <v>0</v>
      </c>
      <c r="Y268" s="77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2">
        <v>4301011726</v>
      </c>
      <c r="D269" s="789">
        <v>4680115884182</v>
      </c>
      <c r="E269" s="790"/>
      <c r="F269" s="776">
        <v>0.37</v>
      </c>
      <c r="G269" s="33">
        <v>10</v>
      </c>
      <c r="H269" s="776">
        <v>3.7</v>
      </c>
      <c r="I269" s="776">
        <v>3.91</v>
      </c>
      <c r="J269" s="33">
        <v>132</v>
      </c>
      <c r="K269" s="33" t="s">
        <v>128</v>
      </c>
      <c r="L269" s="33"/>
      <c r="M269" s="34" t="s">
        <v>121</v>
      </c>
      <c r="N269" s="34"/>
      <c r="O269" s="33">
        <v>55</v>
      </c>
      <c r="P269" s="10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5"/>
      <c r="V269" s="35"/>
      <c r="W269" s="36" t="s">
        <v>69</v>
      </c>
      <c r="X269" s="777">
        <v>0</v>
      </c>
      <c r="Y269" s="77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2">
        <v>4301011722</v>
      </c>
      <c r="D270" s="789">
        <v>4680115884205</v>
      </c>
      <c r="E270" s="790"/>
      <c r="F270" s="776">
        <v>0.4</v>
      </c>
      <c r="G270" s="33">
        <v>10</v>
      </c>
      <c r="H270" s="776">
        <v>4</v>
      </c>
      <c r="I270" s="776">
        <v>4.21</v>
      </c>
      <c r="J270" s="33">
        <v>132</v>
      </c>
      <c r="K270" s="33" t="s">
        <v>128</v>
      </c>
      <c r="L270" s="33"/>
      <c r="M270" s="34" t="s">
        <v>121</v>
      </c>
      <c r="N270" s="34"/>
      <c r="O270" s="33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5"/>
      <c r="V270" s="35"/>
      <c r="W270" s="36" t="s">
        <v>69</v>
      </c>
      <c r="X270" s="777">
        <v>0</v>
      </c>
      <c r="Y270" s="77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8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8" t="s">
        <v>69</v>
      </c>
      <c r="X272" s="779">
        <f>IFERROR(SUM(X262:X270),"0")</f>
        <v>0</v>
      </c>
      <c r="Y272" s="779">
        <f>IFERROR(SUM(Y262:Y270),"0")</f>
        <v>0</v>
      </c>
      <c r="Z272" s="38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2">
        <v>4301020340</v>
      </c>
      <c r="D274" s="789">
        <v>4680115885721</v>
      </c>
      <c r="E274" s="790"/>
      <c r="F274" s="776">
        <v>0.33</v>
      </c>
      <c r="G274" s="33">
        <v>6</v>
      </c>
      <c r="H274" s="776">
        <v>1.98</v>
      </c>
      <c r="I274" s="77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9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5"/>
      <c r="V274" s="35"/>
      <c r="W274" s="36" t="s">
        <v>69</v>
      </c>
      <c r="X274" s="777">
        <v>0</v>
      </c>
      <c r="Y274" s="77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8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8" t="s">
        <v>69</v>
      </c>
      <c r="X276" s="779">
        <f>IFERROR(SUM(X274:X274),"0")</f>
        <v>0</v>
      </c>
      <c r="Y276" s="779">
        <f>IFERROR(SUM(Y274:Y274),"0")</f>
        <v>0</v>
      </c>
      <c r="Z276" s="38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2">
        <v>4301011855</v>
      </c>
      <c r="D279" s="789">
        <v>4680115885837</v>
      </c>
      <c r="E279" s="790"/>
      <c r="F279" s="776">
        <v>1.35</v>
      </c>
      <c r="G279" s="33">
        <v>8</v>
      </c>
      <c r="H279" s="776">
        <v>10.8</v>
      </c>
      <c r="I279" s="776">
        <v>11.28</v>
      </c>
      <c r="J279" s="33">
        <v>56</v>
      </c>
      <c r="K279" s="33" t="s">
        <v>118</v>
      </c>
      <c r="L279" s="33"/>
      <c r="M279" s="34" t="s">
        <v>121</v>
      </c>
      <c r="N279" s="34"/>
      <c r="O279" s="33">
        <v>55</v>
      </c>
      <c r="P279" s="10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5"/>
      <c r="V279" s="35"/>
      <c r="W279" s="36" t="s">
        <v>69</v>
      </c>
      <c r="X279" s="777">
        <v>0</v>
      </c>
      <c r="Y279" s="77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2">
        <v>4301011322</v>
      </c>
      <c r="D280" s="789">
        <v>4607091387452</v>
      </c>
      <c r="E280" s="790"/>
      <c r="F280" s="776">
        <v>1.35</v>
      </c>
      <c r="G280" s="33">
        <v>8</v>
      </c>
      <c r="H280" s="776">
        <v>10.8</v>
      </c>
      <c r="I280" s="776">
        <v>11.28</v>
      </c>
      <c r="J280" s="33">
        <v>56</v>
      </c>
      <c r="K280" s="33" t="s">
        <v>118</v>
      </c>
      <c r="L280" s="33"/>
      <c r="M280" s="34" t="s">
        <v>77</v>
      </c>
      <c r="N280" s="34"/>
      <c r="O280" s="33">
        <v>55</v>
      </c>
      <c r="P280" s="9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5"/>
      <c r="V280" s="35"/>
      <c r="W280" s="36" t="s">
        <v>69</v>
      </c>
      <c r="X280" s="777">
        <v>0</v>
      </c>
      <c r="Y280" s="77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2">
        <v>4301011850</v>
      </c>
      <c r="D281" s="789">
        <v>4680115885806</v>
      </c>
      <c r="E281" s="790"/>
      <c r="F281" s="776">
        <v>1.35</v>
      </c>
      <c r="G281" s="33">
        <v>8</v>
      </c>
      <c r="H281" s="776">
        <v>10.8</v>
      </c>
      <c r="I281" s="776">
        <v>11.28</v>
      </c>
      <c r="J281" s="33">
        <v>56</v>
      </c>
      <c r="K281" s="33" t="s">
        <v>118</v>
      </c>
      <c r="L281" s="33"/>
      <c r="M281" s="34" t="s">
        <v>121</v>
      </c>
      <c r="N281" s="34"/>
      <c r="O281" s="33">
        <v>55</v>
      </c>
      <c r="P28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5"/>
      <c r="V281" s="35"/>
      <c r="W281" s="36" t="s">
        <v>69</v>
      </c>
      <c r="X281" s="777">
        <v>0</v>
      </c>
      <c r="Y281" s="77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2">
        <v>4301011910</v>
      </c>
      <c r="D282" s="789">
        <v>4680115885806</v>
      </c>
      <c r="E282" s="790"/>
      <c r="F282" s="776">
        <v>1.35</v>
      </c>
      <c r="G282" s="33">
        <v>8</v>
      </c>
      <c r="H282" s="776">
        <v>10.8</v>
      </c>
      <c r="I282" s="776">
        <v>11.28</v>
      </c>
      <c r="J282" s="33">
        <v>48</v>
      </c>
      <c r="K282" s="33" t="s">
        <v>118</v>
      </c>
      <c r="L282" s="33"/>
      <c r="M282" s="34" t="s">
        <v>151</v>
      </c>
      <c r="N282" s="34"/>
      <c r="O282" s="33">
        <v>55</v>
      </c>
      <c r="P282" s="109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5"/>
      <c r="V282" s="35"/>
      <c r="W282" s="36" t="s">
        <v>69</v>
      </c>
      <c r="X282" s="777">
        <v>0</v>
      </c>
      <c r="Y282" s="77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2">
        <v>4301011853</v>
      </c>
      <c r="D283" s="789">
        <v>4680115885851</v>
      </c>
      <c r="E283" s="790"/>
      <c r="F283" s="776">
        <v>1.35</v>
      </c>
      <c r="G283" s="33">
        <v>8</v>
      </c>
      <c r="H283" s="776">
        <v>10.8</v>
      </c>
      <c r="I283" s="776">
        <v>11.28</v>
      </c>
      <c r="J283" s="33">
        <v>56</v>
      </c>
      <c r="K283" s="33" t="s">
        <v>118</v>
      </c>
      <c r="L283" s="33"/>
      <c r="M283" s="34" t="s">
        <v>121</v>
      </c>
      <c r="N283" s="34"/>
      <c r="O283" s="33">
        <v>55</v>
      </c>
      <c r="P283" s="94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5"/>
      <c r="V283" s="35"/>
      <c r="W283" s="36" t="s">
        <v>69</v>
      </c>
      <c r="X283" s="777">
        <v>0</v>
      </c>
      <c r="Y283" s="77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2">
        <v>4301011313</v>
      </c>
      <c r="D284" s="789">
        <v>4607091385984</v>
      </c>
      <c r="E284" s="790"/>
      <c r="F284" s="776">
        <v>1.35</v>
      </c>
      <c r="G284" s="33">
        <v>8</v>
      </c>
      <c r="H284" s="776">
        <v>10.8</v>
      </c>
      <c r="I284" s="776">
        <v>11.28</v>
      </c>
      <c r="J284" s="33">
        <v>56</v>
      </c>
      <c r="K284" s="33" t="s">
        <v>118</v>
      </c>
      <c r="L284" s="33"/>
      <c r="M284" s="34" t="s">
        <v>121</v>
      </c>
      <c r="N284" s="34"/>
      <c r="O284" s="33">
        <v>55</v>
      </c>
      <c r="P284" s="8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5"/>
      <c r="V284" s="35"/>
      <c r="W284" s="36" t="s">
        <v>69</v>
      </c>
      <c r="X284" s="777">
        <v>0</v>
      </c>
      <c r="Y284" s="77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2">
        <v>4301011852</v>
      </c>
      <c r="D285" s="789">
        <v>4680115885844</v>
      </c>
      <c r="E285" s="790"/>
      <c r="F285" s="776">
        <v>0.4</v>
      </c>
      <c r="G285" s="33">
        <v>10</v>
      </c>
      <c r="H285" s="776">
        <v>4</v>
      </c>
      <c r="I285" s="776">
        <v>4.21</v>
      </c>
      <c r="J285" s="33">
        <v>132</v>
      </c>
      <c r="K285" s="33" t="s">
        <v>128</v>
      </c>
      <c r="L285" s="33"/>
      <c r="M285" s="34" t="s">
        <v>121</v>
      </c>
      <c r="N285" s="34"/>
      <c r="O285" s="33">
        <v>55</v>
      </c>
      <c r="P285" s="9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5"/>
      <c r="V285" s="35"/>
      <c r="W285" s="36" t="s">
        <v>69</v>
      </c>
      <c r="X285" s="777">
        <v>0</v>
      </c>
      <c r="Y285" s="77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2">
        <v>4301011319</v>
      </c>
      <c r="D286" s="789">
        <v>4607091387469</v>
      </c>
      <c r="E286" s="790"/>
      <c r="F286" s="776">
        <v>0.5</v>
      </c>
      <c r="G286" s="33">
        <v>10</v>
      </c>
      <c r="H286" s="776">
        <v>5</v>
      </c>
      <c r="I286" s="776">
        <v>5.21</v>
      </c>
      <c r="J286" s="33">
        <v>132</v>
      </c>
      <c r="K286" s="33" t="s">
        <v>128</v>
      </c>
      <c r="L286" s="33"/>
      <c r="M286" s="34" t="s">
        <v>121</v>
      </c>
      <c r="N286" s="34"/>
      <c r="O286" s="33">
        <v>55</v>
      </c>
      <c r="P286" s="9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5"/>
      <c r="V286" s="35"/>
      <c r="W286" s="36" t="s">
        <v>69</v>
      </c>
      <c r="X286" s="777">
        <v>0</v>
      </c>
      <c r="Y286" s="77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2">
        <v>4301011851</v>
      </c>
      <c r="D287" s="789">
        <v>4680115885820</v>
      </c>
      <c r="E287" s="790"/>
      <c r="F287" s="776">
        <v>0.4</v>
      </c>
      <c r="G287" s="33">
        <v>10</v>
      </c>
      <c r="H287" s="776">
        <v>4</v>
      </c>
      <c r="I287" s="776">
        <v>4.21</v>
      </c>
      <c r="J287" s="33">
        <v>132</v>
      </c>
      <c r="K287" s="33" t="s">
        <v>128</v>
      </c>
      <c r="L287" s="33"/>
      <c r="M287" s="34" t="s">
        <v>121</v>
      </c>
      <c r="N287" s="34"/>
      <c r="O287" s="33">
        <v>55</v>
      </c>
      <c r="P287" s="8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5"/>
      <c r="V287" s="35"/>
      <c r="W287" s="36" t="s">
        <v>69</v>
      </c>
      <c r="X287" s="777">
        <v>0</v>
      </c>
      <c r="Y287" s="77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2">
        <v>4301011316</v>
      </c>
      <c r="D288" s="789">
        <v>4607091387438</v>
      </c>
      <c r="E288" s="790"/>
      <c r="F288" s="776">
        <v>0.5</v>
      </c>
      <c r="G288" s="33">
        <v>10</v>
      </c>
      <c r="H288" s="776">
        <v>5</v>
      </c>
      <c r="I288" s="776">
        <v>5.21</v>
      </c>
      <c r="J288" s="33">
        <v>132</v>
      </c>
      <c r="K288" s="33" t="s">
        <v>128</v>
      </c>
      <c r="L288" s="33"/>
      <c r="M288" s="34" t="s">
        <v>121</v>
      </c>
      <c r="N288" s="34"/>
      <c r="O288" s="33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5"/>
      <c r="V288" s="35"/>
      <c r="W288" s="36" t="s">
        <v>69</v>
      </c>
      <c r="X288" s="777">
        <v>0</v>
      </c>
      <c r="Y288" s="77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8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8" t="s">
        <v>69</v>
      </c>
      <c r="X290" s="779">
        <f>IFERROR(SUM(X279:X288),"0")</f>
        <v>0</v>
      </c>
      <c r="Y290" s="779">
        <f>IFERROR(SUM(Y279:Y288),"0")</f>
        <v>0</v>
      </c>
      <c r="Z290" s="38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2">
        <v>4301011876</v>
      </c>
      <c r="D293" s="789">
        <v>4680115885707</v>
      </c>
      <c r="E293" s="790"/>
      <c r="F293" s="776">
        <v>0.9</v>
      </c>
      <c r="G293" s="33">
        <v>10</v>
      </c>
      <c r="H293" s="776">
        <v>9</v>
      </c>
      <c r="I293" s="776">
        <v>9.48</v>
      </c>
      <c r="J293" s="33">
        <v>56</v>
      </c>
      <c r="K293" s="33" t="s">
        <v>118</v>
      </c>
      <c r="L293" s="33"/>
      <c r="M293" s="34" t="s">
        <v>121</v>
      </c>
      <c r="N293" s="34"/>
      <c r="O293" s="33">
        <v>31</v>
      </c>
      <c r="P293" s="11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5"/>
      <c r="V293" s="35"/>
      <c r="W293" s="36" t="s">
        <v>69</v>
      </c>
      <c r="X293" s="777">
        <v>0</v>
      </c>
      <c r="Y293" s="77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8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8" t="s">
        <v>69</v>
      </c>
      <c r="X295" s="779">
        <f>IFERROR(SUM(X293:X293),"0")</f>
        <v>0</v>
      </c>
      <c r="Y295" s="779">
        <f>IFERROR(SUM(Y293:Y293),"0")</f>
        <v>0</v>
      </c>
      <c r="Z295" s="38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2">
        <v>4301011223</v>
      </c>
      <c r="D298" s="789">
        <v>4607091383423</v>
      </c>
      <c r="E298" s="790"/>
      <c r="F298" s="776">
        <v>1.35</v>
      </c>
      <c r="G298" s="33">
        <v>8</v>
      </c>
      <c r="H298" s="776">
        <v>10.8</v>
      </c>
      <c r="I298" s="776">
        <v>11.375999999999999</v>
      </c>
      <c r="J298" s="33">
        <v>56</v>
      </c>
      <c r="K298" s="33" t="s">
        <v>118</v>
      </c>
      <c r="L298" s="33"/>
      <c r="M298" s="34" t="s">
        <v>77</v>
      </c>
      <c r="N298" s="34"/>
      <c r="O298" s="33">
        <v>35</v>
      </c>
      <c r="P298" s="11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5"/>
      <c r="V298" s="35"/>
      <c r="W298" s="36" t="s">
        <v>69</v>
      </c>
      <c r="X298" s="777">
        <v>0</v>
      </c>
      <c r="Y298" s="77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2">
        <v>4301011879</v>
      </c>
      <c r="D299" s="789">
        <v>4680115885691</v>
      </c>
      <c r="E299" s="790"/>
      <c r="F299" s="776">
        <v>1.35</v>
      </c>
      <c r="G299" s="33">
        <v>8</v>
      </c>
      <c r="H299" s="776">
        <v>10.8</v>
      </c>
      <c r="I299" s="776">
        <v>11.28</v>
      </c>
      <c r="J299" s="33">
        <v>56</v>
      </c>
      <c r="K299" s="33" t="s">
        <v>118</v>
      </c>
      <c r="L299" s="33"/>
      <c r="M299" s="34" t="s">
        <v>68</v>
      </c>
      <c r="N299" s="34"/>
      <c r="O299" s="33">
        <v>30</v>
      </c>
      <c r="P299" s="10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5"/>
      <c r="V299" s="35"/>
      <c r="W299" s="36" t="s">
        <v>69</v>
      </c>
      <c r="X299" s="777">
        <v>0</v>
      </c>
      <c r="Y299" s="77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2">
        <v>4301011878</v>
      </c>
      <c r="D300" s="789">
        <v>4680115885660</v>
      </c>
      <c r="E300" s="790"/>
      <c r="F300" s="776">
        <v>1.35</v>
      </c>
      <c r="G300" s="33">
        <v>8</v>
      </c>
      <c r="H300" s="776">
        <v>10.8</v>
      </c>
      <c r="I300" s="776">
        <v>11.28</v>
      </c>
      <c r="J300" s="33">
        <v>56</v>
      </c>
      <c r="K300" s="33" t="s">
        <v>118</v>
      </c>
      <c r="L300" s="33"/>
      <c r="M300" s="34" t="s">
        <v>68</v>
      </c>
      <c r="N300" s="34"/>
      <c r="O300" s="33">
        <v>35</v>
      </c>
      <c r="P300" s="9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5"/>
      <c r="V300" s="35"/>
      <c r="W300" s="36" t="s">
        <v>69</v>
      </c>
      <c r="X300" s="777">
        <v>0</v>
      </c>
      <c r="Y300" s="77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8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8" t="s">
        <v>69</v>
      </c>
      <c r="X302" s="779">
        <f>IFERROR(SUM(X298:X300),"0")</f>
        <v>0</v>
      </c>
      <c r="Y302" s="779">
        <f>IFERROR(SUM(Y298:Y300),"0")</f>
        <v>0</v>
      </c>
      <c r="Z302" s="38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2">
        <v>4301051409</v>
      </c>
      <c r="D305" s="789">
        <v>4680115881556</v>
      </c>
      <c r="E305" s="790"/>
      <c r="F305" s="776">
        <v>1</v>
      </c>
      <c r="G305" s="33">
        <v>4</v>
      </c>
      <c r="H305" s="776">
        <v>4</v>
      </c>
      <c r="I305" s="776">
        <v>4.4080000000000004</v>
      </c>
      <c r="J305" s="33">
        <v>104</v>
      </c>
      <c r="K305" s="33" t="s">
        <v>118</v>
      </c>
      <c r="L305" s="33"/>
      <c r="M305" s="34" t="s">
        <v>77</v>
      </c>
      <c r="N305" s="34"/>
      <c r="O305" s="33">
        <v>45</v>
      </c>
      <c r="P305" s="96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5"/>
      <c r="V305" s="35"/>
      <c r="W305" s="36" t="s">
        <v>69</v>
      </c>
      <c r="X305" s="777">
        <v>0</v>
      </c>
      <c r="Y305" s="77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2">
        <v>4301051506</v>
      </c>
      <c r="D306" s="789">
        <v>4680115881037</v>
      </c>
      <c r="E306" s="790"/>
      <c r="F306" s="776">
        <v>0.84</v>
      </c>
      <c r="G306" s="33">
        <v>4</v>
      </c>
      <c r="H306" s="776">
        <v>3.36</v>
      </c>
      <c r="I306" s="776">
        <v>3.6179999999999999</v>
      </c>
      <c r="J306" s="33">
        <v>132</v>
      </c>
      <c r="K306" s="33" t="s">
        <v>128</v>
      </c>
      <c r="L306" s="33"/>
      <c r="M306" s="34" t="s">
        <v>68</v>
      </c>
      <c r="N306" s="34"/>
      <c r="O306" s="33">
        <v>40</v>
      </c>
      <c r="P306" s="103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5"/>
      <c r="V306" s="35"/>
      <c r="W306" s="36" t="s">
        <v>69</v>
      </c>
      <c r="X306" s="777">
        <v>0</v>
      </c>
      <c r="Y306" s="77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2">
        <v>4301051893</v>
      </c>
      <c r="D307" s="789">
        <v>4680115886186</v>
      </c>
      <c r="E307" s="790"/>
      <c r="F307" s="776">
        <v>0.3</v>
      </c>
      <c r="G307" s="33">
        <v>6</v>
      </c>
      <c r="H307" s="776">
        <v>1.8</v>
      </c>
      <c r="I307" s="77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12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5"/>
      <c r="V307" s="35"/>
      <c r="W307" s="36" t="s">
        <v>69</v>
      </c>
      <c r="X307" s="777">
        <v>0</v>
      </c>
      <c r="Y307" s="77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2">
        <v>4301051487</v>
      </c>
      <c r="D308" s="789">
        <v>4680115881228</v>
      </c>
      <c r="E308" s="790"/>
      <c r="F308" s="776">
        <v>0.4</v>
      </c>
      <c r="G308" s="33">
        <v>6</v>
      </c>
      <c r="H308" s="776">
        <v>2.4</v>
      </c>
      <c r="I308" s="77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97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5"/>
      <c r="V308" s="35"/>
      <c r="W308" s="36" t="s">
        <v>69</v>
      </c>
      <c r="X308" s="777">
        <v>0</v>
      </c>
      <c r="Y308" s="77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2">
        <v>4301051384</v>
      </c>
      <c r="D309" s="789">
        <v>4680115881211</v>
      </c>
      <c r="E309" s="790"/>
      <c r="F309" s="776">
        <v>0.4</v>
      </c>
      <c r="G309" s="33">
        <v>6</v>
      </c>
      <c r="H309" s="776">
        <v>2.4</v>
      </c>
      <c r="I309" s="776">
        <v>2.58</v>
      </c>
      <c r="J309" s="33">
        <v>182</v>
      </c>
      <c r="K309" s="33" t="s">
        <v>76</v>
      </c>
      <c r="L309" s="33" t="s">
        <v>131</v>
      </c>
      <c r="M309" s="34" t="s">
        <v>68</v>
      </c>
      <c r="N309" s="34"/>
      <c r="O309" s="33">
        <v>45</v>
      </c>
      <c r="P309" s="10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5"/>
      <c r="V309" s="35"/>
      <c r="W309" s="36" t="s">
        <v>69</v>
      </c>
      <c r="X309" s="777">
        <v>0</v>
      </c>
      <c r="Y309" s="77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2">
        <v>4301051378</v>
      </c>
      <c r="D310" s="789">
        <v>4680115881020</v>
      </c>
      <c r="E310" s="790"/>
      <c r="F310" s="776">
        <v>0.84</v>
      </c>
      <c r="G310" s="33">
        <v>4</v>
      </c>
      <c r="H310" s="776">
        <v>3.36</v>
      </c>
      <c r="I310" s="776">
        <v>3.57</v>
      </c>
      <c r="J310" s="33">
        <v>120</v>
      </c>
      <c r="K310" s="33" t="s">
        <v>128</v>
      </c>
      <c r="L310" s="33"/>
      <c r="M310" s="34" t="s">
        <v>68</v>
      </c>
      <c r="N310" s="34"/>
      <c r="O310" s="33">
        <v>45</v>
      </c>
      <c r="P310" s="9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5"/>
      <c r="V310" s="35"/>
      <c r="W310" s="36" t="s">
        <v>69</v>
      </c>
      <c r="X310" s="777">
        <v>0</v>
      </c>
      <c r="Y310" s="77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8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8" t="s">
        <v>69</v>
      </c>
      <c r="X312" s="779">
        <f>IFERROR(SUM(X305:X310),"0")</f>
        <v>0</v>
      </c>
      <c r="Y312" s="779">
        <f>IFERROR(SUM(Y305:Y310),"0")</f>
        <v>0</v>
      </c>
      <c r="Z312" s="38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2">
        <v>4301011306</v>
      </c>
      <c r="D315" s="789">
        <v>4607091389296</v>
      </c>
      <c r="E315" s="790"/>
      <c r="F315" s="776">
        <v>0.4</v>
      </c>
      <c r="G315" s="33">
        <v>10</v>
      </c>
      <c r="H315" s="776">
        <v>4</v>
      </c>
      <c r="I315" s="776">
        <v>4.21</v>
      </c>
      <c r="J315" s="33">
        <v>132</v>
      </c>
      <c r="K315" s="33" t="s">
        <v>128</v>
      </c>
      <c r="L315" s="33"/>
      <c r="M315" s="34" t="s">
        <v>77</v>
      </c>
      <c r="N315" s="34"/>
      <c r="O315" s="33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5"/>
      <c r="V315" s="35"/>
      <c r="W315" s="36" t="s">
        <v>69</v>
      </c>
      <c r="X315" s="777">
        <v>0</v>
      </c>
      <c r="Y315" s="77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8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8" t="s">
        <v>69</v>
      </c>
      <c r="X317" s="779">
        <f>IFERROR(SUM(X315:X315),"0")</f>
        <v>0</v>
      </c>
      <c r="Y317" s="779">
        <f>IFERROR(SUM(Y315:Y315),"0")</f>
        <v>0</v>
      </c>
      <c r="Z317" s="38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2">
        <v>4301031163</v>
      </c>
      <c r="D319" s="789">
        <v>4680115880344</v>
      </c>
      <c r="E319" s="790"/>
      <c r="F319" s="776">
        <v>0.28000000000000003</v>
      </c>
      <c r="G319" s="33">
        <v>6</v>
      </c>
      <c r="H319" s="776">
        <v>1.68</v>
      </c>
      <c r="I319" s="77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20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5"/>
      <c r="V319" s="35"/>
      <c r="W319" s="36" t="s">
        <v>69</v>
      </c>
      <c r="X319" s="777">
        <v>0</v>
      </c>
      <c r="Y319" s="77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8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8" t="s">
        <v>69</v>
      </c>
      <c r="X321" s="779">
        <f>IFERROR(SUM(X319:X319),"0")</f>
        <v>0</v>
      </c>
      <c r="Y321" s="779">
        <f>IFERROR(SUM(Y319:Y319),"0")</f>
        <v>0</v>
      </c>
      <c r="Z321" s="38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2">
        <v>4301051731</v>
      </c>
      <c r="D323" s="789">
        <v>4680115884618</v>
      </c>
      <c r="E323" s="790"/>
      <c r="F323" s="776">
        <v>0.6</v>
      </c>
      <c r="G323" s="33">
        <v>6</v>
      </c>
      <c r="H323" s="776">
        <v>3.6</v>
      </c>
      <c r="I323" s="776">
        <v>3.81</v>
      </c>
      <c r="J323" s="33">
        <v>132</v>
      </c>
      <c r="K323" s="33" t="s">
        <v>128</v>
      </c>
      <c r="L323" s="33"/>
      <c r="M323" s="34" t="s">
        <v>68</v>
      </c>
      <c r="N323" s="34"/>
      <c r="O323" s="33">
        <v>45</v>
      </c>
      <c r="P323" s="109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5"/>
      <c r="V323" s="35"/>
      <c r="W323" s="36" t="s">
        <v>69</v>
      </c>
      <c r="X323" s="777">
        <v>0</v>
      </c>
      <c r="Y323" s="77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8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8" t="s">
        <v>69</v>
      </c>
      <c r="X325" s="779">
        <f>IFERROR(SUM(X323:X323),"0")</f>
        <v>0</v>
      </c>
      <c r="Y325" s="779">
        <f>IFERROR(SUM(Y323:Y323),"0")</f>
        <v>0</v>
      </c>
      <c r="Z325" s="38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2">
        <v>4301011353</v>
      </c>
      <c r="D328" s="789">
        <v>4607091389807</v>
      </c>
      <c r="E328" s="790"/>
      <c r="F328" s="776">
        <v>0.4</v>
      </c>
      <c r="G328" s="33">
        <v>10</v>
      </c>
      <c r="H328" s="776">
        <v>4</v>
      </c>
      <c r="I328" s="776">
        <v>4.21</v>
      </c>
      <c r="J328" s="33">
        <v>132</v>
      </c>
      <c r="K328" s="33" t="s">
        <v>128</v>
      </c>
      <c r="L328" s="33"/>
      <c r="M328" s="34" t="s">
        <v>121</v>
      </c>
      <c r="N328" s="34"/>
      <c r="O328" s="33">
        <v>55</v>
      </c>
      <c r="P328" s="86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5"/>
      <c r="V328" s="35"/>
      <c r="W328" s="36" t="s">
        <v>69</v>
      </c>
      <c r="X328" s="777">
        <v>0</v>
      </c>
      <c r="Y328" s="77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8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8" t="s">
        <v>69</v>
      </c>
      <c r="X330" s="779">
        <f>IFERROR(SUM(X328:X328),"0")</f>
        <v>0</v>
      </c>
      <c r="Y330" s="779">
        <f>IFERROR(SUM(Y328:Y328),"0")</f>
        <v>0</v>
      </c>
      <c r="Z330" s="38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2">
        <v>4301031164</v>
      </c>
      <c r="D332" s="789">
        <v>4680115880481</v>
      </c>
      <c r="E332" s="790"/>
      <c r="F332" s="776">
        <v>0.28000000000000003</v>
      </c>
      <c r="G332" s="33">
        <v>6</v>
      </c>
      <c r="H332" s="776">
        <v>1.68</v>
      </c>
      <c r="I332" s="77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5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5"/>
      <c r="V332" s="35"/>
      <c r="W332" s="36" t="s">
        <v>69</v>
      </c>
      <c r="X332" s="777">
        <v>0</v>
      </c>
      <c r="Y332" s="77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8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8" t="s">
        <v>69</v>
      </c>
      <c r="X334" s="779">
        <f>IFERROR(SUM(X332:X332),"0")</f>
        <v>0</v>
      </c>
      <c r="Y334" s="779">
        <f>IFERROR(SUM(Y332:Y332),"0")</f>
        <v>0</v>
      </c>
      <c r="Z334" s="38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2">
        <v>4301051344</v>
      </c>
      <c r="D336" s="789">
        <v>4680115880412</v>
      </c>
      <c r="E336" s="790"/>
      <c r="F336" s="776">
        <v>0.33</v>
      </c>
      <c r="G336" s="33">
        <v>6</v>
      </c>
      <c r="H336" s="776">
        <v>1.98</v>
      </c>
      <c r="I336" s="77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11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5"/>
      <c r="V336" s="35"/>
      <c r="W336" s="36" t="s">
        <v>69</v>
      </c>
      <c r="X336" s="777">
        <v>0</v>
      </c>
      <c r="Y336" s="77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2">
        <v>4301051277</v>
      </c>
      <c r="D337" s="789">
        <v>4680115880511</v>
      </c>
      <c r="E337" s="790"/>
      <c r="F337" s="776">
        <v>0.33</v>
      </c>
      <c r="G337" s="33">
        <v>6</v>
      </c>
      <c r="H337" s="776">
        <v>1.98</v>
      </c>
      <c r="I337" s="77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5"/>
      <c r="V337" s="35"/>
      <c r="W337" s="36" t="s">
        <v>69</v>
      </c>
      <c r="X337" s="777">
        <v>0</v>
      </c>
      <c r="Y337" s="77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8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8" t="s">
        <v>69</v>
      </c>
      <c r="X339" s="779">
        <f>IFERROR(SUM(X336:X337),"0")</f>
        <v>0</v>
      </c>
      <c r="Y339" s="779">
        <f>IFERROR(SUM(Y336:Y337),"0")</f>
        <v>0</v>
      </c>
      <c r="Z339" s="38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2">
        <v>4301011593</v>
      </c>
      <c r="D342" s="789">
        <v>4680115882973</v>
      </c>
      <c r="E342" s="790"/>
      <c r="F342" s="776">
        <v>0.7</v>
      </c>
      <c r="G342" s="33">
        <v>6</v>
      </c>
      <c r="H342" s="776">
        <v>4.2</v>
      </c>
      <c r="I342" s="776">
        <v>4.5599999999999996</v>
      </c>
      <c r="J342" s="33">
        <v>104</v>
      </c>
      <c r="K342" s="33" t="s">
        <v>118</v>
      </c>
      <c r="L342" s="33"/>
      <c r="M342" s="34" t="s">
        <v>121</v>
      </c>
      <c r="N342" s="34"/>
      <c r="O342" s="33">
        <v>55</v>
      </c>
      <c r="P342" s="11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5"/>
      <c r="V342" s="35"/>
      <c r="W342" s="36" t="s">
        <v>69</v>
      </c>
      <c r="X342" s="777">
        <v>0</v>
      </c>
      <c r="Y342" s="77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8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8" t="s">
        <v>69</v>
      </c>
      <c r="X344" s="779">
        <f>IFERROR(SUM(X342:X342),"0")</f>
        <v>0</v>
      </c>
      <c r="Y344" s="779">
        <f>IFERROR(SUM(Y342:Y342),"0")</f>
        <v>0</v>
      </c>
      <c r="Z344" s="38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2">
        <v>4301031305</v>
      </c>
      <c r="D346" s="789">
        <v>4607091389845</v>
      </c>
      <c r="E346" s="790"/>
      <c r="F346" s="776">
        <v>0.35</v>
      </c>
      <c r="G346" s="33">
        <v>6</v>
      </c>
      <c r="H346" s="776">
        <v>2.1</v>
      </c>
      <c r="I346" s="77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03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5"/>
      <c r="V346" s="35"/>
      <c r="W346" s="36" t="s">
        <v>69</v>
      </c>
      <c r="X346" s="777">
        <v>0</v>
      </c>
      <c r="Y346" s="77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2">
        <v>4301031306</v>
      </c>
      <c r="D347" s="789">
        <v>4680115882881</v>
      </c>
      <c r="E347" s="790"/>
      <c r="F347" s="776">
        <v>0.28000000000000003</v>
      </c>
      <c r="G347" s="33">
        <v>6</v>
      </c>
      <c r="H347" s="776">
        <v>1.68</v>
      </c>
      <c r="I347" s="77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5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5"/>
      <c r="V347" s="35"/>
      <c r="W347" s="36" t="s">
        <v>69</v>
      </c>
      <c r="X347" s="777">
        <v>0</v>
      </c>
      <c r="Y347" s="77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8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8" t="s">
        <v>69</v>
      </c>
      <c r="X349" s="779">
        <f>IFERROR(SUM(X346:X347),"0")</f>
        <v>0</v>
      </c>
      <c r="Y349" s="779">
        <f>IFERROR(SUM(Y346:Y347),"0")</f>
        <v>0</v>
      </c>
      <c r="Z349" s="38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2">
        <v>4301051517</v>
      </c>
      <c r="D351" s="789">
        <v>4680115883390</v>
      </c>
      <c r="E351" s="790"/>
      <c r="F351" s="776">
        <v>0.3</v>
      </c>
      <c r="G351" s="33">
        <v>6</v>
      </c>
      <c r="H351" s="776">
        <v>1.8</v>
      </c>
      <c r="I351" s="77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5"/>
      <c r="V351" s="35"/>
      <c r="W351" s="36" t="s">
        <v>69</v>
      </c>
      <c r="X351" s="777">
        <v>0</v>
      </c>
      <c r="Y351" s="77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8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8" t="s">
        <v>69</v>
      </c>
      <c r="X353" s="779">
        <f>IFERROR(SUM(X351:X351),"0")</f>
        <v>0</v>
      </c>
      <c r="Y353" s="779">
        <f>IFERROR(SUM(Y351:Y351),"0")</f>
        <v>0</v>
      </c>
      <c r="Z353" s="38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2">
        <v>4301012024</v>
      </c>
      <c r="D356" s="789">
        <v>4680115885615</v>
      </c>
      <c r="E356" s="790"/>
      <c r="F356" s="776">
        <v>1.35</v>
      </c>
      <c r="G356" s="33">
        <v>8</v>
      </c>
      <c r="H356" s="776">
        <v>10.8</v>
      </c>
      <c r="I356" s="776">
        <v>11.28</v>
      </c>
      <c r="J356" s="33">
        <v>56</v>
      </c>
      <c r="K356" s="33" t="s">
        <v>118</v>
      </c>
      <c r="L356" s="33"/>
      <c r="M356" s="34" t="s">
        <v>77</v>
      </c>
      <c r="N356" s="34"/>
      <c r="O356" s="33">
        <v>55</v>
      </c>
      <c r="P356" s="9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5"/>
      <c r="V356" s="35"/>
      <c r="W356" s="36" t="s">
        <v>69</v>
      </c>
      <c r="X356" s="777">
        <v>0</v>
      </c>
      <c r="Y356" s="778">
        <f t="shared" ref="Y356:Y364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2">
        <v>4301012016</v>
      </c>
      <c r="D357" s="789">
        <v>4680115885554</v>
      </c>
      <c r="E357" s="790"/>
      <c r="F357" s="776">
        <v>1.35</v>
      </c>
      <c r="G357" s="33">
        <v>8</v>
      </c>
      <c r="H357" s="776">
        <v>10.8</v>
      </c>
      <c r="I357" s="776">
        <v>11.28</v>
      </c>
      <c r="J357" s="33">
        <v>56</v>
      </c>
      <c r="K357" s="33" t="s">
        <v>118</v>
      </c>
      <c r="L357" s="33" t="s">
        <v>147</v>
      </c>
      <c r="M357" s="34" t="s">
        <v>77</v>
      </c>
      <c r="N357" s="34"/>
      <c r="O357" s="33">
        <v>55</v>
      </c>
      <c r="P357" s="11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5"/>
      <c r="V357" s="35"/>
      <c r="W357" s="36" t="s">
        <v>69</v>
      </c>
      <c r="X357" s="777">
        <v>0</v>
      </c>
      <c r="Y357" s="77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2">
        <v>4301011911</v>
      </c>
      <c r="D358" s="789">
        <v>4680115885554</v>
      </c>
      <c r="E358" s="790"/>
      <c r="F358" s="776">
        <v>1.35</v>
      </c>
      <c r="G358" s="33">
        <v>8</v>
      </c>
      <c r="H358" s="776">
        <v>10.8</v>
      </c>
      <c r="I358" s="776">
        <v>11.28</v>
      </c>
      <c r="J358" s="33">
        <v>48</v>
      </c>
      <c r="K358" s="33" t="s">
        <v>118</v>
      </c>
      <c r="L358" s="33"/>
      <c r="M358" s="34" t="s">
        <v>151</v>
      </c>
      <c r="N358" s="34"/>
      <c r="O358" s="33">
        <v>55</v>
      </c>
      <c r="P358" s="94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5"/>
      <c r="V358" s="35"/>
      <c r="W358" s="36" t="s">
        <v>69</v>
      </c>
      <c r="X358" s="777">
        <v>0</v>
      </c>
      <c r="Y358" s="77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2">
        <v>4301011858</v>
      </c>
      <c r="D359" s="789">
        <v>4680115885646</v>
      </c>
      <c r="E359" s="790"/>
      <c r="F359" s="776">
        <v>1.35</v>
      </c>
      <c r="G359" s="33">
        <v>8</v>
      </c>
      <c r="H359" s="776">
        <v>10.8</v>
      </c>
      <c r="I359" s="776">
        <v>11.28</v>
      </c>
      <c r="J359" s="33">
        <v>56</v>
      </c>
      <c r="K359" s="33" t="s">
        <v>118</v>
      </c>
      <c r="L359" s="33"/>
      <c r="M359" s="34" t="s">
        <v>121</v>
      </c>
      <c r="N359" s="34"/>
      <c r="O359" s="33">
        <v>55</v>
      </c>
      <c r="P359" s="10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5"/>
      <c r="V359" s="35"/>
      <c r="W359" s="36" t="s">
        <v>69</v>
      </c>
      <c r="X359" s="777">
        <v>0</v>
      </c>
      <c r="Y359" s="77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2">
        <v>4301011857</v>
      </c>
      <c r="D360" s="789">
        <v>4680115885622</v>
      </c>
      <c r="E360" s="790"/>
      <c r="F360" s="776">
        <v>0.4</v>
      </c>
      <c r="G360" s="33">
        <v>10</v>
      </c>
      <c r="H360" s="776">
        <v>4</v>
      </c>
      <c r="I360" s="776">
        <v>4.21</v>
      </c>
      <c r="J360" s="33">
        <v>132</v>
      </c>
      <c r="K360" s="33" t="s">
        <v>128</v>
      </c>
      <c r="L360" s="33"/>
      <c r="M360" s="34" t="s">
        <v>121</v>
      </c>
      <c r="N360" s="34"/>
      <c r="O360" s="33">
        <v>55</v>
      </c>
      <c r="P360" s="12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5"/>
      <c r="V360" s="35"/>
      <c r="W360" s="36" t="s">
        <v>69</v>
      </c>
      <c r="X360" s="777">
        <v>0</v>
      </c>
      <c r="Y360" s="77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789">
        <v>4680115881938</v>
      </c>
      <c r="E361" s="790"/>
      <c r="F361" s="776">
        <v>0.4</v>
      </c>
      <c r="G361" s="33">
        <v>10</v>
      </c>
      <c r="H361" s="776">
        <v>4</v>
      </c>
      <c r="I361" s="776">
        <v>4.21</v>
      </c>
      <c r="J361" s="33">
        <v>132</v>
      </c>
      <c r="K361" s="33" t="s">
        <v>128</v>
      </c>
      <c r="L361" s="33"/>
      <c r="M361" s="34" t="s">
        <v>121</v>
      </c>
      <c r="N361" s="34"/>
      <c r="O361" s="33">
        <v>90</v>
      </c>
      <c r="P361" s="9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5"/>
      <c r="V361" s="35"/>
      <c r="W361" s="36" t="s">
        <v>69</v>
      </c>
      <c r="X361" s="777">
        <v>0</v>
      </c>
      <c r="Y361" s="77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4301010944</v>
      </c>
      <c r="D362" s="789">
        <v>4607091387346</v>
      </c>
      <c r="E362" s="790"/>
      <c r="F362" s="776">
        <v>0.4</v>
      </c>
      <c r="G362" s="33">
        <v>10</v>
      </c>
      <c r="H362" s="776">
        <v>4</v>
      </c>
      <c r="I362" s="776">
        <v>4.21</v>
      </c>
      <c r="J362" s="33">
        <v>132</v>
      </c>
      <c r="K362" s="33" t="s">
        <v>128</v>
      </c>
      <c r="L362" s="33"/>
      <c r="M362" s="34" t="s">
        <v>121</v>
      </c>
      <c r="N362" s="34"/>
      <c r="O362" s="33">
        <v>55</v>
      </c>
      <c r="P362" s="11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5"/>
      <c r="V362" s="35"/>
      <c r="W362" s="36" t="s">
        <v>69</v>
      </c>
      <c r="X362" s="777">
        <v>0</v>
      </c>
      <c r="Y362" s="77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2">
        <v>4301011859</v>
      </c>
      <c r="D363" s="789">
        <v>4680115885608</v>
      </c>
      <c r="E363" s="790"/>
      <c r="F363" s="776">
        <v>0.4</v>
      </c>
      <c r="G363" s="33">
        <v>10</v>
      </c>
      <c r="H363" s="776">
        <v>4</v>
      </c>
      <c r="I363" s="776">
        <v>4.21</v>
      </c>
      <c r="J363" s="33">
        <v>132</v>
      </c>
      <c r="K363" s="33" t="s">
        <v>128</v>
      </c>
      <c r="L363" s="33"/>
      <c r="M363" s="34" t="s">
        <v>121</v>
      </c>
      <c r="N363" s="34"/>
      <c r="O363" s="33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5"/>
      <c r="V363" s="35"/>
      <c r="W363" s="36" t="s">
        <v>69</v>
      </c>
      <c r="X363" s="777">
        <v>0</v>
      </c>
      <c r="Y363" s="77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2">
        <v>4301011323</v>
      </c>
      <c r="D364" s="789">
        <v>4607091386011</v>
      </c>
      <c r="E364" s="790"/>
      <c r="F364" s="776">
        <v>0.5</v>
      </c>
      <c r="G364" s="33">
        <v>10</v>
      </c>
      <c r="H364" s="776">
        <v>5</v>
      </c>
      <c r="I364" s="776">
        <v>5.21</v>
      </c>
      <c r="J364" s="33">
        <v>132</v>
      </c>
      <c r="K364" s="33" t="s">
        <v>128</v>
      </c>
      <c r="L364" s="33"/>
      <c r="M364" s="34" t="s">
        <v>77</v>
      </c>
      <c r="N364" s="34"/>
      <c r="O364" s="33">
        <v>55</v>
      </c>
      <c r="P364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5"/>
      <c r="V364" s="35"/>
      <c r="W364" s="36" t="s">
        <v>69</v>
      </c>
      <c r="X364" s="777">
        <v>0</v>
      </c>
      <c r="Y364" s="778">
        <f t="shared" si="77"/>
        <v>0</v>
      </c>
      <c r="Z364" s="37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8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8" t="s">
        <v>69</v>
      </c>
      <c r="X366" s="779">
        <f>IFERROR(SUM(X356:X364),"0")</f>
        <v>0</v>
      </c>
      <c r="Y366" s="779">
        <f>IFERROR(SUM(Y356:Y364),"0")</f>
        <v>0</v>
      </c>
      <c r="Z366" s="38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2">
        <v>4301030878</v>
      </c>
      <c r="D368" s="789">
        <v>4607091387193</v>
      </c>
      <c r="E368" s="790"/>
      <c r="F368" s="776">
        <v>0.7</v>
      </c>
      <c r="G368" s="33">
        <v>6</v>
      </c>
      <c r="H368" s="776">
        <v>4.2</v>
      </c>
      <c r="I368" s="776">
        <v>4.46</v>
      </c>
      <c r="J368" s="33">
        <v>156</v>
      </c>
      <c r="K368" s="33" t="s">
        <v>128</v>
      </c>
      <c r="L368" s="33"/>
      <c r="M368" s="34" t="s">
        <v>68</v>
      </c>
      <c r="N368" s="34"/>
      <c r="O368" s="33">
        <v>35</v>
      </c>
      <c r="P368" s="11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5"/>
      <c r="V368" s="35"/>
      <c r="W368" s="36" t="s">
        <v>69</v>
      </c>
      <c r="X368" s="777">
        <v>140</v>
      </c>
      <c r="Y368" s="778">
        <f>IFERROR(IF(X368="",0,CEILING((X368/$H368),1)*$H368),"")</f>
        <v>142.80000000000001</v>
      </c>
      <c r="Z368" s="37">
        <f>IFERROR(IF(Y368=0,"",ROUNDUP(Y368/H368,0)*0.00753),"")</f>
        <v>0.25602000000000003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148.66666666666666</v>
      </c>
      <c r="BN368" s="64">
        <f>IFERROR(Y368*I368/H368,"0")</f>
        <v>151.64000000000001</v>
      </c>
      <c r="BO368" s="64">
        <f>IFERROR(1/J368*(X368/H368),"0")</f>
        <v>0.21367521367521364</v>
      </c>
      <c r="BP368" s="64">
        <f>IFERROR(1/J368*(Y368/H368),"0")</f>
        <v>0.21794871794871795</v>
      </c>
    </row>
    <row r="369" spans="1:68" ht="27" customHeight="1" x14ac:dyDescent="0.25">
      <c r="A369" s="54" t="s">
        <v>590</v>
      </c>
      <c r="B369" s="54" t="s">
        <v>591</v>
      </c>
      <c r="C369" s="32">
        <v>4301031153</v>
      </c>
      <c r="D369" s="789">
        <v>4607091387230</v>
      </c>
      <c r="E369" s="790"/>
      <c r="F369" s="776">
        <v>0.7</v>
      </c>
      <c r="G369" s="33">
        <v>6</v>
      </c>
      <c r="H369" s="776">
        <v>4.2</v>
      </c>
      <c r="I369" s="776">
        <v>4.46</v>
      </c>
      <c r="J369" s="33">
        <v>156</v>
      </c>
      <c r="K369" s="33" t="s">
        <v>128</v>
      </c>
      <c r="L369" s="33"/>
      <c r="M369" s="34" t="s">
        <v>68</v>
      </c>
      <c r="N369" s="34"/>
      <c r="O369" s="33">
        <v>40</v>
      </c>
      <c r="P369" s="11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5"/>
      <c r="V369" s="35"/>
      <c r="W369" s="36" t="s">
        <v>69</v>
      </c>
      <c r="X369" s="777">
        <v>130</v>
      </c>
      <c r="Y369" s="778">
        <f>IFERROR(IF(X369="",0,CEILING((X369/$H369),1)*$H369),"")</f>
        <v>130.20000000000002</v>
      </c>
      <c r="Z369" s="37">
        <f>IFERROR(IF(Y369=0,"",ROUNDUP(Y369/H369,0)*0.00753),"")</f>
        <v>0.23343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138.04761904761904</v>
      </c>
      <c r="BN369" s="64">
        <f>IFERROR(Y369*I369/H369,"0")</f>
        <v>138.26000000000002</v>
      </c>
      <c r="BO369" s="64">
        <f>IFERROR(1/J369*(X369/H369),"0")</f>
        <v>0.1984126984126984</v>
      </c>
      <c r="BP369" s="64">
        <f>IFERROR(1/J369*(Y369/H369),"0")</f>
        <v>0.19871794871794873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4301031154</v>
      </c>
      <c r="D370" s="789">
        <v>4607091387292</v>
      </c>
      <c r="E370" s="790"/>
      <c r="F370" s="776">
        <v>0.73</v>
      </c>
      <c r="G370" s="33">
        <v>6</v>
      </c>
      <c r="H370" s="776">
        <v>4.38</v>
      </c>
      <c r="I370" s="776">
        <v>4.6399999999999997</v>
      </c>
      <c r="J370" s="33">
        <v>156</v>
      </c>
      <c r="K370" s="33" t="s">
        <v>128</v>
      </c>
      <c r="L370" s="33"/>
      <c r="M370" s="34" t="s">
        <v>68</v>
      </c>
      <c r="N370" s="34"/>
      <c r="O370" s="33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5"/>
      <c r="V370" s="35"/>
      <c r="W370" s="36" t="s">
        <v>69</v>
      </c>
      <c r="X370" s="777">
        <v>0</v>
      </c>
      <c r="Y370" s="778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2">
        <v>4301031152</v>
      </c>
      <c r="D371" s="789">
        <v>4607091387285</v>
      </c>
      <c r="E371" s="790"/>
      <c r="F371" s="776">
        <v>0.35</v>
      </c>
      <c r="G371" s="33">
        <v>6</v>
      </c>
      <c r="H371" s="776">
        <v>2.1</v>
      </c>
      <c r="I371" s="776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5"/>
      <c r="V371" s="35"/>
      <c r="W371" s="36" t="s">
        <v>69</v>
      </c>
      <c r="X371" s="777">
        <v>0</v>
      </c>
      <c r="Y371" s="778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8" t="s">
        <v>72</v>
      </c>
      <c r="X372" s="779">
        <f>IFERROR(X368/H368,"0")+IFERROR(X369/H369,"0")+IFERROR(X370/H370,"0")+IFERROR(X371/H371,"0")</f>
        <v>64.285714285714278</v>
      </c>
      <c r="Y372" s="779">
        <f>IFERROR(Y368/H368,"0")+IFERROR(Y369/H369,"0")+IFERROR(Y370/H370,"0")+IFERROR(Y371/H371,"0")</f>
        <v>65</v>
      </c>
      <c r="Z372" s="779">
        <f>IFERROR(IF(Z368="",0,Z368),"0")+IFERROR(IF(Z369="",0,Z369),"0")+IFERROR(IF(Z370="",0,Z370),"0")+IFERROR(IF(Z371="",0,Z371),"0")</f>
        <v>0.48945000000000005</v>
      </c>
      <c r="AA372" s="780"/>
      <c r="AB372" s="780"/>
      <c r="AC372" s="780"/>
    </row>
    <row r="373" spans="1:68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8" t="s">
        <v>69</v>
      </c>
      <c r="X373" s="779">
        <f>IFERROR(SUM(X368:X371),"0")</f>
        <v>270</v>
      </c>
      <c r="Y373" s="779">
        <f>IFERROR(SUM(Y368:Y371),"0")</f>
        <v>273</v>
      </c>
      <c r="Z373" s="38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2">
        <v>4301051100</v>
      </c>
      <c r="D375" s="789">
        <v>4607091387766</v>
      </c>
      <c r="E375" s="790"/>
      <c r="F375" s="776">
        <v>1.3</v>
      </c>
      <c r="G375" s="33">
        <v>6</v>
      </c>
      <c r="H375" s="776">
        <v>7.8</v>
      </c>
      <c r="I375" s="776">
        <v>8.3580000000000005</v>
      </c>
      <c r="J375" s="33">
        <v>56</v>
      </c>
      <c r="K375" s="33" t="s">
        <v>118</v>
      </c>
      <c r="L375" s="33"/>
      <c r="M375" s="34" t="s">
        <v>77</v>
      </c>
      <c r="N375" s="34"/>
      <c r="O375" s="33">
        <v>40</v>
      </c>
      <c r="P375" s="9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5"/>
      <c r="V375" s="35"/>
      <c r="W375" s="36" t="s">
        <v>69</v>
      </c>
      <c r="X375" s="777">
        <v>0</v>
      </c>
      <c r="Y375" s="778">
        <f t="shared" ref="Y375:Y380" si="82">IFERROR(IF(X375="",0,CEILING((X375/$H375),1)*$H375),"")</f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4301051116</v>
      </c>
      <c r="D376" s="789">
        <v>4607091387957</v>
      </c>
      <c r="E376" s="790"/>
      <c r="F376" s="776">
        <v>1.3</v>
      </c>
      <c r="G376" s="33">
        <v>6</v>
      </c>
      <c r="H376" s="776">
        <v>7.8</v>
      </c>
      <c r="I376" s="776">
        <v>8.3640000000000008</v>
      </c>
      <c r="J376" s="33">
        <v>56</v>
      </c>
      <c r="K376" s="33" t="s">
        <v>118</v>
      </c>
      <c r="L376" s="33"/>
      <c r="M376" s="34" t="s">
        <v>68</v>
      </c>
      <c r="N376" s="34"/>
      <c r="O376" s="33">
        <v>40</v>
      </c>
      <c r="P376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5"/>
      <c r="V376" s="35"/>
      <c r="W376" s="36" t="s">
        <v>69</v>
      </c>
      <c r="X376" s="777">
        <v>0</v>
      </c>
      <c r="Y376" s="77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4301051115</v>
      </c>
      <c r="D377" s="789">
        <v>4607091387964</v>
      </c>
      <c r="E377" s="790"/>
      <c r="F377" s="776">
        <v>1.35</v>
      </c>
      <c r="G377" s="33">
        <v>6</v>
      </c>
      <c r="H377" s="776">
        <v>8.1</v>
      </c>
      <c r="I377" s="776">
        <v>8.6460000000000008</v>
      </c>
      <c r="J377" s="33">
        <v>56</v>
      </c>
      <c r="K377" s="33" t="s">
        <v>118</v>
      </c>
      <c r="L377" s="33"/>
      <c r="M377" s="34" t="s">
        <v>68</v>
      </c>
      <c r="N377" s="34"/>
      <c r="O377" s="33">
        <v>40</v>
      </c>
      <c r="P377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5"/>
      <c r="V377" s="35"/>
      <c r="W377" s="36" t="s">
        <v>69</v>
      </c>
      <c r="X377" s="777">
        <v>0</v>
      </c>
      <c r="Y377" s="778">
        <f t="shared" si="82"/>
        <v>0</v>
      </c>
      <c r="Z377" s="37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4301051705</v>
      </c>
      <c r="D378" s="789">
        <v>4680115884588</v>
      </c>
      <c r="E378" s="790"/>
      <c r="F378" s="776">
        <v>0.5</v>
      </c>
      <c r="G378" s="33">
        <v>6</v>
      </c>
      <c r="H378" s="776">
        <v>3</v>
      </c>
      <c r="I378" s="776">
        <v>3.246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5"/>
      <c r="V378" s="35"/>
      <c r="W378" s="36" t="s">
        <v>69</v>
      </c>
      <c r="X378" s="777">
        <v>0</v>
      </c>
      <c r="Y378" s="77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2">
        <v>4301051130</v>
      </c>
      <c r="D379" s="789">
        <v>4607091387537</v>
      </c>
      <c r="E379" s="790"/>
      <c r="F379" s="776">
        <v>0.45</v>
      </c>
      <c r="G379" s="33">
        <v>6</v>
      </c>
      <c r="H379" s="776">
        <v>2.7</v>
      </c>
      <c r="I379" s="776">
        <v>2.97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8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5"/>
      <c r="V379" s="35"/>
      <c r="W379" s="36" t="s">
        <v>69</v>
      </c>
      <c r="X379" s="777">
        <v>0</v>
      </c>
      <c r="Y379" s="77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2">
        <v>4301051132</v>
      </c>
      <c r="D380" s="789">
        <v>4607091387513</v>
      </c>
      <c r="E380" s="790"/>
      <c r="F380" s="776">
        <v>0.45</v>
      </c>
      <c r="G380" s="33">
        <v>6</v>
      </c>
      <c r="H380" s="776">
        <v>2.7</v>
      </c>
      <c r="I380" s="776">
        <v>2.9580000000000002</v>
      </c>
      <c r="J380" s="33">
        <v>182</v>
      </c>
      <c r="K380" s="33" t="s">
        <v>76</v>
      </c>
      <c r="L380" s="33"/>
      <c r="M380" s="34" t="s">
        <v>68</v>
      </c>
      <c r="N380" s="34"/>
      <c r="O380" s="33">
        <v>40</v>
      </c>
      <c r="P380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5"/>
      <c r="V380" s="35"/>
      <c r="W380" s="36" t="s">
        <v>69</v>
      </c>
      <c r="X380" s="777">
        <v>0</v>
      </c>
      <c r="Y380" s="778">
        <f t="shared" si="82"/>
        <v>0</v>
      </c>
      <c r="Z380" s="37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8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8" t="s">
        <v>69</v>
      </c>
      <c r="X382" s="779">
        <f>IFERROR(SUM(X375:X380),"0")</f>
        <v>0</v>
      </c>
      <c r="Y382" s="779">
        <f>IFERROR(SUM(Y375:Y380),"0")</f>
        <v>0</v>
      </c>
      <c r="Z382" s="38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2">
        <v>4301060379</v>
      </c>
      <c r="D384" s="789">
        <v>4607091380880</v>
      </c>
      <c r="E384" s="790"/>
      <c r="F384" s="776">
        <v>1.4</v>
      </c>
      <c r="G384" s="33">
        <v>6</v>
      </c>
      <c r="H384" s="776">
        <v>8.4</v>
      </c>
      <c r="I384" s="776">
        <v>8.9640000000000004</v>
      </c>
      <c r="J384" s="33">
        <v>56</v>
      </c>
      <c r="K384" s="33" t="s">
        <v>118</v>
      </c>
      <c r="L384" s="33"/>
      <c r="M384" s="34" t="s">
        <v>68</v>
      </c>
      <c r="N384" s="34"/>
      <c r="O384" s="33">
        <v>30</v>
      </c>
      <c r="P384" s="86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5"/>
      <c r="V384" s="35"/>
      <c r="W384" s="36" t="s">
        <v>69</v>
      </c>
      <c r="X384" s="777">
        <v>0</v>
      </c>
      <c r="Y384" s="77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2">
        <v>4301060308</v>
      </c>
      <c r="D385" s="789">
        <v>4607091384482</v>
      </c>
      <c r="E385" s="790"/>
      <c r="F385" s="776">
        <v>1.3</v>
      </c>
      <c r="G385" s="33">
        <v>6</v>
      </c>
      <c r="H385" s="776">
        <v>7.8</v>
      </c>
      <c r="I385" s="776">
        <v>8.3640000000000008</v>
      </c>
      <c r="J385" s="33">
        <v>56</v>
      </c>
      <c r="K385" s="33" t="s">
        <v>118</v>
      </c>
      <c r="L385" s="33"/>
      <c r="M385" s="34" t="s">
        <v>68</v>
      </c>
      <c r="N385" s="34"/>
      <c r="O385" s="33">
        <v>30</v>
      </c>
      <c r="P385" s="12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5"/>
      <c r="V385" s="35"/>
      <c r="W385" s="36" t="s">
        <v>69</v>
      </c>
      <c r="X385" s="777">
        <v>0</v>
      </c>
      <c r="Y385" s="77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2">
        <v>4301060484</v>
      </c>
      <c r="D386" s="789">
        <v>4607091380897</v>
      </c>
      <c r="E386" s="790"/>
      <c r="F386" s="776">
        <v>1.4</v>
      </c>
      <c r="G386" s="33">
        <v>6</v>
      </c>
      <c r="H386" s="776">
        <v>8.4</v>
      </c>
      <c r="I386" s="776">
        <v>8.9640000000000004</v>
      </c>
      <c r="J386" s="33">
        <v>56</v>
      </c>
      <c r="K386" s="33" t="s">
        <v>118</v>
      </c>
      <c r="L386" s="33"/>
      <c r="M386" s="34" t="s">
        <v>164</v>
      </c>
      <c r="N386" s="34"/>
      <c r="O386" s="33">
        <v>30</v>
      </c>
      <c r="P386" s="812" t="s">
        <v>624</v>
      </c>
      <c r="Q386" s="793"/>
      <c r="R386" s="793"/>
      <c r="S386" s="793"/>
      <c r="T386" s="794"/>
      <c r="U386" s="35"/>
      <c r="V386" s="35"/>
      <c r="W386" s="36" t="s">
        <v>69</v>
      </c>
      <c r="X386" s="777">
        <v>40</v>
      </c>
      <c r="Y386" s="778">
        <f>IFERROR(IF(X386="",0,CEILING((X386/$H386),1)*$H386),"")</f>
        <v>42</v>
      </c>
      <c r="Z386" s="37">
        <f>IFERROR(IF(Y386=0,"",ROUNDUP(Y386/H386,0)*0.02175),"")</f>
        <v>0.10874999999999999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16.5" hidden="1" customHeight="1" x14ac:dyDescent="0.25">
      <c r="A387" s="54" t="s">
        <v>622</v>
      </c>
      <c r="B387" s="54" t="s">
        <v>626</v>
      </c>
      <c r="C387" s="32">
        <v>4301060325</v>
      </c>
      <c r="D387" s="789">
        <v>4607091380897</v>
      </c>
      <c r="E387" s="790"/>
      <c r="F387" s="776">
        <v>1.4</v>
      </c>
      <c r="G387" s="33">
        <v>6</v>
      </c>
      <c r="H387" s="776">
        <v>8.4</v>
      </c>
      <c r="I387" s="776">
        <v>8.9640000000000004</v>
      </c>
      <c r="J387" s="33">
        <v>56</v>
      </c>
      <c r="K387" s="33" t="s">
        <v>118</v>
      </c>
      <c r="L387" s="33"/>
      <c r="M387" s="34" t="s">
        <v>68</v>
      </c>
      <c r="N387" s="34"/>
      <c r="O387" s="33">
        <v>30</v>
      </c>
      <c r="P387" s="10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5"/>
      <c r="V387" s="35"/>
      <c r="W387" s="36" t="s">
        <v>69</v>
      </c>
      <c r="X387" s="777">
        <v>0</v>
      </c>
      <c r="Y387" s="778">
        <f>IFERROR(IF(X387="",0,CEILING((X387/$H387),1)*$H387),"")</f>
        <v>0</v>
      </c>
      <c r="Z387" s="37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8" t="s">
        <v>72</v>
      </c>
      <c r="X388" s="779">
        <f>IFERROR(X384/H384,"0")+IFERROR(X385/H385,"0")+IFERROR(X386/H386,"0")+IFERROR(X387/H387,"0")</f>
        <v>4.7619047619047619</v>
      </c>
      <c r="Y388" s="779">
        <f>IFERROR(Y384/H384,"0")+IFERROR(Y385/H385,"0")+IFERROR(Y386/H386,"0")+IFERROR(Y387/H387,"0")</f>
        <v>5</v>
      </c>
      <c r="Z388" s="779">
        <f>IFERROR(IF(Z384="",0,Z384),"0")+IFERROR(IF(Z385="",0,Z385),"0")+IFERROR(IF(Z386="",0,Z386),"0")+IFERROR(IF(Z387="",0,Z387),"0")</f>
        <v>0.10874999999999999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8" t="s">
        <v>69</v>
      </c>
      <c r="X389" s="779">
        <f>IFERROR(SUM(X384:X387),"0")</f>
        <v>40</v>
      </c>
      <c r="Y389" s="779">
        <f>IFERROR(SUM(Y384:Y387),"0")</f>
        <v>42</v>
      </c>
      <c r="Z389" s="38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2">
        <v>4301030232</v>
      </c>
      <c r="D391" s="789">
        <v>4607091388374</v>
      </c>
      <c r="E391" s="790"/>
      <c r="F391" s="776">
        <v>0.38</v>
      </c>
      <c r="G391" s="33">
        <v>8</v>
      </c>
      <c r="H391" s="776">
        <v>3.04</v>
      </c>
      <c r="I391" s="776">
        <v>3.28</v>
      </c>
      <c r="J391" s="33">
        <v>156</v>
      </c>
      <c r="K391" s="33" t="s">
        <v>128</v>
      </c>
      <c r="L391" s="33"/>
      <c r="M391" s="34" t="s">
        <v>107</v>
      </c>
      <c r="N391" s="34"/>
      <c r="O391" s="33">
        <v>180</v>
      </c>
      <c r="P391" s="796" t="s">
        <v>630</v>
      </c>
      <c r="Q391" s="793"/>
      <c r="R391" s="793"/>
      <c r="S391" s="793"/>
      <c r="T391" s="794"/>
      <c r="U391" s="35"/>
      <c r="V391" s="35"/>
      <c r="W391" s="36" t="s">
        <v>69</v>
      </c>
      <c r="X391" s="777">
        <v>0</v>
      </c>
      <c r="Y391" s="778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4301030235</v>
      </c>
      <c r="D392" s="789">
        <v>4607091388381</v>
      </c>
      <c r="E392" s="790"/>
      <c r="F392" s="776">
        <v>0.38</v>
      </c>
      <c r="G392" s="33">
        <v>8</v>
      </c>
      <c r="H392" s="776">
        <v>3.04</v>
      </c>
      <c r="I392" s="776">
        <v>3.32</v>
      </c>
      <c r="J392" s="33">
        <v>156</v>
      </c>
      <c r="K392" s="33" t="s">
        <v>128</v>
      </c>
      <c r="L392" s="33"/>
      <c r="M392" s="34" t="s">
        <v>107</v>
      </c>
      <c r="N392" s="34"/>
      <c r="O392" s="33">
        <v>180</v>
      </c>
      <c r="P392" s="810" t="s">
        <v>634</v>
      </c>
      <c r="Q392" s="793"/>
      <c r="R392" s="793"/>
      <c r="S392" s="793"/>
      <c r="T392" s="794"/>
      <c r="U392" s="35"/>
      <c r="V392" s="35"/>
      <c r="W392" s="36" t="s">
        <v>69</v>
      </c>
      <c r="X392" s="777">
        <v>0</v>
      </c>
      <c r="Y392" s="778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4301032015</v>
      </c>
      <c r="D393" s="789">
        <v>4607091383102</v>
      </c>
      <c r="E393" s="790"/>
      <c r="F393" s="776">
        <v>0.17</v>
      </c>
      <c r="G393" s="33">
        <v>15</v>
      </c>
      <c r="H393" s="776">
        <v>2.5499999999999998</v>
      </c>
      <c r="I393" s="776">
        <v>2.9550000000000001</v>
      </c>
      <c r="J393" s="33">
        <v>182</v>
      </c>
      <c r="K393" s="33" t="s">
        <v>76</v>
      </c>
      <c r="L393" s="33"/>
      <c r="M393" s="34" t="s">
        <v>107</v>
      </c>
      <c r="N393" s="34"/>
      <c r="O393" s="33">
        <v>180</v>
      </c>
      <c r="P393" s="10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5"/>
      <c r="V393" s="35"/>
      <c r="W393" s="36" t="s">
        <v>69</v>
      </c>
      <c r="X393" s="777">
        <v>0</v>
      </c>
      <c r="Y393" s="77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2">
        <v>4301030233</v>
      </c>
      <c r="D394" s="789">
        <v>4607091388404</v>
      </c>
      <c r="E394" s="790"/>
      <c r="F394" s="776">
        <v>0.17</v>
      </c>
      <c r="G394" s="33">
        <v>15</v>
      </c>
      <c r="H394" s="776">
        <v>2.5499999999999998</v>
      </c>
      <c r="I394" s="776">
        <v>2.88</v>
      </c>
      <c r="J394" s="33">
        <v>182</v>
      </c>
      <c r="K394" s="33" t="s">
        <v>76</v>
      </c>
      <c r="L394" s="33"/>
      <c r="M394" s="34" t="s">
        <v>107</v>
      </c>
      <c r="N394" s="34"/>
      <c r="O394" s="33">
        <v>180</v>
      </c>
      <c r="P394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5"/>
      <c r="V394" s="35"/>
      <c r="W394" s="36" t="s">
        <v>69</v>
      </c>
      <c r="X394" s="777">
        <v>0</v>
      </c>
      <c r="Y394" s="778">
        <f>IFERROR(IF(X394="",0,CEILING((X394/$H394),1)*$H394),"")</f>
        <v>0</v>
      </c>
      <c r="Z394" s="37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8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8" t="s">
        <v>69</v>
      </c>
      <c r="X396" s="779">
        <f>IFERROR(SUM(X391:X394),"0")</f>
        <v>0</v>
      </c>
      <c r="Y396" s="779">
        <f>IFERROR(SUM(Y391:Y394),"0")</f>
        <v>0</v>
      </c>
      <c r="Z396" s="38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2">
        <v>4301180007</v>
      </c>
      <c r="D398" s="789">
        <v>4680115881808</v>
      </c>
      <c r="E398" s="790"/>
      <c r="F398" s="776">
        <v>0.1</v>
      </c>
      <c r="G398" s="33">
        <v>20</v>
      </c>
      <c r="H398" s="776">
        <v>2</v>
      </c>
      <c r="I398" s="776">
        <v>2.2400000000000002</v>
      </c>
      <c r="J398" s="33">
        <v>238</v>
      </c>
      <c r="K398" s="33" t="s">
        <v>76</v>
      </c>
      <c r="L398" s="33"/>
      <c r="M398" s="34" t="s">
        <v>643</v>
      </c>
      <c r="N398" s="34"/>
      <c r="O398" s="33">
        <v>730</v>
      </c>
      <c r="P398" s="10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5"/>
      <c r="V398" s="35"/>
      <c r="W398" s="36" t="s">
        <v>69</v>
      </c>
      <c r="X398" s="777">
        <v>0</v>
      </c>
      <c r="Y398" s="77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2">
        <v>4301180006</v>
      </c>
      <c r="D399" s="789">
        <v>4680115881822</v>
      </c>
      <c r="E399" s="790"/>
      <c r="F399" s="776">
        <v>0.1</v>
      </c>
      <c r="G399" s="33">
        <v>20</v>
      </c>
      <c r="H399" s="776">
        <v>2</v>
      </c>
      <c r="I399" s="776">
        <v>2.2400000000000002</v>
      </c>
      <c r="J399" s="33">
        <v>238</v>
      </c>
      <c r="K399" s="33" t="s">
        <v>76</v>
      </c>
      <c r="L399" s="33"/>
      <c r="M399" s="34" t="s">
        <v>643</v>
      </c>
      <c r="N399" s="34"/>
      <c r="O399" s="33">
        <v>730</v>
      </c>
      <c r="P399" s="11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5"/>
      <c r="V399" s="35"/>
      <c r="W399" s="36" t="s">
        <v>69</v>
      </c>
      <c r="X399" s="777">
        <v>0</v>
      </c>
      <c r="Y399" s="77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2">
        <v>4301180001</v>
      </c>
      <c r="D400" s="789">
        <v>4680115880016</v>
      </c>
      <c r="E400" s="790"/>
      <c r="F400" s="776">
        <v>0.1</v>
      </c>
      <c r="G400" s="33">
        <v>20</v>
      </c>
      <c r="H400" s="776">
        <v>2</v>
      </c>
      <c r="I400" s="776">
        <v>2.2400000000000002</v>
      </c>
      <c r="J400" s="33">
        <v>238</v>
      </c>
      <c r="K400" s="33" t="s">
        <v>76</v>
      </c>
      <c r="L400" s="33"/>
      <c r="M400" s="34" t="s">
        <v>643</v>
      </c>
      <c r="N400" s="34"/>
      <c r="O400" s="33">
        <v>730</v>
      </c>
      <c r="P400" s="9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5"/>
      <c r="V400" s="35"/>
      <c r="W400" s="36" t="s">
        <v>69</v>
      </c>
      <c r="X400" s="777">
        <v>0</v>
      </c>
      <c r="Y400" s="778">
        <f>IFERROR(IF(X400="",0,CEILING((X400/$H400),1)*$H400),"")</f>
        <v>0</v>
      </c>
      <c r="Z400" s="37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8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8" t="s">
        <v>69</v>
      </c>
      <c r="X402" s="779">
        <f>IFERROR(SUM(X398:X400),"0")</f>
        <v>0</v>
      </c>
      <c r="Y402" s="779">
        <f>IFERROR(SUM(Y398:Y400),"0")</f>
        <v>0</v>
      </c>
      <c r="Z402" s="38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2">
        <v>4301031066</v>
      </c>
      <c r="D405" s="789">
        <v>4607091383836</v>
      </c>
      <c r="E405" s="790"/>
      <c r="F405" s="776">
        <v>0.3</v>
      </c>
      <c r="G405" s="33">
        <v>6</v>
      </c>
      <c r="H405" s="776">
        <v>1.8</v>
      </c>
      <c r="I405" s="776">
        <v>2.028</v>
      </c>
      <c r="J405" s="33">
        <v>182</v>
      </c>
      <c r="K405" s="33" t="s">
        <v>76</v>
      </c>
      <c r="L405" s="33"/>
      <c r="M405" s="34" t="s">
        <v>68</v>
      </c>
      <c r="N405" s="34"/>
      <c r="O405" s="33">
        <v>40</v>
      </c>
      <c r="P405" s="8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5"/>
      <c r="V405" s="35"/>
      <c r="W405" s="36" t="s">
        <v>69</v>
      </c>
      <c r="X405" s="777">
        <v>0</v>
      </c>
      <c r="Y405" s="778">
        <f>IFERROR(IF(X405="",0,CEILING((X405/$H405),1)*$H405),"")</f>
        <v>0</v>
      </c>
      <c r="Z405" s="37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8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8" t="s">
        <v>69</v>
      </c>
      <c r="X407" s="779">
        <f>IFERROR(SUM(X405:X405),"0")</f>
        <v>0</v>
      </c>
      <c r="Y407" s="779">
        <f>IFERROR(SUM(Y405:Y405),"0")</f>
        <v>0</v>
      </c>
      <c r="Z407" s="38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2">
        <v>4301051142</v>
      </c>
      <c r="D409" s="789">
        <v>4607091387919</v>
      </c>
      <c r="E409" s="790"/>
      <c r="F409" s="776">
        <v>1.35</v>
      </c>
      <c r="G409" s="33">
        <v>6</v>
      </c>
      <c r="H409" s="776">
        <v>8.1</v>
      </c>
      <c r="I409" s="776">
        <v>8.6639999999999997</v>
      </c>
      <c r="J409" s="33">
        <v>56</v>
      </c>
      <c r="K409" s="33" t="s">
        <v>118</v>
      </c>
      <c r="L409" s="33"/>
      <c r="M409" s="34" t="s">
        <v>68</v>
      </c>
      <c r="N409" s="34"/>
      <c r="O409" s="33">
        <v>45</v>
      </c>
      <c r="P409" s="10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5"/>
      <c r="V409" s="35"/>
      <c r="W409" s="36" t="s">
        <v>69</v>
      </c>
      <c r="X409" s="777">
        <v>0</v>
      </c>
      <c r="Y409" s="778">
        <f>IFERROR(IF(X409="",0,CEILING((X409/$H409),1)*$H409),"")</f>
        <v>0</v>
      </c>
      <c r="Z409" s="37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2">
        <v>4301051461</v>
      </c>
      <c r="D410" s="789">
        <v>4680115883604</v>
      </c>
      <c r="E410" s="790"/>
      <c r="F410" s="776">
        <v>0.35</v>
      </c>
      <c r="G410" s="33">
        <v>6</v>
      </c>
      <c r="H410" s="776">
        <v>2.1</v>
      </c>
      <c r="I410" s="776">
        <v>2.3519999999999999</v>
      </c>
      <c r="J410" s="33">
        <v>182</v>
      </c>
      <c r="K410" s="33" t="s">
        <v>76</v>
      </c>
      <c r="L410" s="33"/>
      <c r="M410" s="34" t="s">
        <v>77</v>
      </c>
      <c r="N410" s="34"/>
      <c r="O410" s="33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5"/>
      <c r="V410" s="35"/>
      <c r="W410" s="36" t="s">
        <v>69</v>
      </c>
      <c r="X410" s="777">
        <v>21</v>
      </c>
      <c r="Y410" s="778">
        <f>IFERROR(IF(X410="",0,CEILING((X410/$H410),1)*$H410),"")</f>
        <v>21</v>
      </c>
      <c r="Z410" s="37">
        <f>IFERROR(IF(Y410=0,"",ROUNDUP(Y410/H410,0)*0.00651),"")</f>
        <v>6.5100000000000005E-2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23.519999999999996</v>
      </c>
      <c r="BN410" s="64">
        <f>IFERROR(Y410*I410/H410,"0")</f>
        <v>23.519999999999996</v>
      </c>
      <c r="BO410" s="64">
        <f>IFERROR(1/J410*(X410/H410),"0")</f>
        <v>5.4945054945054951E-2</v>
      </c>
      <c r="BP410" s="64">
        <f>IFERROR(1/J410*(Y410/H410),"0")</f>
        <v>5.4945054945054951E-2</v>
      </c>
    </row>
    <row r="411" spans="1:68" ht="27" customHeight="1" x14ac:dyDescent="0.25">
      <c r="A411" s="54" t="s">
        <v>659</v>
      </c>
      <c r="B411" s="54" t="s">
        <v>660</v>
      </c>
      <c r="C411" s="32">
        <v>4301051485</v>
      </c>
      <c r="D411" s="789">
        <v>4680115883567</v>
      </c>
      <c r="E411" s="790"/>
      <c r="F411" s="776">
        <v>0.35</v>
      </c>
      <c r="G411" s="33">
        <v>6</v>
      </c>
      <c r="H411" s="776">
        <v>2.1</v>
      </c>
      <c r="I411" s="776">
        <v>2.34</v>
      </c>
      <c r="J411" s="33">
        <v>182</v>
      </c>
      <c r="K411" s="33" t="s">
        <v>76</v>
      </c>
      <c r="L411" s="33"/>
      <c r="M411" s="34" t="s">
        <v>68</v>
      </c>
      <c r="N411" s="34"/>
      <c r="O411" s="33">
        <v>40</v>
      </c>
      <c r="P411" s="8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5"/>
      <c r="V411" s="35"/>
      <c r="W411" s="36" t="s">
        <v>69</v>
      </c>
      <c r="X411" s="777">
        <v>21</v>
      </c>
      <c r="Y411" s="778">
        <f>IFERROR(IF(X411="",0,CEILING((X411/$H411),1)*$H411),"")</f>
        <v>21</v>
      </c>
      <c r="Z411" s="37">
        <f>IFERROR(IF(Y411=0,"",ROUNDUP(Y411/H411,0)*0.00651),"")</f>
        <v>6.5100000000000005E-2</v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23.4</v>
      </c>
      <c r="BN411" s="64">
        <f>IFERROR(Y411*I411/H411,"0")</f>
        <v>23.4</v>
      </c>
      <c r="BO411" s="64">
        <f>IFERROR(1/J411*(X411/H411),"0")</f>
        <v>5.4945054945054951E-2</v>
      </c>
      <c r="BP411" s="64">
        <f>IFERROR(1/J411*(Y411/H411),"0")</f>
        <v>5.4945054945054951E-2</v>
      </c>
    </row>
    <row r="412" spans="1:68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8" t="s">
        <v>72</v>
      </c>
      <c r="X412" s="779">
        <f>IFERROR(X409/H409,"0")+IFERROR(X410/H410,"0")+IFERROR(X411/H411,"0")</f>
        <v>20</v>
      </c>
      <c r="Y412" s="779">
        <f>IFERROR(Y409/H409,"0")+IFERROR(Y410/H410,"0")+IFERROR(Y411/H411,"0")</f>
        <v>20</v>
      </c>
      <c r="Z412" s="779">
        <f>IFERROR(IF(Z409="",0,Z409),"0")+IFERROR(IF(Z410="",0,Z410),"0")+IFERROR(IF(Z411="",0,Z411),"0")</f>
        <v>0.13020000000000001</v>
      </c>
      <c r="AA412" s="780"/>
      <c r="AB412" s="780"/>
      <c r="AC412" s="780"/>
    </row>
    <row r="413" spans="1:68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8" t="s">
        <v>69</v>
      </c>
      <c r="X413" s="779">
        <f>IFERROR(SUM(X409:X411),"0")</f>
        <v>42</v>
      </c>
      <c r="Y413" s="779">
        <f>IFERROR(SUM(Y409:Y411),"0")</f>
        <v>42</v>
      </c>
      <c r="Z413" s="38"/>
      <c r="AA413" s="780"/>
      <c r="AB413" s="780"/>
      <c r="AC413" s="780"/>
    </row>
    <row r="414" spans="1:68" ht="27.75" hidden="1" customHeight="1" x14ac:dyDescent="0.2">
      <c r="A414" s="923" t="s">
        <v>662</v>
      </c>
      <c r="B414" s="924"/>
      <c r="C414" s="924"/>
      <c r="D414" s="924"/>
      <c r="E414" s="924"/>
      <c r="F414" s="924"/>
      <c r="G414" s="924"/>
      <c r="H414" s="924"/>
      <c r="I414" s="924"/>
      <c r="J414" s="924"/>
      <c r="K414" s="924"/>
      <c r="L414" s="924"/>
      <c r="M414" s="924"/>
      <c r="N414" s="924"/>
      <c r="O414" s="924"/>
      <c r="P414" s="924"/>
      <c r="Q414" s="924"/>
      <c r="R414" s="924"/>
      <c r="S414" s="924"/>
      <c r="T414" s="924"/>
      <c r="U414" s="924"/>
      <c r="V414" s="924"/>
      <c r="W414" s="924"/>
      <c r="X414" s="924"/>
      <c r="Y414" s="924"/>
      <c r="Z414" s="924"/>
      <c r="AA414" s="49"/>
      <c r="AB414" s="49"/>
      <c r="AC414" s="49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2">
        <v>4301011946</v>
      </c>
      <c r="D417" s="789">
        <v>4680115884847</v>
      </c>
      <c r="E417" s="790"/>
      <c r="F417" s="776">
        <v>2.5</v>
      </c>
      <c r="G417" s="33">
        <v>6</v>
      </c>
      <c r="H417" s="776">
        <v>15</v>
      </c>
      <c r="I417" s="776">
        <v>15.48</v>
      </c>
      <c r="J417" s="33">
        <v>48</v>
      </c>
      <c r="K417" s="33" t="s">
        <v>118</v>
      </c>
      <c r="L417" s="33"/>
      <c r="M417" s="34" t="s">
        <v>151</v>
      </c>
      <c r="N417" s="34"/>
      <c r="O417" s="33">
        <v>60</v>
      </c>
      <c r="P417" s="119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5"/>
      <c r="V417" s="35"/>
      <c r="W417" s="36" t="s">
        <v>69</v>
      </c>
      <c r="X417" s="777">
        <v>0</v>
      </c>
      <c r="Y417" s="778">
        <f t="shared" ref="Y417:Y427" si="87">IFERROR(IF(X417="",0,CEILING((X417/$H417),1)*$H417),"")</f>
        <v>0</v>
      </c>
      <c r="Z417" s="37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2">
        <v>4301011869</v>
      </c>
      <c r="D418" s="789">
        <v>4680115884847</v>
      </c>
      <c r="E418" s="790"/>
      <c r="F418" s="776">
        <v>2.5</v>
      </c>
      <c r="G418" s="33">
        <v>6</v>
      </c>
      <c r="H418" s="776">
        <v>15</v>
      </c>
      <c r="I418" s="776">
        <v>15.48</v>
      </c>
      <c r="J418" s="33">
        <v>48</v>
      </c>
      <c r="K418" s="33" t="s">
        <v>118</v>
      </c>
      <c r="L418" s="33" t="s">
        <v>147</v>
      </c>
      <c r="M418" s="34" t="s">
        <v>68</v>
      </c>
      <c r="N418" s="34"/>
      <c r="O418" s="33">
        <v>60</v>
      </c>
      <c r="P418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5"/>
      <c r="V418" s="35"/>
      <c r="W418" s="36" t="s">
        <v>69</v>
      </c>
      <c r="X418" s="777">
        <v>0</v>
      </c>
      <c r="Y418" s="778">
        <f t="shared" si="87"/>
        <v>0</v>
      </c>
      <c r="Z418" s="37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2">
        <v>4301011947</v>
      </c>
      <c r="D419" s="789">
        <v>4680115884854</v>
      </c>
      <c r="E419" s="790"/>
      <c r="F419" s="776">
        <v>2.5</v>
      </c>
      <c r="G419" s="33">
        <v>6</v>
      </c>
      <c r="H419" s="776">
        <v>15</v>
      </c>
      <c r="I419" s="776">
        <v>15.48</v>
      </c>
      <c r="J419" s="33">
        <v>48</v>
      </c>
      <c r="K419" s="33" t="s">
        <v>118</v>
      </c>
      <c r="L419" s="33"/>
      <c r="M419" s="34" t="s">
        <v>151</v>
      </c>
      <c r="N419" s="34"/>
      <c r="O419" s="33">
        <v>60</v>
      </c>
      <c r="P419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5"/>
      <c r="V419" s="35"/>
      <c r="W419" s="36" t="s">
        <v>69</v>
      </c>
      <c r="X419" s="777">
        <v>1850</v>
      </c>
      <c r="Y419" s="778">
        <f t="shared" si="87"/>
        <v>1860</v>
      </c>
      <c r="Z419" s="37">
        <f>IFERROR(IF(Y419=0,"",ROUNDUP(Y419/H419,0)*0.02039),"")</f>
        <v>2.5283599999999997</v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1909.2</v>
      </c>
      <c r="BN419" s="64">
        <f t="shared" si="89"/>
        <v>1919.52</v>
      </c>
      <c r="BO419" s="64">
        <f t="shared" si="90"/>
        <v>2.5694444444444442</v>
      </c>
      <c r="BP419" s="64">
        <f t="shared" si="91"/>
        <v>2.583333333333333</v>
      </c>
    </row>
    <row r="420" spans="1:68" ht="27" hidden="1" customHeight="1" x14ac:dyDescent="0.25">
      <c r="A420" s="54" t="s">
        <v>669</v>
      </c>
      <c r="B420" s="54" t="s">
        <v>671</v>
      </c>
      <c r="C420" s="32">
        <v>4301011870</v>
      </c>
      <c r="D420" s="789">
        <v>4680115884854</v>
      </c>
      <c r="E420" s="790"/>
      <c r="F420" s="776">
        <v>2.5</v>
      </c>
      <c r="G420" s="33">
        <v>6</v>
      </c>
      <c r="H420" s="776">
        <v>15</v>
      </c>
      <c r="I420" s="776">
        <v>15.48</v>
      </c>
      <c r="J420" s="33">
        <v>48</v>
      </c>
      <c r="K420" s="33" t="s">
        <v>118</v>
      </c>
      <c r="L420" s="33" t="s">
        <v>147</v>
      </c>
      <c r="M420" s="34" t="s">
        <v>68</v>
      </c>
      <c r="N420" s="34"/>
      <c r="O420" s="33">
        <v>60</v>
      </c>
      <c r="P420" s="11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5"/>
      <c r="V420" s="35"/>
      <c r="W420" s="36" t="s">
        <v>69</v>
      </c>
      <c r="X420" s="777">
        <v>0</v>
      </c>
      <c r="Y420" s="77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2">
        <v>4301011339</v>
      </c>
      <c r="D421" s="789">
        <v>4607091383997</v>
      </c>
      <c r="E421" s="790"/>
      <c r="F421" s="776">
        <v>2.5</v>
      </c>
      <c r="G421" s="33">
        <v>6</v>
      </c>
      <c r="H421" s="776">
        <v>15</v>
      </c>
      <c r="I421" s="776">
        <v>15.48</v>
      </c>
      <c r="J421" s="33">
        <v>48</v>
      </c>
      <c r="K421" s="33" t="s">
        <v>118</v>
      </c>
      <c r="L421" s="33"/>
      <c r="M421" s="34" t="s">
        <v>68</v>
      </c>
      <c r="N421" s="34"/>
      <c r="O421" s="33">
        <v>60</v>
      </c>
      <c r="P421" s="11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5"/>
      <c r="V421" s="35"/>
      <c r="W421" s="36" t="s">
        <v>69</v>
      </c>
      <c r="X421" s="777">
        <v>0</v>
      </c>
      <c r="Y421" s="77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2">
        <v>4301011943</v>
      </c>
      <c r="D422" s="789">
        <v>4680115884830</v>
      </c>
      <c r="E422" s="790"/>
      <c r="F422" s="776">
        <v>2.5</v>
      </c>
      <c r="G422" s="33">
        <v>6</v>
      </c>
      <c r="H422" s="776">
        <v>15</v>
      </c>
      <c r="I422" s="776">
        <v>15.48</v>
      </c>
      <c r="J422" s="33">
        <v>48</v>
      </c>
      <c r="K422" s="33" t="s">
        <v>118</v>
      </c>
      <c r="L422" s="33"/>
      <c r="M422" s="34" t="s">
        <v>151</v>
      </c>
      <c r="N422" s="34"/>
      <c r="O422" s="33">
        <v>60</v>
      </c>
      <c r="P422" s="9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5"/>
      <c r="V422" s="35"/>
      <c r="W422" s="36" t="s">
        <v>69</v>
      </c>
      <c r="X422" s="777">
        <v>0</v>
      </c>
      <c r="Y422" s="77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2">
        <v>4301011867</v>
      </c>
      <c r="D423" s="789">
        <v>4680115884830</v>
      </c>
      <c r="E423" s="790"/>
      <c r="F423" s="776">
        <v>2.5</v>
      </c>
      <c r="G423" s="33">
        <v>6</v>
      </c>
      <c r="H423" s="776">
        <v>15</v>
      </c>
      <c r="I423" s="776">
        <v>15.48</v>
      </c>
      <c r="J423" s="33">
        <v>48</v>
      </c>
      <c r="K423" s="33" t="s">
        <v>118</v>
      </c>
      <c r="L423" s="33" t="s">
        <v>147</v>
      </c>
      <c r="M423" s="34" t="s">
        <v>68</v>
      </c>
      <c r="N423" s="34"/>
      <c r="O423" s="33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5"/>
      <c r="V423" s="35"/>
      <c r="W423" s="36" t="s">
        <v>69</v>
      </c>
      <c r="X423" s="777">
        <v>0</v>
      </c>
      <c r="Y423" s="778">
        <f t="shared" si="87"/>
        <v>0</v>
      </c>
      <c r="Z423" s="37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4301011433</v>
      </c>
      <c r="D424" s="789">
        <v>4680115882638</v>
      </c>
      <c r="E424" s="790"/>
      <c r="F424" s="776">
        <v>0.4</v>
      </c>
      <c r="G424" s="33">
        <v>10</v>
      </c>
      <c r="H424" s="776">
        <v>4</v>
      </c>
      <c r="I424" s="776">
        <v>4.21</v>
      </c>
      <c r="J424" s="33">
        <v>132</v>
      </c>
      <c r="K424" s="33" t="s">
        <v>128</v>
      </c>
      <c r="L424" s="33"/>
      <c r="M424" s="34" t="s">
        <v>121</v>
      </c>
      <c r="N424" s="34"/>
      <c r="O424" s="33">
        <v>90</v>
      </c>
      <c r="P424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5"/>
      <c r="V424" s="35"/>
      <c r="W424" s="36" t="s">
        <v>69</v>
      </c>
      <c r="X424" s="777">
        <v>0</v>
      </c>
      <c r="Y424" s="77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2">
        <v>4301011952</v>
      </c>
      <c r="D425" s="789">
        <v>4680115884922</v>
      </c>
      <c r="E425" s="790"/>
      <c r="F425" s="776">
        <v>0.5</v>
      </c>
      <c r="G425" s="33">
        <v>10</v>
      </c>
      <c r="H425" s="776">
        <v>5</v>
      </c>
      <c r="I425" s="776">
        <v>5.21</v>
      </c>
      <c r="J425" s="33">
        <v>132</v>
      </c>
      <c r="K425" s="33" t="s">
        <v>128</v>
      </c>
      <c r="L425" s="33"/>
      <c r="M425" s="34" t="s">
        <v>68</v>
      </c>
      <c r="N425" s="34"/>
      <c r="O425" s="33">
        <v>60</v>
      </c>
      <c r="P425" s="9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5"/>
      <c r="V425" s="35"/>
      <c r="W425" s="36" t="s">
        <v>69</v>
      </c>
      <c r="X425" s="777">
        <v>0</v>
      </c>
      <c r="Y425" s="77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4301011866</v>
      </c>
      <c r="D426" s="789">
        <v>4680115884878</v>
      </c>
      <c r="E426" s="790"/>
      <c r="F426" s="776">
        <v>0.5</v>
      </c>
      <c r="G426" s="33">
        <v>10</v>
      </c>
      <c r="H426" s="776">
        <v>5</v>
      </c>
      <c r="I426" s="776">
        <v>5.21</v>
      </c>
      <c r="J426" s="33">
        <v>132</v>
      </c>
      <c r="K426" s="33" t="s">
        <v>128</v>
      </c>
      <c r="L426" s="33"/>
      <c r="M426" s="34" t="s">
        <v>68</v>
      </c>
      <c r="N426" s="34"/>
      <c r="O426" s="33">
        <v>60</v>
      </c>
      <c r="P426" s="88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5"/>
      <c r="V426" s="35"/>
      <c r="W426" s="36" t="s">
        <v>69</v>
      </c>
      <c r="X426" s="777">
        <v>0</v>
      </c>
      <c r="Y426" s="77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2">
        <v>4301011868</v>
      </c>
      <c r="D427" s="789">
        <v>4680115884861</v>
      </c>
      <c r="E427" s="790"/>
      <c r="F427" s="776">
        <v>0.5</v>
      </c>
      <c r="G427" s="33">
        <v>10</v>
      </c>
      <c r="H427" s="776">
        <v>5</v>
      </c>
      <c r="I427" s="776">
        <v>5.21</v>
      </c>
      <c r="J427" s="33">
        <v>132</v>
      </c>
      <c r="K427" s="33" t="s">
        <v>128</v>
      </c>
      <c r="L427" s="33"/>
      <c r="M427" s="34" t="s">
        <v>68</v>
      </c>
      <c r="N427" s="34"/>
      <c r="O427" s="33">
        <v>60</v>
      </c>
      <c r="P427" s="9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5"/>
      <c r="V427" s="35"/>
      <c r="W427" s="36" t="s">
        <v>69</v>
      </c>
      <c r="X427" s="777">
        <v>0</v>
      </c>
      <c r="Y427" s="778">
        <f t="shared" si="87"/>
        <v>0</v>
      </c>
      <c r="Z427" s="37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8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123.33333333333333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124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2.5283599999999997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8" t="s">
        <v>69</v>
      </c>
      <c r="X429" s="779">
        <f>IFERROR(SUM(X417:X427),"0")</f>
        <v>1850</v>
      </c>
      <c r="Y429" s="779">
        <f>IFERROR(SUM(Y417:Y427),"0")</f>
        <v>1860</v>
      </c>
      <c r="Z429" s="38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1"/>
      <c r="AB430" s="771"/>
      <c r="AC430" s="771"/>
    </row>
    <row r="431" spans="1:68" ht="27" hidden="1" customHeight="1" x14ac:dyDescent="0.25">
      <c r="A431" s="54" t="s">
        <v>690</v>
      </c>
      <c r="B431" s="54" t="s">
        <v>691</v>
      </c>
      <c r="C431" s="32">
        <v>4301020178</v>
      </c>
      <c r="D431" s="789">
        <v>4607091383980</v>
      </c>
      <c r="E431" s="790"/>
      <c r="F431" s="776">
        <v>2.5</v>
      </c>
      <c r="G431" s="33">
        <v>6</v>
      </c>
      <c r="H431" s="776">
        <v>15</v>
      </c>
      <c r="I431" s="776">
        <v>15.48</v>
      </c>
      <c r="J431" s="33">
        <v>48</v>
      </c>
      <c r="K431" s="33" t="s">
        <v>118</v>
      </c>
      <c r="L431" s="33" t="s">
        <v>147</v>
      </c>
      <c r="M431" s="34" t="s">
        <v>121</v>
      </c>
      <c r="N431" s="34"/>
      <c r="O431" s="33">
        <v>50</v>
      </c>
      <c r="P431" s="9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5"/>
      <c r="V431" s="35"/>
      <c r="W431" s="36" t="s">
        <v>69</v>
      </c>
      <c r="X431" s="777">
        <v>0</v>
      </c>
      <c r="Y431" s="778">
        <f>IFERROR(IF(X431="",0,CEILING((X431/$H431),1)*$H431),"")</f>
        <v>0</v>
      </c>
      <c r="Z431" s="37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2">
        <v>4301020179</v>
      </c>
      <c r="D432" s="789">
        <v>4607091384178</v>
      </c>
      <c r="E432" s="790"/>
      <c r="F432" s="776">
        <v>0.4</v>
      </c>
      <c r="G432" s="33">
        <v>10</v>
      </c>
      <c r="H432" s="776">
        <v>4</v>
      </c>
      <c r="I432" s="776">
        <v>4.21</v>
      </c>
      <c r="J432" s="33">
        <v>132</v>
      </c>
      <c r="K432" s="33" t="s">
        <v>128</v>
      </c>
      <c r="L432" s="33"/>
      <c r="M432" s="34" t="s">
        <v>121</v>
      </c>
      <c r="N432" s="34"/>
      <c r="O432" s="33">
        <v>50</v>
      </c>
      <c r="P432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5"/>
      <c r="V432" s="35"/>
      <c r="W432" s="36" t="s">
        <v>69</v>
      </c>
      <c r="X432" s="777">
        <v>0</v>
      </c>
      <c r="Y432" s="778">
        <f>IFERROR(IF(X432="",0,CEILING((X432/$H432),1)*$H432),"")</f>
        <v>0</v>
      </c>
      <c r="Z432" s="37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8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8" t="s">
        <v>69</v>
      </c>
      <c r="X434" s="779">
        <f>IFERROR(SUM(X431:X432),"0")</f>
        <v>0</v>
      </c>
      <c r="Y434" s="779">
        <f>IFERROR(SUM(Y431:Y432),"0")</f>
        <v>0</v>
      </c>
      <c r="Z434" s="38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2">
        <v>4301051903</v>
      </c>
      <c r="D436" s="789">
        <v>4607091383928</v>
      </c>
      <c r="E436" s="790"/>
      <c r="F436" s="776">
        <v>1.5</v>
      </c>
      <c r="G436" s="33">
        <v>6</v>
      </c>
      <c r="H436" s="776">
        <v>9</v>
      </c>
      <c r="I436" s="776">
        <v>9.57</v>
      </c>
      <c r="J436" s="33">
        <v>56</v>
      </c>
      <c r="K436" s="33" t="s">
        <v>118</v>
      </c>
      <c r="L436" s="33"/>
      <c r="M436" s="34" t="s">
        <v>77</v>
      </c>
      <c r="N436" s="34"/>
      <c r="O436" s="33">
        <v>40</v>
      </c>
      <c r="P436" s="1201" t="s">
        <v>697</v>
      </c>
      <c r="Q436" s="793"/>
      <c r="R436" s="793"/>
      <c r="S436" s="793"/>
      <c r="T436" s="794"/>
      <c r="U436" s="35"/>
      <c r="V436" s="35"/>
      <c r="W436" s="36" t="s">
        <v>69</v>
      </c>
      <c r="X436" s="777">
        <v>800</v>
      </c>
      <c r="Y436" s="778">
        <f>IFERROR(IF(X436="",0,CEILING((X436/$H436),1)*$H436),"")</f>
        <v>801</v>
      </c>
      <c r="Z436" s="37">
        <f>IFERROR(IF(Y436=0,"",ROUNDUP(Y436/H436,0)*0.02175),"")</f>
        <v>1.9357499999999999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850.66666666666663</v>
      </c>
      <c r="BN436" s="64">
        <f>IFERROR(Y436*I436/H436,"0")</f>
        <v>851.73</v>
      </c>
      <c r="BO436" s="64">
        <f>IFERROR(1/J436*(X436/H436),"0")</f>
        <v>1.5873015873015872</v>
      </c>
      <c r="BP436" s="64">
        <f>IFERROR(1/J436*(Y436/H436),"0")</f>
        <v>1.5892857142857142</v>
      </c>
    </row>
    <row r="437" spans="1:68" ht="27" hidden="1" customHeight="1" x14ac:dyDescent="0.25">
      <c r="A437" s="54" t="s">
        <v>699</v>
      </c>
      <c r="B437" s="54" t="s">
        <v>700</v>
      </c>
      <c r="C437" s="32">
        <v>4301051897</v>
      </c>
      <c r="D437" s="789">
        <v>4607091384260</v>
      </c>
      <c r="E437" s="790"/>
      <c r="F437" s="776">
        <v>1.5</v>
      </c>
      <c r="G437" s="33">
        <v>6</v>
      </c>
      <c r="H437" s="776">
        <v>9</v>
      </c>
      <c r="I437" s="776">
        <v>9.5640000000000001</v>
      </c>
      <c r="J437" s="33">
        <v>56</v>
      </c>
      <c r="K437" s="33" t="s">
        <v>118</v>
      </c>
      <c r="L437" s="33"/>
      <c r="M437" s="34" t="s">
        <v>77</v>
      </c>
      <c r="N437" s="34"/>
      <c r="O437" s="33">
        <v>40</v>
      </c>
      <c r="P437" s="799" t="s">
        <v>701</v>
      </c>
      <c r="Q437" s="793"/>
      <c r="R437" s="793"/>
      <c r="S437" s="793"/>
      <c r="T437" s="794"/>
      <c r="U437" s="35"/>
      <c r="V437" s="35"/>
      <c r="W437" s="36" t="s">
        <v>69</v>
      </c>
      <c r="X437" s="777">
        <v>0</v>
      </c>
      <c r="Y437" s="778">
        <f>IFERROR(IF(X437="",0,CEILING((X437/$H437),1)*$H437),"")</f>
        <v>0</v>
      </c>
      <c r="Z437" s="37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8" t="s">
        <v>72</v>
      </c>
      <c r="X438" s="779">
        <f>IFERROR(X436/H436,"0")+IFERROR(X437/H437,"0")</f>
        <v>88.888888888888886</v>
      </c>
      <c r="Y438" s="779">
        <f>IFERROR(Y436/H436,"0")+IFERROR(Y437/H437,"0")</f>
        <v>89</v>
      </c>
      <c r="Z438" s="779">
        <f>IFERROR(IF(Z436="",0,Z436),"0")+IFERROR(IF(Z437="",0,Z437),"0")</f>
        <v>1.9357499999999999</v>
      </c>
      <c r="AA438" s="780"/>
      <c r="AB438" s="780"/>
      <c r="AC438" s="780"/>
    </row>
    <row r="439" spans="1:68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8" t="s">
        <v>69</v>
      </c>
      <c r="X439" s="779">
        <f>IFERROR(SUM(X436:X437),"0")</f>
        <v>800</v>
      </c>
      <c r="Y439" s="779">
        <f>IFERROR(SUM(Y436:Y437),"0")</f>
        <v>801</v>
      </c>
      <c r="Z439" s="38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2">
        <v>4301060439</v>
      </c>
      <c r="D441" s="789">
        <v>4607091384673</v>
      </c>
      <c r="E441" s="790"/>
      <c r="F441" s="776">
        <v>1.5</v>
      </c>
      <c r="G441" s="33">
        <v>6</v>
      </c>
      <c r="H441" s="776">
        <v>9</v>
      </c>
      <c r="I441" s="776">
        <v>9.5640000000000001</v>
      </c>
      <c r="J441" s="33">
        <v>56</v>
      </c>
      <c r="K441" s="33" t="s">
        <v>118</v>
      </c>
      <c r="L441" s="33"/>
      <c r="M441" s="34" t="s">
        <v>77</v>
      </c>
      <c r="N441" s="34"/>
      <c r="O441" s="33">
        <v>30</v>
      </c>
      <c r="P441" s="1034" t="s">
        <v>705</v>
      </c>
      <c r="Q441" s="793"/>
      <c r="R441" s="793"/>
      <c r="S441" s="793"/>
      <c r="T441" s="794"/>
      <c r="U441" s="35"/>
      <c r="V441" s="35"/>
      <c r="W441" s="36" t="s">
        <v>69</v>
      </c>
      <c r="X441" s="777">
        <v>230</v>
      </c>
      <c r="Y441" s="778">
        <f>IFERROR(IF(X441="",0,CEILING((X441/$H441),1)*$H441),"")</f>
        <v>234</v>
      </c>
      <c r="Z441" s="37">
        <f>IFERROR(IF(Y441=0,"",ROUNDUP(Y441/H441,0)*0.02175),"")</f>
        <v>0.5655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244.4133333333333</v>
      </c>
      <c r="BN441" s="64">
        <f>IFERROR(Y441*I441/H441,"0")</f>
        <v>248.66400000000002</v>
      </c>
      <c r="BO441" s="64">
        <f>IFERROR(1/J441*(X441/H441),"0")</f>
        <v>0.45634920634920634</v>
      </c>
      <c r="BP441" s="64">
        <f>IFERROR(1/J441*(Y441/H441),"0")</f>
        <v>0.46428571428571425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8" t="s">
        <v>72</v>
      </c>
      <c r="X442" s="779">
        <f>IFERROR(X441/H441,"0")</f>
        <v>25.555555555555557</v>
      </c>
      <c r="Y442" s="779">
        <f>IFERROR(Y441/H441,"0")</f>
        <v>26</v>
      </c>
      <c r="Z442" s="779">
        <f>IFERROR(IF(Z441="",0,Z441),"0")</f>
        <v>0.5655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8" t="s">
        <v>69</v>
      </c>
      <c r="X443" s="779">
        <f>IFERROR(SUM(X441:X441),"0")</f>
        <v>230</v>
      </c>
      <c r="Y443" s="779">
        <f>IFERROR(SUM(Y441:Y441),"0")</f>
        <v>234</v>
      </c>
      <c r="Z443" s="38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2">
        <v>4301011483</v>
      </c>
      <c r="D446" s="789">
        <v>4680115881907</v>
      </c>
      <c r="E446" s="790"/>
      <c r="F446" s="776">
        <v>1.8</v>
      </c>
      <c r="G446" s="33">
        <v>6</v>
      </c>
      <c r="H446" s="776">
        <v>10.8</v>
      </c>
      <c r="I446" s="776">
        <v>11.28</v>
      </c>
      <c r="J446" s="33">
        <v>56</v>
      </c>
      <c r="K446" s="33" t="s">
        <v>118</v>
      </c>
      <c r="L446" s="33"/>
      <c r="M446" s="34" t="s">
        <v>68</v>
      </c>
      <c r="N446" s="34"/>
      <c r="O446" s="33">
        <v>60</v>
      </c>
      <c r="P446" s="10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5"/>
      <c r="V446" s="35"/>
      <c r="W446" s="36" t="s">
        <v>69</v>
      </c>
      <c r="X446" s="777">
        <v>0</v>
      </c>
      <c r="Y446" s="778">
        <f t="shared" ref="Y446:Y453" si="92">IFERROR(IF(X446="",0,CEILING((X446/$H446),1)*$H446),"")</f>
        <v>0</v>
      </c>
      <c r="Z446" s="37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2">
        <v>4301011873</v>
      </c>
      <c r="D447" s="789">
        <v>4680115881907</v>
      </c>
      <c r="E447" s="790"/>
      <c r="F447" s="776">
        <v>1.8</v>
      </c>
      <c r="G447" s="33">
        <v>6</v>
      </c>
      <c r="H447" s="776">
        <v>10.8</v>
      </c>
      <c r="I447" s="776">
        <v>11.28</v>
      </c>
      <c r="J447" s="33">
        <v>56</v>
      </c>
      <c r="K447" s="33" t="s">
        <v>118</v>
      </c>
      <c r="L447" s="33"/>
      <c r="M447" s="34" t="s">
        <v>68</v>
      </c>
      <c r="N447" s="34"/>
      <c r="O447" s="33">
        <v>60</v>
      </c>
      <c r="P447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5"/>
      <c r="V447" s="35"/>
      <c r="W447" s="36" t="s">
        <v>69</v>
      </c>
      <c r="X447" s="777">
        <v>0</v>
      </c>
      <c r="Y447" s="778">
        <f t="shared" si="92"/>
        <v>0</v>
      </c>
      <c r="Z447" s="37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2">
        <v>4301011655</v>
      </c>
      <c r="D448" s="789">
        <v>4680115883925</v>
      </c>
      <c r="E448" s="790"/>
      <c r="F448" s="776">
        <v>2.5</v>
      </c>
      <c r="G448" s="33">
        <v>6</v>
      </c>
      <c r="H448" s="776">
        <v>15</v>
      </c>
      <c r="I448" s="776">
        <v>15.48</v>
      </c>
      <c r="J448" s="33">
        <v>48</v>
      </c>
      <c r="K448" s="33" t="s">
        <v>118</v>
      </c>
      <c r="L448" s="33"/>
      <c r="M448" s="34" t="s">
        <v>68</v>
      </c>
      <c r="N448" s="34"/>
      <c r="O448" s="33">
        <v>60</v>
      </c>
      <c r="P448" s="10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5"/>
      <c r="V448" s="35"/>
      <c r="W448" s="36" t="s">
        <v>69</v>
      </c>
      <c r="X448" s="777">
        <v>0</v>
      </c>
      <c r="Y448" s="778">
        <f t="shared" si="92"/>
        <v>0</v>
      </c>
      <c r="Z448" s="37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2">
        <v>4301011872</v>
      </c>
      <c r="D449" s="789">
        <v>4680115883925</v>
      </c>
      <c r="E449" s="790"/>
      <c r="F449" s="776">
        <v>2.5</v>
      </c>
      <c r="G449" s="33">
        <v>6</v>
      </c>
      <c r="H449" s="776">
        <v>15</v>
      </c>
      <c r="I449" s="776">
        <v>15.48</v>
      </c>
      <c r="J449" s="33">
        <v>48</v>
      </c>
      <c r="K449" s="33" t="s">
        <v>118</v>
      </c>
      <c r="L449" s="33"/>
      <c r="M449" s="34" t="s">
        <v>68</v>
      </c>
      <c r="N449" s="34"/>
      <c r="O449" s="33">
        <v>60</v>
      </c>
      <c r="P449" s="12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5"/>
      <c r="V449" s="35"/>
      <c r="W449" s="36" t="s">
        <v>69</v>
      </c>
      <c r="X449" s="777">
        <v>0</v>
      </c>
      <c r="Y449" s="778">
        <f t="shared" si="92"/>
        <v>0</v>
      </c>
      <c r="Z449" s="37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2">
        <v>4301011312</v>
      </c>
      <c r="D450" s="789">
        <v>4607091384192</v>
      </c>
      <c r="E450" s="790"/>
      <c r="F450" s="776">
        <v>1.8</v>
      </c>
      <c r="G450" s="33">
        <v>6</v>
      </c>
      <c r="H450" s="776">
        <v>10.8</v>
      </c>
      <c r="I450" s="776">
        <v>11.28</v>
      </c>
      <c r="J450" s="33">
        <v>56</v>
      </c>
      <c r="K450" s="33" t="s">
        <v>118</v>
      </c>
      <c r="L450" s="33"/>
      <c r="M450" s="34" t="s">
        <v>121</v>
      </c>
      <c r="N450" s="34"/>
      <c r="O450" s="33">
        <v>60</v>
      </c>
      <c r="P450" s="9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5"/>
      <c r="V450" s="35"/>
      <c r="W450" s="36" t="s">
        <v>69</v>
      </c>
      <c r="X450" s="777">
        <v>60</v>
      </c>
      <c r="Y450" s="778">
        <f t="shared" si="92"/>
        <v>64.800000000000011</v>
      </c>
      <c r="Z450" s="37">
        <f t="shared" si="93"/>
        <v>0.1305</v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62.666666666666657</v>
      </c>
      <c r="BN450" s="64">
        <f t="shared" si="95"/>
        <v>67.680000000000007</v>
      </c>
      <c r="BO450" s="64">
        <f t="shared" si="96"/>
        <v>9.9206349206349201E-2</v>
      </c>
      <c r="BP450" s="64">
        <f t="shared" si="97"/>
        <v>0.10714285714285715</v>
      </c>
    </row>
    <row r="451" spans="1:68" ht="37.5" hidden="1" customHeight="1" x14ac:dyDescent="0.25">
      <c r="A451" s="54" t="s">
        <v>719</v>
      </c>
      <c r="B451" s="54" t="s">
        <v>720</v>
      </c>
      <c r="C451" s="32">
        <v>4301011874</v>
      </c>
      <c r="D451" s="789">
        <v>4680115884892</v>
      </c>
      <c r="E451" s="790"/>
      <c r="F451" s="776">
        <v>1.8</v>
      </c>
      <c r="G451" s="33">
        <v>6</v>
      </c>
      <c r="H451" s="776">
        <v>10.8</v>
      </c>
      <c r="I451" s="776">
        <v>11.28</v>
      </c>
      <c r="J451" s="33">
        <v>56</v>
      </c>
      <c r="K451" s="33" t="s">
        <v>118</v>
      </c>
      <c r="L451" s="33"/>
      <c r="M451" s="34" t="s">
        <v>68</v>
      </c>
      <c r="N451" s="34"/>
      <c r="O451" s="33">
        <v>60</v>
      </c>
      <c r="P451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5"/>
      <c r="V451" s="35"/>
      <c r="W451" s="36" t="s">
        <v>69</v>
      </c>
      <c r="X451" s="777">
        <v>0</v>
      </c>
      <c r="Y451" s="778">
        <f t="shared" si="92"/>
        <v>0</v>
      </c>
      <c r="Z451" s="37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2">
        <v>4301011875</v>
      </c>
      <c r="D452" s="789">
        <v>4680115884885</v>
      </c>
      <c r="E452" s="790"/>
      <c r="F452" s="776">
        <v>0.8</v>
      </c>
      <c r="G452" s="33">
        <v>15</v>
      </c>
      <c r="H452" s="776">
        <v>12</v>
      </c>
      <c r="I452" s="776">
        <v>12.48</v>
      </c>
      <c r="J452" s="33">
        <v>56</v>
      </c>
      <c r="K452" s="33" t="s">
        <v>118</v>
      </c>
      <c r="L452" s="33"/>
      <c r="M452" s="34" t="s">
        <v>68</v>
      </c>
      <c r="N452" s="34"/>
      <c r="O452" s="33">
        <v>60</v>
      </c>
      <c r="P452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5"/>
      <c r="V452" s="35"/>
      <c r="W452" s="36" t="s">
        <v>69</v>
      </c>
      <c r="X452" s="777">
        <v>0</v>
      </c>
      <c r="Y452" s="778">
        <f t="shared" si="92"/>
        <v>0</v>
      </c>
      <c r="Z452" s="37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2">
        <v>4301011871</v>
      </c>
      <c r="D453" s="789">
        <v>4680115884908</v>
      </c>
      <c r="E453" s="790"/>
      <c r="F453" s="776">
        <v>0.4</v>
      </c>
      <c r="G453" s="33">
        <v>10</v>
      </c>
      <c r="H453" s="776">
        <v>4</v>
      </c>
      <c r="I453" s="776">
        <v>4.21</v>
      </c>
      <c r="J453" s="33">
        <v>132</v>
      </c>
      <c r="K453" s="33" t="s">
        <v>128</v>
      </c>
      <c r="L453" s="33"/>
      <c r="M453" s="34" t="s">
        <v>68</v>
      </c>
      <c r="N453" s="34"/>
      <c r="O453" s="33">
        <v>60</v>
      </c>
      <c r="P453" s="8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5"/>
      <c r="V453" s="35"/>
      <c r="W453" s="36" t="s">
        <v>69</v>
      </c>
      <c r="X453" s="777">
        <v>0</v>
      </c>
      <c r="Y453" s="778">
        <f t="shared" si="92"/>
        <v>0</v>
      </c>
      <c r="Z453" s="37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8" t="s">
        <v>72</v>
      </c>
      <c r="X454" s="779">
        <f>IFERROR(X446/H446,"0")+IFERROR(X447/H447,"0")+IFERROR(X448/H448,"0")+IFERROR(X449/H449,"0")+IFERROR(X450/H450,"0")+IFERROR(X451/H451,"0")+IFERROR(X452/H452,"0")+IFERROR(X453/H453,"0")</f>
        <v>5.5555555555555554</v>
      </c>
      <c r="Y454" s="779">
        <f>IFERROR(Y446/H446,"0")+IFERROR(Y447/H447,"0")+IFERROR(Y448/H448,"0")+IFERROR(Y449/H449,"0")+IFERROR(Y450/H450,"0")+IFERROR(Y451/H451,"0")+IFERROR(Y452/H452,"0")+IFERROR(Y453/H453,"0")</f>
        <v>6.0000000000000009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0.1305</v>
      </c>
      <c r="AA454" s="780"/>
      <c r="AB454" s="780"/>
      <c r="AC454" s="780"/>
    </row>
    <row r="455" spans="1:68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8" t="s">
        <v>69</v>
      </c>
      <c r="X455" s="779">
        <f>IFERROR(SUM(X446:X453),"0")</f>
        <v>60</v>
      </c>
      <c r="Y455" s="779">
        <f>IFERROR(SUM(Y446:Y453),"0")</f>
        <v>64.800000000000011</v>
      </c>
      <c r="Z455" s="38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2">
        <v>4301031303</v>
      </c>
      <c r="D457" s="789">
        <v>4607091384802</v>
      </c>
      <c r="E457" s="790"/>
      <c r="F457" s="776">
        <v>0.73</v>
      </c>
      <c r="G457" s="33">
        <v>6</v>
      </c>
      <c r="H457" s="776">
        <v>4.38</v>
      </c>
      <c r="I457" s="776">
        <v>4.6399999999999997</v>
      </c>
      <c r="J457" s="33">
        <v>156</v>
      </c>
      <c r="K457" s="33" t="s">
        <v>128</v>
      </c>
      <c r="L457" s="33"/>
      <c r="M457" s="34" t="s">
        <v>68</v>
      </c>
      <c r="N457" s="34"/>
      <c r="O457" s="33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5"/>
      <c r="V457" s="35"/>
      <c r="W457" s="36" t="s">
        <v>69</v>
      </c>
      <c r="X457" s="777">
        <v>100</v>
      </c>
      <c r="Y457" s="778">
        <f>IFERROR(IF(X457="",0,CEILING((X457/$H457),1)*$H457),"")</f>
        <v>100.74</v>
      </c>
      <c r="Z457" s="37">
        <f>IFERROR(IF(Y457=0,"",ROUNDUP(Y457/H457,0)*0.00753),"")</f>
        <v>0.17319000000000001</v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105.93607305936072</v>
      </c>
      <c r="BN457" s="64">
        <f>IFERROR(Y457*I457/H457,"0")</f>
        <v>106.72</v>
      </c>
      <c r="BO457" s="64">
        <f>IFERROR(1/J457*(X457/H457),"0")</f>
        <v>0.14635288607891347</v>
      </c>
      <c r="BP457" s="64">
        <f>IFERROR(1/J457*(Y457/H457),"0")</f>
        <v>0.14743589743589744</v>
      </c>
    </row>
    <row r="458" spans="1:68" ht="27" hidden="1" customHeight="1" x14ac:dyDescent="0.25">
      <c r="A458" s="54" t="s">
        <v>729</v>
      </c>
      <c r="B458" s="54" t="s">
        <v>730</v>
      </c>
      <c r="C458" s="32">
        <v>4301031304</v>
      </c>
      <c r="D458" s="789">
        <v>4607091384826</v>
      </c>
      <c r="E458" s="790"/>
      <c r="F458" s="776">
        <v>0.35</v>
      </c>
      <c r="G458" s="33">
        <v>8</v>
      </c>
      <c r="H458" s="776">
        <v>2.8</v>
      </c>
      <c r="I458" s="776">
        <v>2.98</v>
      </c>
      <c r="J458" s="33">
        <v>234</v>
      </c>
      <c r="K458" s="33" t="s">
        <v>67</v>
      </c>
      <c r="L458" s="33"/>
      <c r="M458" s="34" t="s">
        <v>68</v>
      </c>
      <c r="N458" s="34"/>
      <c r="O458" s="33">
        <v>35</v>
      </c>
      <c r="P458" s="8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5"/>
      <c r="V458" s="35"/>
      <c r="W458" s="36" t="s">
        <v>69</v>
      </c>
      <c r="X458" s="777">
        <v>0</v>
      </c>
      <c r="Y458" s="778">
        <f>IFERROR(IF(X458="",0,CEILING((X458/$H458),1)*$H458),"")</f>
        <v>0</v>
      </c>
      <c r="Z458" s="37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8" t="s">
        <v>72</v>
      </c>
      <c r="X459" s="779">
        <f>IFERROR(X457/H457,"0")+IFERROR(X458/H458,"0")</f>
        <v>22.831050228310502</v>
      </c>
      <c r="Y459" s="779">
        <f>IFERROR(Y457/H457,"0")+IFERROR(Y458/H458,"0")</f>
        <v>23</v>
      </c>
      <c r="Z459" s="779">
        <f>IFERROR(IF(Z457="",0,Z457),"0")+IFERROR(IF(Z458="",0,Z458),"0")</f>
        <v>0.17319000000000001</v>
      </c>
      <c r="AA459" s="780"/>
      <c r="AB459" s="780"/>
      <c r="AC459" s="780"/>
    </row>
    <row r="460" spans="1:68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8" t="s">
        <v>69</v>
      </c>
      <c r="X460" s="779">
        <f>IFERROR(SUM(X457:X458),"0")</f>
        <v>100</v>
      </c>
      <c r="Y460" s="779">
        <f>IFERROR(SUM(Y457:Y458),"0")</f>
        <v>100.74</v>
      </c>
      <c r="Z460" s="38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2">
        <v>4301051899</v>
      </c>
      <c r="D462" s="789">
        <v>4607091384246</v>
      </c>
      <c r="E462" s="790"/>
      <c r="F462" s="776">
        <v>1.5</v>
      </c>
      <c r="G462" s="33">
        <v>6</v>
      </c>
      <c r="H462" s="776">
        <v>9</v>
      </c>
      <c r="I462" s="776">
        <v>9.5640000000000001</v>
      </c>
      <c r="J462" s="33">
        <v>56</v>
      </c>
      <c r="K462" s="33" t="s">
        <v>118</v>
      </c>
      <c r="L462" s="33"/>
      <c r="M462" s="34" t="s">
        <v>77</v>
      </c>
      <c r="N462" s="34"/>
      <c r="O462" s="33">
        <v>40</v>
      </c>
      <c r="P462" s="1042" t="s">
        <v>733</v>
      </c>
      <c r="Q462" s="793"/>
      <c r="R462" s="793"/>
      <c r="S462" s="793"/>
      <c r="T462" s="794"/>
      <c r="U462" s="35"/>
      <c r="V462" s="35"/>
      <c r="W462" s="36" t="s">
        <v>69</v>
      </c>
      <c r="X462" s="777">
        <v>50</v>
      </c>
      <c r="Y462" s="778">
        <f>IFERROR(IF(X462="",0,CEILING((X462/$H462),1)*$H462),"")</f>
        <v>54</v>
      </c>
      <c r="Z462" s="37">
        <f>IFERROR(IF(Y462=0,"",ROUNDUP(Y462/H462,0)*0.02175),"")</f>
        <v>0.1305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53.133333333333333</v>
      </c>
      <c r="BN462" s="64">
        <f>IFERROR(Y462*I462/H462,"0")</f>
        <v>57.384</v>
      </c>
      <c r="BO462" s="64">
        <f>IFERROR(1/J462*(X462/H462),"0")</f>
        <v>9.9206349206349201E-2</v>
      </c>
      <c r="BP462" s="64">
        <f>IFERROR(1/J462*(Y462/H462),"0")</f>
        <v>0.10714285714285714</v>
      </c>
    </row>
    <row r="463" spans="1:68" ht="37.5" hidden="1" customHeight="1" x14ac:dyDescent="0.25">
      <c r="A463" s="54" t="s">
        <v>735</v>
      </c>
      <c r="B463" s="54" t="s">
        <v>736</v>
      </c>
      <c r="C463" s="32">
        <v>4301051901</v>
      </c>
      <c r="D463" s="789">
        <v>4680115881976</v>
      </c>
      <c r="E463" s="790"/>
      <c r="F463" s="776">
        <v>1.5</v>
      </c>
      <c r="G463" s="33">
        <v>6</v>
      </c>
      <c r="H463" s="776">
        <v>9</v>
      </c>
      <c r="I463" s="776">
        <v>9.48</v>
      </c>
      <c r="J463" s="33">
        <v>56</v>
      </c>
      <c r="K463" s="33" t="s">
        <v>118</v>
      </c>
      <c r="L463" s="33"/>
      <c r="M463" s="34" t="s">
        <v>77</v>
      </c>
      <c r="N463" s="34"/>
      <c r="O463" s="33">
        <v>40</v>
      </c>
      <c r="P463" s="1110" t="s">
        <v>737</v>
      </c>
      <c r="Q463" s="793"/>
      <c r="R463" s="793"/>
      <c r="S463" s="793"/>
      <c r="T463" s="794"/>
      <c r="U463" s="35"/>
      <c r="V463" s="35"/>
      <c r="W463" s="36" t="s">
        <v>69</v>
      </c>
      <c r="X463" s="777">
        <v>0</v>
      </c>
      <c r="Y463" s="778">
        <f>IFERROR(IF(X463="",0,CEILING((X463/$H463),1)*$H463),"")</f>
        <v>0</v>
      </c>
      <c r="Z463" s="37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2">
        <v>4301051634</v>
      </c>
      <c r="D464" s="789">
        <v>4607091384253</v>
      </c>
      <c r="E464" s="790"/>
      <c r="F464" s="776">
        <v>0.4</v>
      </c>
      <c r="G464" s="33">
        <v>6</v>
      </c>
      <c r="H464" s="776">
        <v>2.4</v>
      </c>
      <c r="I464" s="77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8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5"/>
      <c r="V464" s="35"/>
      <c r="W464" s="36" t="s">
        <v>69</v>
      </c>
      <c r="X464" s="777">
        <v>0</v>
      </c>
      <c r="Y464" s="77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2">
        <v>4301051297</v>
      </c>
      <c r="D465" s="789">
        <v>4607091384253</v>
      </c>
      <c r="E465" s="790"/>
      <c r="F465" s="776">
        <v>0.4</v>
      </c>
      <c r="G465" s="33">
        <v>6</v>
      </c>
      <c r="H465" s="776">
        <v>2.4</v>
      </c>
      <c r="I465" s="776">
        <v>2.6640000000000001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2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5"/>
      <c r="V465" s="35"/>
      <c r="W465" s="36" t="s">
        <v>69</v>
      </c>
      <c r="X465" s="777">
        <v>0</v>
      </c>
      <c r="Y465" s="77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2">
        <v>4301051444</v>
      </c>
      <c r="D466" s="789">
        <v>4680115881969</v>
      </c>
      <c r="E466" s="790"/>
      <c r="F466" s="776">
        <v>0.4</v>
      </c>
      <c r="G466" s="33">
        <v>6</v>
      </c>
      <c r="H466" s="776">
        <v>2.4</v>
      </c>
      <c r="I466" s="776">
        <v>2.58</v>
      </c>
      <c r="J466" s="33">
        <v>182</v>
      </c>
      <c r="K466" s="33" t="s">
        <v>76</v>
      </c>
      <c r="L466" s="33"/>
      <c r="M466" s="34" t="s">
        <v>68</v>
      </c>
      <c r="N466" s="34"/>
      <c r="O466" s="33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5"/>
      <c r="V466" s="35"/>
      <c r="W466" s="36" t="s">
        <v>69</v>
      </c>
      <c r="X466" s="777">
        <v>0</v>
      </c>
      <c r="Y466" s="778">
        <f>IFERROR(IF(X466="",0,CEILING((X466/$H466),1)*$H466),"")</f>
        <v>0</v>
      </c>
      <c r="Z466" s="37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8" t="s">
        <v>72</v>
      </c>
      <c r="X467" s="779">
        <f>IFERROR(X462/H462,"0")+IFERROR(X463/H463,"0")+IFERROR(X464/H464,"0")+IFERROR(X465/H465,"0")+IFERROR(X466/H466,"0")</f>
        <v>5.5555555555555554</v>
      </c>
      <c r="Y467" s="779">
        <f>IFERROR(Y462/H462,"0")+IFERROR(Y463/H463,"0")+IFERROR(Y464/H464,"0")+IFERROR(Y465/H465,"0")+IFERROR(Y466/H466,"0")</f>
        <v>6</v>
      </c>
      <c r="Z467" s="779">
        <f>IFERROR(IF(Z462="",0,Z462),"0")+IFERROR(IF(Z463="",0,Z463),"0")+IFERROR(IF(Z464="",0,Z464),"0")+IFERROR(IF(Z465="",0,Z465),"0")+IFERROR(IF(Z466="",0,Z466),"0")</f>
        <v>0.1305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8" t="s">
        <v>69</v>
      </c>
      <c r="X468" s="779">
        <f>IFERROR(SUM(X462:X466),"0")</f>
        <v>50</v>
      </c>
      <c r="Y468" s="779">
        <f>IFERROR(SUM(Y462:Y466),"0")</f>
        <v>54</v>
      </c>
      <c r="Z468" s="38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2">
        <v>4301060441</v>
      </c>
      <c r="D470" s="789">
        <v>4607091389357</v>
      </c>
      <c r="E470" s="790"/>
      <c r="F470" s="776">
        <v>1.5</v>
      </c>
      <c r="G470" s="33">
        <v>6</v>
      </c>
      <c r="H470" s="776">
        <v>9</v>
      </c>
      <c r="I470" s="776">
        <v>9.48</v>
      </c>
      <c r="J470" s="33">
        <v>56</v>
      </c>
      <c r="K470" s="33" t="s">
        <v>118</v>
      </c>
      <c r="L470" s="33"/>
      <c r="M470" s="34" t="s">
        <v>77</v>
      </c>
      <c r="N470" s="34"/>
      <c r="O470" s="33">
        <v>40</v>
      </c>
      <c r="P470" s="1132" t="s">
        <v>749</v>
      </c>
      <c r="Q470" s="793"/>
      <c r="R470" s="793"/>
      <c r="S470" s="793"/>
      <c r="T470" s="794"/>
      <c r="U470" s="35"/>
      <c r="V470" s="35"/>
      <c r="W470" s="36" t="s">
        <v>69</v>
      </c>
      <c r="X470" s="777">
        <v>20</v>
      </c>
      <c r="Y470" s="778">
        <f>IFERROR(IF(X470="",0,CEILING((X470/$H470),1)*$H470),"")</f>
        <v>27</v>
      </c>
      <c r="Z470" s="37">
        <f>IFERROR(IF(Y470=0,"",ROUNDUP(Y470/H470,0)*0.02175),"")</f>
        <v>6.5250000000000002E-2</v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21.06666666666667</v>
      </c>
      <c r="BN470" s="64">
        <f>IFERROR(Y470*I470/H470,"0")</f>
        <v>28.44</v>
      </c>
      <c r="BO470" s="64">
        <f>IFERROR(1/J470*(X470/H470),"0")</f>
        <v>3.968253968253968E-2</v>
      </c>
      <c r="BP470" s="64">
        <f>IFERROR(1/J470*(Y470/H470),"0")</f>
        <v>5.3571428571428568E-2</v>
      </c>
    </row>
    <row r="471" spans="1:68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8" t="s">
        <v>72</v>
      </c>
      <c r="X471" s="779">
        <f>IFERROR(X470/H470,"0")</f>
        <v>2.2222222222222223</v>
      </c>
      <c r="Y471" s="779">
        <f>IFERROR(Y470/H470,"0")</f>
        <v>3</v>
      </c>
      <c r="Z471" s="779">
        <f>IFERROR(IF(Z470="",0,Z470),"0")</f>
        <v>6.5250000000000002E-2</v>
      </c>
      <c r="AA471" s="780"/>
      <c r="AB471" s="780"/>
      <c r="AC471" s="780"/>
    </row>
    <row r="472" spans="1:68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8" t="s">
        <v>69</v>
      </c>
      <c r="X472" s="779">
        <f>IFERROR(SUM(X470:X470),"0")</f>
        <v>20</v>
      </c>
      <c r="Y472" s="779">
        <f>IFERROR(SUM(Y470:Y470),"0")</f>
        <v>27</v>
      </c>
      <c r="Z472" s="38"/>
      <c r="AA472" s="780"/>
      <c r="AB472" s="780"/>
      <c r="AC472" s="780"/>
    </row>
    <row r="473" spans="1:68" ht="27.75" hidden="1" customHeight="1" x14ac:dyDescent="0.2">
      <c r="A473" s="923" t="s">
        <v>751</v>
      </c>
      <c r="B473" s="924"/>
      <c r="C473" s="924"/>
      <c r="D473" s="924"/>
      <c r="E473" s="924"/>
      <c r="F473" s="924"/>
      <c r="G473" s="924"/>
      <c r="H473" s="924"/>
      <c r="I473" s="924"/>
      <c r="J473" s="924"/>
      <c r="K473" s="924"/>
      <c r="L473" s="924"/>
      <c r="M473" s="924"/>
      <c r="N473" s="924"/>
      <c r="O473" s="924"/>
      <c r="P473" s="924"/>
      <c r="Q473" s="924"/>
      <c r="R473" s="924"/>
      <c r="S473" s="924"/>
      <c r="T473" s="924"/>
      <c r="U473" s="924"/>
      <c r="V473" s="924"/>
      <c r="W473" s="924"/>
      <c r="X473" s="924"/>
      <c r="Y473" s="924"/>
      <c r="Z473" s="924"/>
      <c r="AA473" s="49"/>
      <c r="AB473" s="49"/>
      <c r="AC473" s="49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2">
        <v>4301011428</v>
      </c>
      <c r="D476" s="789">
        <v>4607091389708</v>
      </c>
      <c r="E476" s="790"/>
      <c r="F476" s="776">
        <v>0.45</v>
      </c>
      <c r="G476" s="33">
        <v>6</v>
      </c>
      <c r="H476" s="776">
        <v>2.7</v>
      </c>
      <c r="I476" s="776">
        <v>2.88</v>
      </c>
      <c r="J476" s="33">
        <v>182</v>
      </c>
      <c r="K476" s="33" t="s">
        <v>76</v>
      </c>
      <c r="L476" s="33"/>
      <c r="M476" s="34" t="s">
        <v>121</v>
      </c>
      <c r="N476" s="34"/>
      <c r="O476" s="33">
        <v>50</v>
      </c>
      <c r="P476" s="8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5"/>
      <c r="V476" s="35"/>
      <c r="W476" s="36" t="s">
        <v>69</v>
      </c>
      <c r="X476" s="777">
        <v>0</v>
      </c>
      <c r="Y476" s="778">
        <f>IFERROR(IF(X476="",0,CEILING((X476/$H476),1)*$H476),"")</f>
        <v>0</v>
      </c>
      <c r="Z476" s="37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8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8" t="s">
        <v>69</v>
      </c>
      <c r="X478" s="779">
        <f>IFERROR(SUM(X476:X476),"0")</f>
        <v>0</v>
      </c>
      <c r="Y478" s="779">
        <f>IFERROR(SUM(Y476:Y476),"0")</f>
        <v>0</v>
      </c>
      <c r="Z478" s="38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2">
        <v>4301031405</v>
      </c>
      <c r="D480" s="789">
        <v>4680115886100</v>
      </c>
      <c r="E480" s="790"/>
      <c r="F480" s="776">
        <v>0.9</v>
      </c>
      <c r="G480" s="33">
        <v>6</v>
      </c>
      <c r="H480" s="776">
        <v>5.4</v>
      </c>
      <c r="I480" s="776">
        <v>5.61</v>
      </c>
      <c r="J480" s="33">
        <v>132</v>
      </c>
      <c r="K480" s="33" t="s">
        <v>128</v>
      </c>
      <c r="L480" s="33"/>
      <c r="M480" s="34" t="s">
        <v>68</v>
      </c>
      <c r="N480" s="34"/>
      <c r="O480" s="33">
        <v>50</v>
      </c>
      <c r="P480" s="919" t="s">
        <v>758</v>
      </c>
      <c r="Q480" s="793"/>
      <c r="R480" s="793"/>
      <c r="S480" s="793"/>
      <c r="T480" s="794"/>
      <c r="U480" s="35"/>
      <c r="V480" s="35"/>
      <c r="W480" s="36" t="s">
        <v>69</v>
      </c>
      <c r="X480" s="777">
        <v>100</v>
      </c>
      <c r="Y480" s="778">
        <f t="shared" ref="Y480:Y504" si="98">IFERROR(IF(X480="",0,CEILING((X480/$H480),1)*$H480),"")</f>
        <v>102.60000000000001</v>
      </c>
      <c r="Z480" s="37">
        <f>IFERROR(IF(Y480=0,"",ROUNDUP(Y480/H480,0)*0.00902),"")</f>
        <v>0.17138</v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103.88888888888889</v>
      </c>
      <c r="BN480" s="64">
        <f t="shared" ref="BN480:BN504" si="100">IFERROR(Y480*I480/H480,"0")</f>
        <v>106.59000000000002</v>
      </c>
      <c r="BO480" s="64">
        <f t="shared" ref="BO480:BO504" si="101">IFERROR(1/J480*(X480/H480),"0")</f>
        <v>0.14029180695847362</v>
      </c>
      <c r="BP480" s="64">
        <f t="shared" ref="BP480:BP504" si="102">IFERROR(1/J480*(Y480/H480),"0")</f>
        <v>0.14393939393939395</v>
      </c>
    </row>
    <row r="481" spans="1:68" ht="27" hidden="1" customHeight="1" x14ac:dyDescent="0.25">
      <c r="A481" s="54" t="s">
        <v>756</v>
      </c>
      <c r="B481" s="54" t="s">
        <v>760</v>
      </c>
      <c r="C481" s="32">
        <v>4301031322</v>
      </c>
      <c r="D481" s="789">
        <v>4607091389753</v>
      </c>
      <c r="E481" s="790"/>
      <c r="F481" s="776">
        <v>0.7</v>
      </c>
      <c r="G481" s="33">
        <v>6</v>
      </c>
      <c r="H481" s="776">
        <v>4.2</v>
      </c>
      <c r="I481" s="776">
        <v>4.43</v>
      </c>
      <c r="J481" s="33">
        <v>156</v>
      </c>
      <c r="K481" s="33" t="s">
        <v>128</v>
      </c>
      <c r="L481" s="33"/>
      <c r="M481" s="34" t="s">
        <v>68</v>
      </c>
      <c r="N481" s="34"/>
      <c r="O481" s="33">
        <v>50</v>
      </c>
      <c r="P481" s="9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5"/>
      <c r="V481" s="35"/>
      <c r="W481" s="36" t="s">
        <v>69</v>
      </c>
      <c r="X481" s="777">
        <v>0</v>
      </c>
      <c r="Y481" s="778">
        <f t="shared" si="98"/>
        <v>0</v>
      </c>
      <c r="Z481" s="37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2">
        <v>4301031355</v>
      </c>
      <c r="D482" s="789">
        <v>4607091389753</v>
      </c>
      <c r="E482" s="790"/>
      <c r="F482" s="776">
        <v>0.7</v>
      </c>
      <c r="G482" s="33">
        <v>6</v>
      </c>
      <c r="H482" s="776">
        <v>4.2</v>
      </c>
      <c r="I482" s="776">
        <v>4.43</v>
      </c>
      <c r="J482" s="33">
        <v>156</v>
      </c>
      <c r="K482" s="33" t="s">
        <v>128</v>
      </c>
      <c r="L482" s="33"/>
      <c r="M482" s="34" t="s">
        <v>68</v>
      </c>
      <c r="N482" s="34"/>
      <c r="O482" s="33">
        <v>50</v>
      </c>
      <c r="P482" s="8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5"/>
      <c r="V482" s="35"/>
      <c r="W482" s="36" t="s">
        <v>69</v>
      </c>
      <c r="X482" s="777">
        <v>0</v>
      </c>
      <c r="Y482" s="778">
        <f t="shared" si="98"/>
        <v>0</v>
      </c>
      <c r="Z482" s="37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2">
        <v>4301031382</v>
      </c>
      <c r="D483" s="789">
        <v>4680115886117</v>
      </c>
      <c r="E483" s="790"/>
      <c r="F483" s="776">
        <v>0.9</v>
      </c>
      <c r="G483" s="33">
        <v>6</v>
      </c>
      <c r="H483" s="776">
        <v>5.4</v>
      </c>
      <c r="I483" s="776">
        <v>5.61</v>
      </c>
      <c r="J483" s="33">
        <v>120</v>
      </c>
      <c r="K483" s="33" t="s">
        <v>128</v>
      </c>
      <c r="L483" s="33"/>
      <c r="M483" s="34" t="s">
        <v>68</v>
      </c>
      <c r="N483" s="34"/>
      <c r="O483" s="33">
        <v>50</v>
      </c>
      <c r="P483" s="1107" t="s">
        <v>764</v>
      </c>
      <c r="Q483" s="793"/>
      <c r="R483" s="793"/>
      <c r="S483" s="793"/>
      <c r="T483" s="794"/>
      <c r="U483" s="35"/>
      <c r="V483" s="35"/>
      <c r="W483" s="36" t="s">
        <v>69</v>
      </c>
      <c r="X483" s="777">
        <v>0</v>
      </c>
      <c r="Y483" s="778">
        <f t="shared" si="98"/>
        <v>0</v>
      </c>
      <c r="Z483" s="37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2">
        <v>4301031406</v>
      </c>
      <c r="D484" s="789">
        <v>4680115886117</v>
      </c>
      <c r="E484" s="790"/>
      <c r="F484" s="776">
        <v>0.9</v>
      </c>
      <c r="G484" s="33">
        <v>6</v>
      </c>
      <c r="H484" s="776">
        <v>5.4</v>
      </c>
      <c r="I484" s="776">
        <v>5.61</v>
      </c>
      <c r="J484" s="33">
        <v>132</v>
      </c>
      <c r="K484" s="33" t="s">
        <v>128</v>
      </c>
      <c r="L484" s="33"/>
      <c r="M484" s="34" t="s">
        <v>68</v>
      </c>
      <c r="N484" s="34"/>
      <c r="O484" s="33">
        <v>50</v>
      </c>
      <c r="P484" s="1186" t="s">
        <v>764</v>
      </c>
      <c r="Q484" s="793"/>
      <c r="R484" s="793"/>
      <c r="S484" s="793"/>
      <c r="T484" s="794"/>
      <c r="U484" s="35"/>
      <c r="V484" s="35"/>
      <c r="W484" s="36" t="s">
        <v>69</v>
      </c>
      <c r="X484" s="777">
        <v>0</v>
      </c>
      <c r="Y484" s="778">
        <f t="shared" si="98"/>
        <v>0</v>
      </c>
      <c r="Z484" s="37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2">
        <v>4301031323</v>
      </c>
      <c r="D485" s="789">
        <v>4607091389760</v>
      </c>
      <c r="E485" s="790"/>
      <c r="F485" s="776">
        <v>0.7</v>
      </c>
      <c r="G485" s="33">
        <v>6</v>
      </c>
      <c r="H485" s="776">
        <v>4.2</v>
      </c>
      <c r="I485" s="776">
        <v>4.43</v>
      </c>
      <c r="J485" s="33">
        <v>156</v>
      </c>
      <c r="K485" s="33" t="s">
        <v>128</v>
      </c>
      <c r="L485" s="33"/>
      <c r="M485" s="34" t="s">
        <v>68</v>
      </c>
      <c r="N485" s="34"/>
      <c r="O485" s="33">
        <v>50</v>
      </c>
      <c r="P485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5"/>
      <c r="V485" s="35"/>
      <c r="W485" s="36" t="s">
        <v>69</v>
      </c>
      <c r="X485" s="777">
        <v>0</v>
      </c>
      <c r="Y485" s="778">
        <f t="shared" si="98"/>
        <v>0</v>
      </c>
      <c r="Z485" s="37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2">
        <v>4301031325</v>
      </c>
      <c r="D486" s="789">
        <v>4607091389746</v>
      </c>
      <c r="E486" s="790"/>
      <c r="F486" s="776">
        <v>0.7</v>
      </c>
      <c r="G486" s="33">
        <v>6</v>
      </c>
      <c r="H486" s="776">
        <v>4.2</v>
      </c>
      <c r="I486" s="776">
        <v>4.43</v>
      </c>
      <c r="J486" s="33">
        <v>156</v>
      </c>
      <c r="K486" s="33" t="s">
        <v>128</v>
      </c>
      <c r="L486" s="33"/>
      <c r="M486" s="34" t="s">
        <v>68</v>
      </c>
      <c r="N486" s="34"/>
      <c r="O486" s="33">
        <v>50</v>
      </c>
      <c r="P486" s="11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5"/>
      <c r="V486" s="35"/>
      <c r="W486" s="36" t="s">
        <v>69</v>
      </c>
      <c r="X486" s="777">
        <v>150</v>
      </c>
      <c r="Y486" s="778">
        <f t="shared" si="98"/>
        <v>151.20000000000002</v>
      </c>
      <c r="Z486" s="37">
        <f>IFERROR(IF(Y486=0,"",ROUNDUP(Y486/H486,0)*0.00753),"")</f>
        <v>0.27107999999999999</v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158.21428571428569</v>
      </c>
      <c r="BN486" s="64">
        <f t="shared" si="100"/>
        <v>159.47999999999999</v>
      </c>
      <c r="BO486" s="64">
        <f t="shared" si="101"/>
        <v>0.22893772893772893</v>
      </c>
      <c r="BP486" s="64">
        <f t="shared" si="102"/>
        <v>0.23076923076923075</v>
      </c>
    </row>
    <row r="487" spans="1:68" ht="27" hidden="1" customHeight="1" x14ac:dyDescent="0.25">
      <c r="A487" s="54" t="s">
        <v>768</v>
      </c>
      <c r="B487" s="54" t="s">
        <v>771</v>
      </c>
      <c r="C487" s="32">
        <v>4301031356</v>
      </c>
      <c r="D487" s="789">
        <v>4607091389746</v>
      </c>
      <c r="E487" s="790"/>
      <c r="F487" s="776">
        <v>0.7</v>
      </c>
      <c r="G487" s="33">
        <v>6</v>
      </c>
      <c r="H487" s="776">
        <v>4.2</v>
      </c>
      <c r="I487" s="776">
        <v>4.43</v>
      </c>
      <c r="J487" s="33">
        <v>156</v>
      </c>
      <c r="K487" s="33" t="s">
        <v>128</v>
      </c>
      <c r="L487" s="33"/>
      <c r="M487" s="34" t="s">
        <v>68</v>
      </c>
      <c r="N487" s="34"/>
      <c r="O487" s="33">
        <v>50</v>
      </c>
      <c r="P487" s="105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5"/>
      <c r="V487" s="35"/>
      <c r="W487" s="36" t="s">
        <v>69</v>
      </c>
      <c r="X487" s="777">
        <v>0</v>
      </c>
      <c r="Y487" s="778">
        <f t="shared" si="98"/>
        <v>0</v>
      </c>
      <c r="Z487" s="37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2">
        <v>4301031335</v>
      </c>
      <c r="D488" s="789">
        <v>4680115883147</v>
      </c>
      <c r="E488" s="790"/>
      <c r="F488" s="776">
        <v>0.28000000000000003</v>
      </c>
      <c r="G488" s="33">
        <v>6</v>
      </c>
      <c r="H488" s="776">
        <v>1.68</v>
      </c>
      <c r="I488" s="77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0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5"/>
      <c r="V488" s="35"/>
      <c r="W488" s="36" t="s">
        <v>69</v>
      </c>
      <c r="X488" s="777">
        <v>0</v>
      </c>
      <c r="Y488" s="778">
        <f t="shared" si="98"/>
        <v>0</v>
      </c>
      <c r="Z488" s="37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2">
        <v>4301031366</v>
      </c>
      <c r="D489" s="789">
        <v>4680115883147</v>
      </c>
      <c r="E489" s="790"/>
      <c r="F489" s="776">
        <v>0.28000000000000003</v>
      </c>
      <c r="G489" s="33">
        <v>6</v>
      </c>
      <c r="H489" s="776">
        <v>1.68</v>
      </c>
      <c r="I489" s="77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07" t="s">
        <v>775</v>
      </c>
      <c r="Q489" s="793"/>
      <c r="R489" s="793"/>
      <c r="S489" s="793"/>
      <c r="T489" s="794"/>
      <c r="U489" s="35"/>
      <c r="V489" s="35"/>
      <c r="W489" s="36" t="s">
        <v>69</v>
      </c>
      <c r="X489" s="777">
        <v>0</v>
      </c>
      <c r="Y489" s="778">
        <f t="shared" si="98"/>
        <v>0</v>
      </c>
      <c r="Z489" s="37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2">
        <v>4301031330</v>
      </c>
      <c r="D490" s="789">
        <v>4607091384338</v>
      </c>
      <c r="E490" s="790"/>
      <c r="F490" s="776">
        <v>0.35</v>
      </c>
      <c r="G490" s="33">
        <v>6</v>
      </c>
      <c r="H490" s="776">
        <v>2.1</v>
      </c>
      <c r="I490" s="77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03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5"/>
      <c r="V490" s="35"/>
      <c r="W490" s="36" t="s">
        <v>69</v>
      </c>
      <c r="X490" s="777">
        <v>0</v>
      </c>
      <c r="Y490" s="778">
        <f t="shared" si="98"/>
        <v>0</v>
      </c>
      <c r="Z490" s="37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2">
        <v>4301031362</v>
      </c>
      <c r="D491" s="789">
        <v>4607091384338</v>
      </c>
      <c r="E491" s="790"/>
      <c r="F491" s="776">
        <v>0.35</v>
      </c>
      <c r="G491" s="33">
        <v>6</v>
      </c>
      <c r="H491" s="776">
        <v>2.1</v>
      </c>
      <c r="I491" s="77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5"/>
      <c r="V491" s="35"/>
      <c r="W491" s="36" t="s">
        <v>69</v>
      </c>
      <c r="X491" s="777">
        <v>0</v>
      </c>
      <c r="Y491" s="778">
        <f t="shared" si="98"/>
        <v>0</v>
      </c>
      <c r="Z491" s="37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2">
        <v>4301031254</v>
      </c>
      <c r="D492" s="789">
        <v>4680115883154</v>
      </c>
      <c r="E492" s="790"/>
      <c r="F492" s="776">
        <v>0.28000000000000003</v>
      </c>
      <c r="G492" s="33">
        <v>6</v>
      </c>
      <c r="H492" s="776">
        <v>1.68</v>
      </c>
      <c r="I492" s="77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45</v>
      </c>
      <c r="P492" s="9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5"/>
      <c r="V492" s="35"/>
      <c r="W492" s="36" t="s">
        <v>69</v>
      </c>
      <c r="X492" s="777">
        <v>0</v>
      </c>
      <c r="Y492" s="778">
        <f t="shared" si="98"/>
        <v>0</v>
      </c>
      <c r="Z492" s="37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2">
        <v>4301031374</v>
      </c>
      <c r="D493" s="789">
        <v>4680115883154</v>
      </c>
      <c r="E493" s="790"/>
      <c r="F493" s="776">
        <v>0.28000000000000003</v>
      </c>
      <c r="G493" s="33">
        <v>6</v>
      </c>
      <c r="H493" s="776">
        <v>1.68</v>
      </c>
      <c r="I493" s="77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48" t="s">
        <v>783</v>
      </c>
      <c r="Q493" s="793"/>
      <c r="R493" s="793"/>
      <c r="S493" s="793"/>
      <c r="T493" s="794"/>
      <c r="U493" s="35"/>
      <c r="V493" s="35"/>
      <c r="W493" s="36" t="s">
        <v>69</v>
      </c>
      <c r="X493" s="777">
        <v>0</v>
      </c>
      <c r="Y493" s="778">
        <f t="shared" si="98"/>
        <v>0</v>
      </c>
      <c r="Z493" s="37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2">
        <v>4301031336</v>
      </c>
      <c r="D494" s="789">
        <v>4680115883154</v>
      </c>
      <c r="E494" s="790"/>
      <c r="F494" s="776">
        <v>0.28000000000000003</v>
      </c>
      <c r="G494" s="33">
        <v>6</v>
      </c>
      <c r="H494" s="776">
        <v>1.68</v>
      </c>
      <c r="I494" s="776">
        <v>1.81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0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5"/>
      <c r="V494" s="35"/>
      <c r="W494" s="36" t="s">
        <v>69</v>
      </c>
      <c r="X494" s="777">
        <v>0</v>
      </c>
      <c r="Y494" s="778">
        <f t="shared" si="98"/>
        <v>0</v>
      </c>
      <c r="Z494" s="37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2">
        <v>4301031331</v>
      </c>
      <c r="D495" s="789">
        <v>4607091389524</v>
      </c>
      <c r="E495" s="790"/>
      <c r="F495" s="776">
        <v>0.35</v>
      </c>
      <c r="G495" s="33">
        <v>6</v>
      </c>
      <c r="H495" s="776">
        <v>2.1</v>
      </c>
      <c r="I495" s="77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5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5"/>
      <c r="V495" s="35"/>
      <c r="W495" s="36" t="s">
        <v>69</v>
      </c>
      <c r="X495" s="777">
        <v>0</v>
      </c>
      <c r="Y495" s="778">
        <f t="shared" si="98"/>
        <v>0</v>
      </c>
      <c r="Z495" s="37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2">
        <v>4301031361</v>
      </c>
      <c r="D496" s="789">
        <v>4607091389524</v>
      </c>
      <c r="E496" s="790"/>
      <c r="F496" s="776">
        <v>0.35</v>
      </c>
      <c r="G496" s="33">
        <v>6</v>
      </c>
      <c r="H496" s="776">
        <v>2.1</v>
      </c>
      <c r="I496" s="77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5"/>
      <c r="V496" s="35"/>
      <c r="W496" s="36" t="s">
        <v>69</v>
      </c>
      <c r="X496" s="777">
        <v>0</v>
      </c>
      <c r="Y496" s="778">
        <f t="shared" si="98"/>
        <v>0</v>
      </c>
      <c r="Z496" s="37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2">
        <v>4301031337</v>
      </c>
      <c r="D497" s="789">
        <v>4680115883161</v>
      </c>
      <c r="E497" s="790"/>
      <c r="F497" s="776">
        <v>0.28000000000000003</v>
      </c>
      <c r="G497" s="33">
        <v>6</v>
      </c>
      <c r="H497" s="776">
        <v>1.68</v>
      </c>
      <c r="I497" s="77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5"/>
      <c r="V497" s="35"/>
      <c r="W497" s="36" t="s">
        <v>69</v>
      </c>
      <c r="X497" s="777">
        <v>0</v>
      </c>
      <c r="Y497" s="778">
        <f t="shared" si="98"/>
        <v>0</v>
      </c>
      <c r="Z497" s="37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2">
        <v>4301031364</v>
      </c>
      <c r="D498" s="789">
        <v>4680115883161</v>
      </c>
      <c r="E498" s="790"/>
      <c r="F498" s="776">
        <v>0.28000000000000003</v>
      </c>
      <c r="G498" s="33">
        <v>6</v>
      </c>
      <c r="H498" s="776">
        <v>1.68</v>
      </c>
      <c r="I498" s="77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882" t="s">
        <v>793</v>
      </c>
      <c r="Q498" s="793"/>
      <c r="R498" s="793"/>
      <c r="S498" s="793"/>
      <c r="T498" s="794"/>
      <c r="U498" s="35"/>
      <c r="V498" s="35"/>
      <c r="W498" s="36" t="s">
        <v>69</v>
      </c>
      <c r="X498" s="777">
        <v>0</v>
      </c>
      <c r="Y498" s="778">
        <f t="shared" si="98"/>
        <v>0</v>
      </c>
      <c r="Z498" s="37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2">
        <v>4301031333</v>
      </c>
      <c r="D499" s="789">
        <v>4607091389531</v>
      </c>
      <c r="E499" s="790"/>
      <c r="F499" s="776">
        <v>0.35</v>
      </c>
      <c r="G499" s="33">
        <v>6</v>
      </c>
      <c r="H499" s="776">
        <v>2.1</v>
      </c>
      <c r="I499" s="776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5"/>
      <c r="V499" s="35"/>
      <c r="W499" s="36" t="s">
        <v>69</v>
      </c>
      <c r="X499" s="777">
        <v>0</v>
      </c>
      <c r="Y499" s="77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2">
        <v>4301031358</v>
      </c>
      <c r="D500" s="789">
        <v>4607091389531</v>
      </c>
      <c r="E500" s="790"/>
      <c r="F500" s="776">
        <v>0.35</v>
      </c>
      <c r="G500" s="33">
        <v>6</v>
      </c>
      <c r="H500" s="776">
        <v>2.1</v>
      </c>
      <c r="I500" s="776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5"/>
      <c r="V500" s="35"/>
      <c r="W500" s="36" t="s">
        <v>69</v>
      </c>
      <c r="X500" s="777">
        <v>0</v>
      </c>
      <c r="Y500" s="778">
        <f t="shared" si="98"/>
        <v>0</v>
      </c>
      <c r="Z500" s="37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2">
        <v>4301031360</v>
      </c>
      <c r="D501" s="789">
        <v>4607091384345</v>
      </c>
      <c r="E501" s="790"/>
      <c r="F501" s="776">
        <v>0.35</v>
      </c>
      <c r="G501" s="33">
        <v>6</v>
      </c>
      <c r="H501" s="776">
        <v>2.1</v>
      </c>
      <c r="I501" s="776">
        <v>2.23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5"/>
      <c r="V501" s="35"/>
      <c r="W501" s="36" t="s">
        <v>69</v>
      </c>
      <c r="X501" s="777">
        <v>0</v>
      </c>
      <c r="Y501" s="778">
        <f t="shared" si="98"/>
        <v>0</v>
      </c>
      <c r="Z501" s="37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2">
        <v>4301031255</v>
      </c>
      <c r="D502" s="789">
        <v>4680115883185</v>
      </c>
      <c r="E502" s="790"/>
      <c r="F502" s="776">
        <v>0.28000000000000003</v>
      </c>
      <c r="G502" s="33">
        <v>6</v>
      </c>
      <c r="H502" s="776">
        <v>1.68</v>
      </c>
      <c r="I502" s="776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45</v>
      </c>
      <c r="P502" s="8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5"/>
      <c r="V502" s="35"/>
      <c r="W502" s="36" t="s">
        <v>69</v>
      </c>
      <c r="X502" s="777">
        <v>0</v>
      </c>
      <c r="Y502" s="778">
        <f t="shared" si="98"/>
        <v>0</v>
      </c>
      <c r="Z502" s="37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2">
        <v>4301031338</v>
      </c>
      <c r="D503" s="789">
        <v>4680115883185</v>
      </c>
      <c r="E503" s="790"/>
      <c r="F503" s="776">
        <v>0.28000000000000003</v>
      </c>
      <c r="G503" s="33">
        <v>6</v>
      </c>
      <c r="H503" s="776">
        <v>1.68</v>
      </c>
      <c r="I503" s="776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50</v>
      </c>
      <c r="P503" s="106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5"/>
      <c r="V503" s="35"/>
      <c r="W503" s="36" t="s">
        <v>69</v>
      </c>
      <c r="X503" s="777">
        <v>0</v>
      </c>
      <c r="Y503" s="778">
        <f t="shared" si="98"/>
        <v>0</v>
      </c>
      <c r="Z503" s="37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2">
        <v>4301031368</v>
      </c>
      <c r="D504" s="789">
        <v>4680115883185</v>
      </c>
      <c r="E504" s="790"/>
      <c r="F504" s="776">
        <v>0.28000000000000003</v>
      </c>
      <c r="G504" s="33">
        <v>6</v>
      </c>
      <c r="H504" s="776">
        <v>1.68</v>
      </c>
      <c r="I504" s="776">
        <v>1.81</v>
      </c>
      <c r="J504" s="33">
        <v>234</v>
      </c>
      <c r="K504" s="33" t="s">
        <v>67</v>
      </c>
      <c r="L504" s="33"/>
      <c r="M504" s="34" t="s">
        <v>68</v>
      </c>
      <c r="N504" s="34"/>
      <c r="O504" s="33">
        <v>50</v>
      </c>
      <c r="P504" s="1029" t="s">
        <v>805</v>
      </c>
      <c r="Q504" s="793"/>
      <c r="R504" s="793"/>
      <c r="S504" s="793"/>
      <c r="T504" s="794"/>
      <c r="U504" s="35"/>
      <c r="V504" s="35"/>
      <c r="W504" s="36" t="s">
        <v>69</v>
      </c>
      <c r="X504" s="777">
        <v>0</v>
      </c>
      <c r="Y504" s="778">
        <f t="shared" si="98"/>
        <v>0</v>
      </c>
      <c r="Z504" s="37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8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54.232804232804234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55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0.44245999999999996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8" t="s">
        <v>69</v>
      </c>
      <c r="X506" s="779">
        <f>IFERROR(SUM(X480:X504),"0")</f>
        <v>250</v>
      </c>
      <c r="Y506" s="779">
        <f>IFERROR(SUM(Y480:Y504),"0")</f>
        <v>253.8</v>
      </c>
      <c r="Z506" s="38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2">
        <v>4301051284</v>
      </c>
      <c r="D508" s="789">
        <v>4607091384352</v>
      </c>
      <c r="E508" s="790"/>
      <c r="F508" s="776">
        <v>0.6</v>
      </c>
      <c r="G508" s="33">
        <v>4</v>
      </c>
      <c r="H508" s="776">
        <v>2.4</v>
      </c>
      <c r="I508" s="776">
        <v>2.6459999999999999</v>
      </c>
      <c r="J508" s="33">
        <v>132</v>
      </c>
      <c r="K508" s="33" t="s">
        <v>128</v>
      </c>
      <c r="L508" s="33"/>
      <c r="M508" s="34" t="s">
        <v>77</v>
      </c>
      <c r="N508" s="34"/>
      <c r="O508" s="33">
        <v>45</v>
      </c>
      <c r="P508" s="8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5"/>
      <c r="V508" s="35"/>
      <c r="W508" s="36" t="s">
        <v>69</v>
      </c>
      <c r="X508" s="777">
        <v>0</v>
      </c>
      <c r="Y508" s="778">
        <f>IFERROR(IF(X508="",0,CEILING((X508/$H508),1)*$H508),"")</f>
        <v>0</v>
      </c>
      <c r="Z508" s="37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4301051431</v>
      </c>
      <c r="D509" s="789">
        <v>4607091389654</v>
      </c>
      <c r="E509" s="790"/>
      <c r="F509" s="776">
        <v>0.33</v>
      </c>
      <c r="G509" s="33">
        <v>6</v>
      </c>
      <c r="H509" s="776">
        <v>1.98</v>
      </c>
      <c r="I509" s="776">
        <v>2.238</v>
      </c>
      <c r="J509" s="33">
        <v>182</v>
      </c>
      <c r="K509" s="33" t="s">
        <v>76</v>
      </c>
      <c r="L509" s="33"/>
      <c r="M509" s="34" t="s">
        <v>77</v>
      </c>
      <c r="N509" s="34"/>
      <c r="O509" s="33">
        <v>45</v>
      </c>
      <c r="P509" s="11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5"/>
      <c r="V509" s="35"/>
      <c r="W509" s="36" t="s">
        <v>69</v>
      </c>
      <c r="X509" s="777">
        <v>0</v>
      </c>
      <c r="Y509" s="778">
        <f>IFERROR(IF(X509="",0,CEILING((X509/$H509),1)*$H509),"")</f>
        <v>0</v>
      </c>
      <c r="Z509" s="37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8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8" t="s">
        <v>69</v>
      </c>
      <c r="X511" s="779">
        <f>IFERROR(SUM(X508:X509),"0")</f>
        <v>0</v>
      </c>
      <c r="Y511" s="779">
        <f>IFERROR(SUM(Y508:Y509),"0")</f>
        <v>0</v>
      </c>
      <c r="Z511" s="38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2">
        <v>4301032045</v>
      </c>
      <c r="D513" s="789">
        <v>4680115884335</v>
      </c>
      <c r="E513" s="790"/>
      <c r="F513" s="776">
        <v>0.06</v>
      </c>
      <c r="G513" s="33">
        <v>20</v>
      </c>
      <c r="H513" s="776">
        <v>1.2</v>
      </c>
      <c r="I513" s="776">
        <v>1.8</v>
      </c>
      <c r="J513" s="33">
        <v>200</v>
      </c>
      <c r="K513" s="33" t="s">
        <v>814</v>
      </c>
      <c r="L513" s="33"/>
      <c r="M513" s="34" t="s">
        <v>815</v>
      </c>
      <c r="N513" s="34"/>
      <c r="O513" s="33">
        <v>60</v>
      </c>
      <c r="P513" s="9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5"/>
      <c r="V513" s="35"/>
      <c r="W513" s="36" t="s">
        <v>69</v>
      </c>
      <c r="X513" s="777">
        <v>0</v>
      </c>
      <c r="Y513" s="778">
        <f>IFERROR(IF(X513="",0,CEILING((X513/$H513),1)*$H513),"")</f>
        <v>0</v>
      </c>
      <c r="Z513" s="37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2">
        <v>4301170011</v>
      </c>
      <c r="D514" s="789">
        <v>4680115884113</v>
      </c>
      <c r="E514" s="790"/>
      <c r="F514" s="776">
        <v>0.11</v>
      </c>
      <c r="G514" s="33">
        <v>12</v>
      </c>
      <c r="H514" s="776">
        <v>1.32</v>
      </c>
      <c r="I514" s="776">
        <v>1.88</v>
      </c>
      <c r="J514" s="33">
        <v>200</v>
      </c>
      <c r="K514" s="33" t="s">
        <v>814</v>
      </c>
      <c r="L514" s="33"/>
      <c r="M514" s="34" t="s">
        <v>815</v>
      </c>
      <c r="N514" s="34"/>
      <c r="O514" s="33">
        <v>150</v>
      </c>
      <c r="P514" s="10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5"/>
      <c r="V514" s="35"/>
      <c r="W514" s="36" t="s">
        <v>69</v>
      </c>
      <c r="X514" s="777">
        <v>0</v>
      </c>
      <c r="Y514" s="778">
        <f>IFERROR(IF(X514="",0,CEILING((X514/$H514),1)*$H514),"")</f>
        <v>0</v>
      </c>
      <c r="Z514" s="37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8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8" t="s">
        <v>69</v>
      </c>
      <c r="X516" s="779">
        <f>IFERROR(SUM(X513:X514),"0")</f>
        <v>0</v>
      </c>
      <c r="Y516" s="779">
        <f>IFERROR(SUM(Y513:Y514),"0")</f>
        <v>0</v>
      </c>
      <c r="Z516" s="38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2">
        <v>4301020315</v>
      </c>
      <c r="D519" s="789">
        <v>4607091389364</v>
      </c>
      <c r="E519" s="790"/>
      <c r="F519" s="776">
        <v>0.42</v>
      </c>
      <c r="G519" s="33">
        <v>6</v>
      </c>
      <c r="H519" s="776">
        <v>2.52</v>
      </c>
      <c r="I519" s="776">
        <v>2.73</v>
      </c>
      <c r="J519" s="33">
        <v>182</v>
      </c>
      <c r="K519" s="33" t="s">
        <v>76</v>
      </c>
      <c r="L519" s="33"/>
      <c r="M519" s="34" t="s">
        <v>68</v>
      </c>
      <c r="N519" s="34"/>
      <c r="O519" s="33">
        <v>40</v>
      </c>
      <c r="P519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5"/>
      <c r="V519" s="35"/>
      <c r="W519" s="36" t="s">
        <v>69</v>
      </c>
      <c r="X519" s="777">
        <v>0</v>
      </c>
      <c r="Y519" s="778">
        <f>IFERROR(IF(X519="",0,CEILING((X519/$H519),1)*$H519),"")</f>
        <v>0</v>
      </c>
      <c r="Z519" s="37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8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8" t="s">
        <v>69</v>
      </c>
      <c r="X521" s="779">
        <f>IFERROR(SUM(X519:X519),"0")</f>
        <v>0</v>
      </c>
      <c r="Y521" s="779">
        <f>IFERROR(SUM(Y519:Y519),"0")</f>
        <v>0</v>
      </c>
      <c r="Z521" s="38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2">
        <v>4301031403</v>
      </c>
      <c r="D523" s="789">
        <v>4680115886094</v>
      </c>
      <c r="E523" s="790"/>
      <c r="F523" s="776">
        <v>0.9</v>
      </c>
      <c r="G523" s="33">
        <v>6</v>
      </c>
      <c r="H523" s="776">
        <v>5.4</v>
      </c>
      <c r="I523" s="776">
        <v>5.61</v>
      </c>
      <c r="J523" s="33">
        <v>132</v>
      </c>
      <c r="K523" s="33" t="s">
        <v>128</v>
      </c>
      <c r="L523" s="33"/>
      <c r="M523" s="34" t="s">
        <v>121</v>
      </c>
      <c r="N523" s="34"/>
      <c r="O523" s="33">
        <v>50</v>
      </c>
      <c r="P523" s="881" t="s">
        <v>826</v>
      </c>
      <c r="Q523" s="793"/>
      <c r="R523" s="793"/>
      <c r="S523" s="793"/>
      <c r="T523" s="794"/>
      <c r="U523" s="35"/>
      <c r="V523" s="35"/>
      <c r="W523" s="36" t="s">
        <v>69</v>
      </c>
      <c r="X523" s="777">
        <v>0</v>
      </c>
      <c r="Y523" s="778">
        <f t="shared" ref="Y523:Y528" si="104">IFERROR(IF(X523="",0,CEILING((X523/$H523),1)*$H523),"")</f>
        <v>0</v>
      </c>
      <c r="Z523" s="37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2">
        <v>4301031324</v>
      </c>
      <c r="D524" s="789">
        <v>4607091389739</v>
      </c>
      <c r="E524" s="790"/>
      <c r="F524" s="776">
        <v>0.7</v>
      </c>
      <c r="G524" s="33">
        <v>6</v>
      </c>
      <c r="H524" s="776">
        <v>4.2</v>
      </c>
      <c r="I524" s="776">
        <v>4.43</v>
      </c>
      <c r="J524" s="33">
        <v>156</v>
      </c>
      <c r="K524" s="33" t="s">
        <v>128</v>
      </c>
      <c r="L524" s="33"/>
      <c r="M524" s="34" t="s">
        <v>68</v>
      </c>
      <c r="N524" s="34"/>
      <c r="O524" s="33">
        <v>50</v>
      </c>
      <c r="P524" s="9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5"/>
      <c r="V524" s="35"/>
      <c r="W524" s="36" t="s">
        <v>69</v>
      </c>
      <c r="X524" s="777">
        <v>0</v>
      </c>
      <c r="Y524" s="778">
        <f t="shared" si="104"/>
        <v>0</v>
      </c>
      <c r="Z524" s="37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2">
        <v>4301031363</v>
      </c>
      <c r="D525" s="789">
        <v>4607091389425</v>
      </c>
      <c r="E525" s="790"/>
      <c r="F525" s="776">
        <v>0.35</v>
      </c>
      <c r="G525" s="33">
        <v>6</v>
      </c>
      <c r="H525" s="776">
        <v>2.1</v>
      </c>
      <c r="I525" s="776">
        <v>2.23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10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5"/>
      <c r="V525" s="35"/>
      <c r="W525" s="36" t="s">
        <v>69</v>
      </c>
      <c r="X525" s="777">
        <v>0</v>
      </c>
      <c r="Y525" s="778">
        <f t="shared" si="104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2">
        <v>4301031373</v>
      </c>
      <c r="D526" s="789">
        <v>4680115880771</v>
      </c>
      <c r="E526" s="790"/>
      <c r="F526" s="776">
        <v>0.28000000000000003</v>
      </c>
      <c r="G526" s="33">
        <v>6</v>
      </c>
      <c r="H526" s="776">
        <v>1.68</v>
      </c>
      <c r="I526" s="776">
        <v>1.81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1109" t="s">
        <v>834</v>
      </c>
      <c r="Q526" s="793"/>
      <c r="R526" s="793"/>
      <c r="S526" s="793"/>
      <c r="T526" s="794"/>
      <c r="U526" s="35"/>
      <c r="V526" s="35"/>
      <c r="W526" s="36" t="s">
        <v>69</v>
      </c>
      <c r="X526" s="777">
        <v>0</v>
      </c>
      <c r="Y526" s="778">
        <f t="shared" si="104"/>
        <v>0</v>
      </c>
      <c r="Z526" s="37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2">
        <v>4301031359</v>
      </c>
      <c r="D527" s="789">
        <v>4607091389500</v>
      </c>
      <c r="E527" s="790"/>
      <c r="F527" s="776">
        <v>0.35</v>
      </c>
      <c r="G527" s="33">
        <v>6</v>
      </c>
      <c r="H527" s="776">
        <v>2.1</v>
      </c>
      <c r="I527" s="776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85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5"/>
      <c r="V527" s="35"/>
      <c r="W527" s="36" t="s">
        <v>69</v>
      </c>
      <c r="X527" s="777">
        <v>0</v>
      </c>
      <c r="Y527" s="778">
        <f t="shared" si="104"/>
        <v>0</v>
      </c>
      <c r="Z527" s="37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2">
        <v>4301031327</v>
      </c>
      <c r="D528" s="789">
        <v>4607091389500</v>
      </c>
      <c r="E528" s="790"/>
      <c r="F528" s="776">
        <v>0.35</v>
      </c>
      <c r="G528" s="33">
        <v>6</v>
      </c>
      <c r="H528" s="776">
        <v>2.1</v>
      </c>
      <c r="I528" s="776">
        <v>2.23</v>
      </c>
      <c r="J528" s="33">
        <v>234</v>
      </c>
      <c r="K528" s="33" t="s">
        <v>67</v>
      </c>
      <c r="L528" s="33"/>
      <c r="M528" s="34" t="s">
        <v>68</v>
      </c>
      <c r="N528" s="34"/>
      <c r="O528" s="33">
        <v>50</v>
      </c>
      <c r="P528" s="12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5"/>
      <c r="V528" s="35"/>
      <c r="W528" s="36" t="s">
        <v>69</v>
      </c>
      <c r="X528" s="777">
        <v>0</v>
      </c>
      <c r="Y528" s="778">
        <f t="shared" si="104"/>
        <v>0</v>
      </c>
      <c r="Z528" s="37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8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8" t="s">
        <v>69</v>
      </c>
      <c r="X530" s="779">
        <f>IFERROR(SUM(X523:X528),"0")</f>
        <v>0</v>
      </c>
      <c r="Y530" s="779">
        <f>IFERROR(SUM(Y523:Y528),"0")</f>
        <v>0</v>
      </c>
      <c r="Z530" s="38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1"/>
      <c r="AB531" s="771"/>
      <c r="AC531" s="771"/>
    </row>
    <row r="532" spans="1:68" ht="27" hidden="1" customHeight="1" x14ac:dyDescent="0.25">
      <c r="A532" s="54" t="s">
        <v>839</v>
      </c>
      <c r="B532" s="54" t="s">
        <v>840</v>
      </c>
      <c r="C532" s="32">
        <v>4301032046</v>
      </c>
      <c r="D532" s="789">
        <v>4680115884359</v>
      </c>
      <c r="E532" s="790"/>
      <c r="F532" s="776">
        <v>0.06</v>
      </c>
      <c r="G532" s="33">
        <v>20</v>
      </c>
      <c r="H532" s="776">
        <v>1.2</v>
      </c>
      <c r="I532" s="776">
        <v>1.8</v>
      </c>
      <c r="J532" s="33">
        <v>200</v>
      </c>
      <c r="K532" s="33" t="s">
        <v>814</v>
      </c>
      <c r="L532" s="33"/>
      <c r="M532" s="34" t="s">
        <v>815</v>
      </c>
      <c r="N532" s="34"/>
      <c r="O532" s="33">
        <v>60</v>
      </c>
      <c r="P532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5"/>
      <c r="V532" s="35"/>
      <c r="W532" s="36" t="s">
        <v>69</v>
      </c>
      <c r="X532" s="777">
        <v>0</v>
      </c>
      <c r="Y532" s="778">
        <f>IFERROR(IF(X532="",0,CEILING((X532/$H532),1)*$H532),"")</f>
        <v>0</v>
      </c>
      <c r="Z532" s="37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8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8" t="s">
        <v>69</v>
      </c>
      <c r="X534" s="779">
        <f>IFERROR(SUM(X532:X532),"0")</f>
        <v>0</v>
      </c>
      <c r="Y534" s="779">
        <f>IFERROR(SUM(Y532:Y532),"0")</f>
        <v>0</v>
      </c>
      <c r="Z534" s="38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1"/>
      <c r="AB535" s="771"/>
      <c r="AC535" s="771"/>
    </row>
    <row r="536" spans="1:68" ht="27" hidden="1" customHeight="1" x14ac:dyDescent="0.25">
      <c r="A536" s="54" t="s">
        <v>842</v>
      </c>
      <c r="B536" s="54" t="s">
        <v>843</v>
      </c>
      <c r="C536" s="32">
        <v>4301040357</v>
      </c>
      <c r="D536" s="789">
        <v>4680115884564</v>
      </c>
      <c r="E536" s="790"/>
      <c r="F536" s="776">
        <v>0.15</v>
      </c>
      <c r="G536" s="33">
        <v>20</v>
      </c>
      <c r="H536" s="776">
        <v>3</v>
      </c>
      <c r="I536" s="776">
        <v>3.6</v>
      </c>
      <c r="J536" s="33">
        <v>200</v>
      </c>
      <c r="K536" s="33" t="s">
        <v>814</v>
      </c>
      <c r="L536" s="33"/>
      <c r="M536" s="34" t="s">
        <v>815</v>
      </c>
      <c r="N536" s="34"/>
      <c r="O536" s="33">
        <v>60</v>
      </c>
      <c r="P536" s="117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5"/>
      <c r="V536" s="35"/>
      <c r="W536" s="36" t="s">
        <v>69</v>
      </c>
      <c r="X536" s="777">
        <v>0</v>
      </c>
      <c r="Y536" s="778">
        <f>IFERROR(IF(X536="",0,CEILING((X536/$H536),1)*$H536),"")</f>
        <v>0</v>
      </c>
      <c r="Z536" s="37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8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8" t="s">
        <v>69</v>
      </c>
      <c r="X538" s="779">
        <f>IFERROR(SUM(X536:X536),"0")</f>
        <v>0</v>
      </c>
      <c r="Y538" s="779">
        <f>IFERROR(SUM(Y536:Y536),"0")</f>
        <v>0</v>
      </c>
      <c r="Z538" s="38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1"/>
      <c r="AB540" s="771"/>
      <c r="AC540" s="771"/>
    </row>
    <row r="541" spans="1:68" ht="27" hidden="1" customHeight="1" x14ac:dyDescent="0.25">
      <c r="A541" s="54" t="s">
        <v>846</v>
      </c>
      <c r="B541" s="54" t="s">
        <v>847</v>
      </c>
      <c r="C541" s="32">
        <v>4301031294</v>
      </c>
      <c r="D541" s="789">
        <v>4680115885189</v>
      </c>
      <c r="E541" s="790"/>
      <c r="F541" s="776">
        <v>0.2</v>
      </c>
      <c r="G541" s="33">
        <v>6</v>
      </c>
      <c r="H541" s="776">
        <v>1.2</v>
      </c>
      <c r="I541" s="776">
        <v>1.3720000000000001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11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5"/>
      <c r="V541" s="35"/>
      <c r="W541" s="36" t="s">
        <v>69</v>
      </c>
      <c r="X541" s="777">
        <v>0</v>
      </c>
      <c r="Y541" s="778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2">
        <v>4301031293</v>
      </c>
      <c r="D542" s="789">
        <v>4680115885172</v>
      </c>
      <c r="E542" s="790"/>
      <c r="F542" s="776">
        <v>0.2</v>
      </c>
      <c r="G542" s="33">
        <v>6</v>
      </c>
      <c r="H542" s="776">
        <v>1.2</v>
      </c>
      <c r="I542" s="776">
        <v>1.3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40</v>
      </c>
      <c r="P542" s="9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5"/>
      <c r="V542" s="35"/>
      <c r="W542" s="36" t="s">
        <v>69</v>
      </c>
      <c r="X542" s="777">
        <v>0</v>
      </c>
      <c r="Y542" s="778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2">
        <v>4301031291</v>
      </c>
      <c r="D543" s="789">
        <v>4680115885110</v>
      </c>
      <c r="E543" s="790"/>
      <c r="F543" s="776">
        <v>0.2</v>
      </c>
      <c r="G543" s="33">
        <v>6</v>
      </c>
      <c r="H543" s="776">
        <v>1.2</v>
      </c>
      <c r="I543" s="776">
        <v>2.02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10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5"/>
      <c r="V543" s="35"/>
      <c r="W543" s="36" t="s">
        <v>69</v>
      </c>
      <c r="X543" s="777">
        <v>0</v>
      </c>
      <c r="Y543" s="778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2">
        <v>4301031329</v>
      </c>
      <c r="D544" s="789">
        <v>4680115885219</v>
      </c>
      <c r="E544" s="790"/>
      <c r="F544" s="776">
        <v>0.28000000000000003</v>
      </c>
      <c r="G544" s="33">
        <v>6</v>
      </c>
      <c r="H544" s="776">
        <v>1.68</v>
      </c>
      <c r="I544" s="776">
        <v>2.5</v>
      </c>
      <c r="J544" s="33">
        <v>234</v>
      </c>
      <c r="K544" s="33" t="s">
        <v>67</v>
      </c>
      <c r="L544" s="33"/>
      <c r="M544" s="34" t="s">
        <v>68</v>
      </c>
      <c r="N544" s="34"/>
      <c r="O544" s="33">
        <v>35</v>
      </c>
      <c r="P544" s="95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5"/>
      <c r="V544" s="35"/>
      <c r="W544" s="36" t="s">
        <v>69</v>
      </c>
      <c r="X544" s="777">
        <v>0</v>
      </c>
      <c r="Y544" s="778">
        <f>IFERROR(IF(X544="",0,CEILING((X544/$H544),1)*$H544),"")</f>
        <v>0</v>
      </c>
      <c r="Z544" s="37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8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8" t="s">
        <v>69</v>
      </c>
      <c r="X546" s="779">
        <f>IFERROR(SUM(X541:X544),"0")</f>
        <v>0</v>
      </c>
      <c r="Y546" s="779">
        <f>IFERROR(SUM(Y541:Y544),"0")</f>
        <v>0</v>
      </c>
      <c r="Z546" s="38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1"/>
      <c r="AB548" s="771"/>
      <c r="AC548" s="771"/>
    </row>
    <row r="549" spans="1:68" ht="27" hidden="1" customHeight="1" x14ac:dyDescent="0.25">
      <c r="A549" s="54" t="s">
        <v>858</v>
      </c>
      <c r="B549" s="54" t="s">
        <v>859</v>
      </c>
      <c r="C549" s="32">
        <v>4301031261</v>
      </c>
      <c r="D549" s="789">
        <v>4680115885103</v>
      </c>
      <c r="E549" s="790"/>
      <c r="F549" s="776">
        <v>0.27</v>
      </c>
      <c r="G549" s="33">
        <v>6</v>
      </c>
      <c r="H549" s="776">
        <v>1.62</v>
      </c>
      <c r="I549" s="776">
        <v>1.8</v>
      </c>
      <c r="J549" s="33">
        <v>182</v>
      </c>
      <c r="K549" s="33" t="s">
        <v>76</v>
      </c>
      <c r="L549" s="33"/>
      <c r="M549" s="34" t="s">
        <v>68</v>
      </c>
      <c r="N549" s="34"/>
      <c r="O549" s="33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5"/>
      <c r="V549" s="35"/>
      <c r="W549" s="36" t="s">
        <v>69</v>
      </c>
      <c r="X549" s="777">
        <v>0</v>
      </c>
      <c r="Y549" s="778">
        <f>IFERROR(IF(X549="",0,CEILING((X549/$H549),1)*$H549),"")</f>
        <v>0</v>
      </c>
      <c r="Z549" s="37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8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8" t="s">
        <v>69</v>
      </c>
      <c r="X551" s="779">
        <f>IFERROR(SUM(X549:X549),"0")</f>
        <v>0</v>
      </c>
      <c r="Y551" s="779">
        <f>IFERROR(SUM(Y549:Y549),"0")</f>
        <v>0</v>
      </c>
      <c r="Z551" s="38"/>
      <c r="AA551" s="780"/>
      <c r="AB551" s="780"/>
      <c r="AC551" s="780"/>
    </row>
    <row r="552" spans="1:68" ht="27.75" hidden="1" customHeight="1" x14ac:dyDescent="0.2">
      <c r="A552" s="923" t="s">
        <v>861</v>
      </c>
      <c r="B552" s="924"/>
      <c r="C552" s="924"/>
      <c r="D552" s="924"/>
      <c r="E552" s="924"/>
      <c r="F552" s="924"/>
      <c r="G552" s="924"/>
      <c r="H552" s="924"/>
      <c r="I552" s="924"/>
      <c r="J552" s="924"/>
      <c r="K552" s="924"/>
      <c r="L552" s="924"/>
      <c r="M552" s="924"/>
      <c r="N552" s="924"/>
      <c r="O552" s="924"/>
      <c r="P552" s="924"/>
      <c r="Q552" s="924"/>
      <c r="R552" s="924"/>
      <c r="S552" s="924"/>
      <c r="T552" s="924"/>
      <c r="U552" s="924"/>
      <c r="V552" s="924"/>
      <c r="W552" s="924"/>
      <c r="X552" s="924"/>
      <c r="Y552" s="924"/>
      <c r="Z552" s="924"/>
      <c r="AA552" s="49"/>
      <c r="AB552" s="49"/>
      <c r="AC552" s="49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1"/>
      <c r="AB554" s="771"/>
      <c r="AC554" s="771"/>
    </row>
    <row r="555" spans="1:68" ht="27" hidden="1" customHeight="1" x14ac:dyDescent="0.25">
      <c r="A555" s="54" t="s">
        <v>862</v>
      </c>
      <c r="B555" s="54" t="s">
        <v>863</v>
      </c>
      <c r="C555" s="32">
        <v>4301012050</v>
      </c>
      <c r="D555" s="789">
        <v>4680115885479</v>
      </c>
      <c r="E555" s="790"/>
      <c r="F555" s="776">
        <v>0.4</v>
      </c>
      <c r="G555" s="33">
        <v>6</v>
      </c>
      <c r="H555" s="776">
        <v>2.4</v>
      </c>
      <c r="I555" s="776">
        <v>2.58</v>
      </c>
      <c r="J555" s="33">
        <v>182</v>
      </c>
      <c r="K555" s="33" t="s">
        <v>76</v>
      </c>
      <c r="L555" s="33"/>
      <c r="M555" s="34" t="s">
        <v>121</v>
      </c>
      <c r="N555" s="34"/>
      <c r="O555" s="33">
        <v>60</v>
      </c>
      <c r="P555" s="1095" t="s">
        <v>864</v>
      </c>
      <c r="Q555" s="793"/>
      <c r="R555" s="793"/>
      <c r="S555" s="793"/>
      <c r="T555" s="794"/>
      <c r="U555" s="35"/>
      <c r="V555" s="35"/>
      <c r="W555" s="36" t="s">
        <v>69</v>
      </c>
      <c r="X555" s="777">
        <v>0</v>
      </c>
      <c r="Y555" s="778">
        <f t="shared" ref="Y555:Y566" si="109">IFERROR(IF(X555="",0,CEILING((X555/$H555),1)*$H555),"")</f>
        <v>0</v>
      </c>
      <c r="Z555" s="37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2">
        <v>4301011795</v>
      </c>
      <c r="D556" s="789">
        <v>4607091389067</v>
      </c>
      <c r="E556" s="790"/>
      <c r="F556" s="776">
        <v>0.88</v>
      </c>
      <c r="G556" s="33">
        <v>6</v>
      </c>
      <c r="H556" s="776">
        <v>5.28</v>
      </c>
      <c r="I556" s="776">
        <v>5.64</v>
      </c>
      <c r="J556" s="33">
        <v>104</v>
      </c>
      <c r="K556" s="33" t="s">
        <v>118</v>
      </c>
      <c r="L556" s="33"/>
      <c r="M556" s="34" t="s">
        <v>121</v>
      </c>
      <c r="N556" s="34"/>
      <c r="O556" s="33">
        <v>60</v>
      </c>
      <c r="P556" s="9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5"/>
      <c r="V556" s="35"/>
      <c r="W556" s="36" t="s">
        <v>69</v>
      </c>
      <c r="X556" s="777">
        <v>0</v>
      </c>
      <c r="Y556" s="778">
        <f t="shared" si="109"/>
        <v>0</v>
      </c>
      <c r="Z556" s="37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2">
        <v>4301011961</v>
      </c>
      <c r="D557" s="789">
        <v>4680115885271</v>
      </c>
      <c r="E557" s="790"/>
      <c r="F557" s="776">
        <v>0.88</v>
      </c>
      <c r="G557" s="33">
        <v>6</v>
      </c>
      <c r="H557" s="776">
        <v>5.28</v>
      </c>
      <c r="I557" s="776">
        <v>5.64</v>
      </c>
      <c r="J557" s="33">
        <v>104</v>
      </c>
      <c r="K557" s="33" t="s">
        <v>118</v>
      </c>
      <c r="L557" s="33"/>
      <c r="M557" s="34" t="s">
        <v>121</v>
      </c>
      <c r="N557" s="34"/>
      <c r="O557" s="33">
        <v>60</v>
      </c>
      <c r="P557" s="11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5"/>
      <c r="V557" s="35"/>
      <c r="W557" s="36" t="s">
        <v>69</v>
      </c>
      <c r="X557" s="777">
        <v>0</v>
      </c>
      <c r="Y557" s="778">
        <f t="shared" si="109"/>
        <v>0</v>
      </c>
      <c r="Z557" s="37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2">
        <v>4301011774</v>
      </c>
      <c r="D558" s="789">
        <v>4680115884502</v>
      </c>
      <c r="E558" s="790"/>
      <c r="F558" s="776">
        <v>0.88</v>
      </c>
      <c r="G558" s="33">
        <v>6</v>
      </c>
      <c r="H558" s="776">
        <v>5.28</v>
      </c>
      <c r="I558" s="776">
        <v>5.64</v>
      </c>
      <c r="J558" s="33">
        <v>104</v>
      </c>
      <c r="K558" s="33" t="s">
        <v>118</v>
      </c>
      <c r="L558" s="33"/>
      <c r="M558" s="34" t="s">
        <v>121</v>
      </c>
      <c r="N558" s="34"/>
      <c r="O558" s="33">
        <v>60</v>
      </c>
      <c r="P558" s="10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5"/>
      <c r="V558" s="35"/>
      <c r="W558" s="36" t="s">
        <v>69</v>
      </c>
      <c r="X558" s="777">
        <v>0</v>
      </c>
      <c r="Y558" s="778">
        <f t="shared" si="109"/>
        <v>0</v>
      </c>
      <c r="Z558" s="37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2">
        <v>4301011771</v>
      </c>
      <c r="D559" s="789">
        <v>4607091389104</v>
      </c>
      <c r="E559" s="790"/>
      <c r="F559" s="776">
        <v>0.88</v>
      </c>
      <c r="G559" s="33">
        <v>6</v>
      </c>
      <c r="H559" s="776">
        <v>5.28</v>
      </c>
      <c r="I559" s="776">
        <v>5.64</v>
      </c>
      <c r="J559" s="33">
        <v>104</v>
      </c>
      <c r="K559" s="33" t="s">
        <v>118</v>
      </c>
      <c r="L559" s="33"/>
      <c r="M559" s="34" t="s">
        <v>121</v>
      </c>
      <c r="N559" s="34"/>
      <c r="O559" s="33">
        <v>60</v>
      </c>
      <c r="P559" s="10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5"/>
      <c r="V559" s="35"/>
      <c r="W559" s="36" t="s">
        <v>69</v>
      </c>
      <c r="X559" s="777">
        <v>360</v>
      </c>
      <c r="Y559" s="778">
        <f t="shared" si="109"/>
        <v>364.32</v>
      </c>
      <c r="Z559" s="37">
        <f t="shared" si="114"/>
        <v>0.82523999999999997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384.5454545454545</v>
      </c>
      <c r="BN559" s="64">
        <f t="shared" si="111"/>
        <v>389.15999999999997</v>
      </c>
      <c r="BO559" s="64">
        <f t="shared" si="112"/>
        <v>0.65559440559440552</v>
      </c>
      <c r="BP559" s="64">
        <f t="shared" si="113"/>
        <v>0.66346153846153855</v>
      </c>
    </row>
    <row r="560" spans="1:68" ht="16.5" hidden="1" customHeight="1" x14ac:dyDescent="0.25">
      <c r="A560" s="54" t="s">
        <v>877</v>
      </c>
      <c r="B560" s="54" t="s">
        <v>878</v>
      </c>
      <c r="C560" s="32">
        <v>4301011799</v>
      </c>
      <c r="D560" s="789">
        <v>4680115884519</v>
      </c>
      <c r="E560" s="790"/>
      <c r="F560" s="776">
        <v>0.88</v>
      </c>
      <c r="G560" s="33">
        <v>6</v>
      </c>
      <c r="H560" s="776">
        <v>5.28</v>
      </c>
      <c r="I560" s="776">
        <v>5.64</v>
      </c>
      <c r="J560" s="33">
        <v>104</v>
      </c>
      <c r="K560" s="33" t="s">
        <v>118</v>
      </c>
      <c r="L560" s="33"/>
      <c r="M560" s="34" t="s">
        <v>77</v>
      </c>
      <c r="N560" s="34"/>
      <c r="O560" s="33">
        <v>60</v>
      </c>
      <c r="P560" s="11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5"/>
      <c r="V560" s="35"/>
      <c r="W560" s="36" t="s">
        <v>69</v>
      </c>
      <c r="X560" s="777">
        <v>0</v>
      </c>
      <c r="Y560" s="778">
        <f t="shared" si="109"/>
        <v>0</v>
      </c>
      <c r="Z560" s="37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2">
        <v>4301011376</v>
      </c>
      <c r="D561" s="789">
        <v>4680115885226</v>
      </c>
      <c r="E561" s="790"/>
      <c r="F561" s="776">
        <v>0.88</v>
      </c>
      <c r="G561" s="33">
        <v>6</v>
      </c>
      <c r="H561" s="776">
        <v>5.28</v>
      </c>
      <c r="I561" s="776">
        <v>5.64</v>
      </c>
      <c r="J561" s="33">
        <v>104</v>
      </c>
      <c r="K561" s="33" t="s">
        <v>118</v>
      </c>
      <c r="L561" s="33"/>
      <c r="M561" s="34" t="s">
        <v>77</v>
      </c>
      <c r="N561" s="34"/>
      <c r="O561" s="33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5"/>
      <c r="V561" s="35"/>
      <c r="W561" s="36" t="s">
        <v>69</v>
      </c>
      <c r="X561" s="777">
        <v>630</v>
      </c>
      <c r="Y561" s="778">
        <f t="shared" si="109"/>
        <v>633.6</v>
      </c>
      <c r="Z561" s="37">
        <f t="shared" si="114"/>
        <v>1.4352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672.95454545454538</v>
      </c>
      <c r="BN561" s="64">
        <f t="shared" si="111"/>
        <v>676.8</v>
      </c>
      <c r="BO561" s="64">
        <f t="shared" si="112"/>
        <v>1.1472902097902098</v>
      </c>
      <c r="BP561" s="64">
        <f t="shared" si="113"/>
        <v>1.153846153846154</v>
      </c>
    </row>
    <row r="562" spans="1:68" ht="27" hidden="1" customHeight="1" x14ac:dyDescent="0.25">
      <c r="A562" s="54" t="s">
        <v>883</v>
      </c>
      <c r="B562" s="54" t="s">
        <v>884</v>
      </c>
      <c r="C562" s="32">
        <v>4301011778</v>
      </c>
      <c r="D562" s="789">
        <v>4680115880603</v>
      </c>
      <c r="E562" s="790"/>
      <c r="F562" s="776">
        <v>0.6</v>
      </c>
      <c r="G562" s="33">
        <v>6</v>
      </c>
      <c r="H562" s="776">
        <v>3.6</v>
      </c>
      <c r="I562" s="776">
        <v>3.81</v>
      </c>
      <c r="J562" s="33">
        <v>132</v>
      </c>
      <c r="K562" s="33" t="s">
        <v>128</v>
      </c>
      <c r="L562" s="33"/>
      <c r="M562" s="34" t="s">
        <v>121</v>
      </c>
      <c r="N562" s="34"/>
      <c r="O562" s="33">
        <v>60</v>
      </c>
      <c r="P562" s="8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5"/>
      <c r="V562" s="35"/>
      <c r="W562" s="36" t="s">
        <v>69</v>
      </c>
      <c r="X562" s="777">
        <v>0</v>
      </c>
      <c r="Y562" s="778">
        <f t="shared" si="109"/>
        <v>0</v>
      </c>
      <c r="Z562" s="37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2">
        <v>4301012035</v>
      </c>
      <c r="D563" s="789">
        <v>4680115880603</v>
      </c>
      <c r="E563" s="790"/>
      <c r="F563" s="776">
        <v>0.6</v>
      </c>
      <c r="G563" s="33">
        <v>8</v>
      </c>
      <c r="H563" s="776">
        <v>4.8</v>
      </c>
      <c r="I563" s="776">
        <v>6.96</v>
      </c>
      <c r="J563" s="33">
        <v>120</v>
      </c>
      <c r="K563" s="33" t="s">
        <v>128</v>
      </c>
      <c r="L563" s="33"/>
      <c r="M563" s="34" t="s">
        <v>121</v>
      </c>
      <c r="N563" s="34"/>
      <c r="O563" s="33">
        <v>60</v>
      </c>
      <c r="P563" s="8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5"/>
      <c r="V563" s="35"/>
      <c r="W563" s="36" t="s">
        <v>69</v>
      </c>
      <c r="X563" s="777">
        <v>0</v>
      </c>
      <c r="Y563" s="778">
        <f t="shared" si="109"/>
        <v>0</v>
      </c>
      <c r="Z563" s="37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2">
        <v>4301012036</v>
      </c>
      <c r="D564" s="789">
        <v>4680115882782</v>
      </c>
      <c r="E564" s="790"/>
      <c r="F564" s="776">
        <v>0.6</v>
      </c>
      <c r="G564" s="33">
        <v>8</v>
      </c>
      <c r="H564" s="776">
        <v>4.8</v>
      </c>
      <c r="I564" s="776">
        <v>6.96</v>
      </c>
      <c r="J564" s="33">
        <v>120</v>
      </c>
      <c r="K564" s="33" t="s">
        <v>128</v>
      </c>
      <c r="L564" s="33"/>
      <c r="M564" s="34" t="s">
        <v>121</v>
      </c>
      <c r="N564" s="34"/>
      <c r="O564" s="33">
        <v>60</v>
      </c>
      <c r="P564" s="10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5"/>
      <c r="V564" s="35"/>
      <c r="W564" s="36" t="s">
        <v>69</v>
      </c>
      <c r="X564" s="777">
        <v>0</v>
      </c>
      <c r="Y564" s="778">
        <f t="shared" si="109"/>
        <v>0</v>
      </c>
      <c r="Z564" s="37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2">
        <v>4301011784</v>
      </c>
      <c r="D565" s="789">
        <v>4607091389982</v>
      </c>
      <c r="E565" s="790"/>
      <c r="F565" s="776">
        <v>0.6</v>
      </c>
      <c r="G565" s="33">
        <v>6</v>
      </c>
      <c r="H565" s="776">
        <v>3.6</v>
      </c>
      <c r="I565" s="776">
        <v>3.81</v>
      </c>
      <c r="J565" s="33">
        <v>132</v>
      </c>
      <c r="K565" s="33" t="s">
        <v>128</v>
      </c>
      <c r="L565" s="33"/>
      <c r="M565" s="34" t="s">
        <v>121</v>
      </c>
      <c r="N565" s="34"/>
      <c r="O565" s="33">
        <v>60</v>
      </c>
      <c r="P565" s="79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5"/>
      <c r="V565" s="35"/>
      <c r="W565" s="36" t="s">
        <v>69</v>
      </c>
      <c r="X565" s="777">
        <v>0</v>
      </c>
      <c r="Y565" s="77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2">
        <v>4301012034</v>
      </c>
      <c r="D566" s="789">
        <v>4607091389982</v>
      </c>
      <c r="E566" s="790"/>
      <c r="F566" s="776">
        <v>0.6</v>
      </c>
      <c r="G566" s="33">
        <v>8</v>
      </c>
      <c r="H566" s="776">
        <v>4.8</v>
      </c>
      <c r="I566" s="776">
        <v>6.96</v>
      </c>
      <c r="J566" s="33">
        <v>120</v>
      </c>
      <c r="K566" s="33" t="s">
        <v>128</v>
      </c>
      <c r="L566" s="33"/>
      <c r="M566" s="34" t="s">
        <v>121</v>
      </c>
      <c r="N566" s="34"/>
      <c r="O566" s="33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5"/>
      <c r="V566" s="35"/>
      <c r="W566" s="36" t="s">
        <v>69</v>
      </c>
      <c r="X566" s="777">
        <v>0</v>
      </c>
      <c r="Y566" s="778">
        <f t="shared" si="109"/>
        <v>0</v>
      </c>
      <c r="Z566" s="37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8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187.5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189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2.26044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8" t="s">
        <v>69</v>
      </c>
      <c r="X568" s="779">
        <f>IFERROR(SUM(X555:X566),"0")</f>
        <v>990</v>
      </c>
      <c r="Y568" s="779">
        <f>IFERROR(SUM(Y555:Y566),"0")</f>
        <v>997.92000000000007</v>
      </c>
      <c r="Z568" s="38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1"/>
      <c r="AB569" s="771"/>
      <c r="AC569" s="771"/>
    </row>
    <row r="570" spans="1:68" ht="16.5" hidden="1" customHeight="1" x14ac:dyDescent="0.25">
      <c r="A570" s="54" t="s">
        <v>891</v>
      </c>
      <c r="B570" s="54" t="s">
        <v>892</v>
      </c>
      <c r="C570" s="32">
        <v>4301020222</v>
      </c>
      <c r="D570" s="789">
        <v>4607091388930</v>
      </c>
      <c r="E570" s="790"/>
      <c r="F570" s="776">
        <v>0.88</v>
      </c>
      <c r="G570" s="33">
        <v>6</v>
      </c>
      <c r="H570" s="776">
        <v>5.28</v>
      </c>
      <c r="I570" s="776">
        <v>5.64</v>
      </c>
      <c r="J570" s="33">
        <v>104</v>
      </c>
      <c r="K570" s="33" t="s">
        <v>118</v>
      </c>
      <c r="L570" s="33"/>
      <c r="M570" s="34" t="s">
        <v>121</v>
      </c>
      <c r="N570" s="34"/>
      <c r="O570" s="33">
        <v>55</v>
      </c>
      <c r="P570" s="8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5"/>
      <c r="V570" s="35"/>
      <c r="W570" s="36" t="s">
        <v>69</v>
      </c>
      <c r="X570" s="777">
        <v>0</v>
      </c>
      <c r="Y570" s="77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2">
        <v>4301020364</v>
      </c>
      <c r="D571" s="789">
        <v>4680115880054</v>
      </c>
      <c r="E571" s="790"/>
      <c r="F571" s="776">
        <v>0.6</v>
      </c>
      <c r="G571" s="33">
        <v>8</v>
      </c>
      <c r="H571" s="776">
        <v>4.8</v>
      </c>
      <c r="I571" s="776">
        <v>6.96</v>
      </c>
      <c r="J571" s="33">
        <v>120</v>
      </c>
      <c r="K571" s="33" t="s">
        <v>128</v>
      </c>
      <c r="L571" s="33"/>
      <c r="M571" s="34" t="s">
        <v>121</v>
      </c>
      <c r="N571" s="34"/>
      <c r="O571" s="33">
        <v>55</v>
      </c>
      <c r="P571" s="92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5"/>
      <c r="V571" s="35"/>
      <c r="W571" s="36" t="s">
        <v>69</v>
      </c>
      <c r="X571" s="777">
        <v>0</v>
      </c>
      <c r="Y571" s="77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2">
        <v>4301020206</v>
      </c>
      <c r="D572" s="789">
        <v>4680115880054</v>
      </c>
      <c r="E572" s="790"/>
      <c r="F572" s="776">
        <v>0.6</v>
      </c>
      <c r="G572" s="33">
        <v>6</v>
      </c>
      <c r="H572" s="776">
        <v>3.6</v>
      </c>
      <c r="I572" s="776">
        <v>3.81</v>
      </c>
      <c r="J572" s="33">
        <v>132</v>
      </c>
      <c r="K572" s="33" t="s">
        <v>128</v>
      </c>
      <c r="L572" s="33"/>
      <c r="M572" s="34" t="s">
        <v>121</v>
      </c>
      <c r="N572" s="34"/>
      <c r="O572" s="33">
        <v>55</v>
      </c>
      <c r="P572" s="8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5"/>
      <c r="V572" s="35"/>
      <c r="W572" s="36" t="s">
        <v>69</v>
      </c>
      <c r="X572" s="777">
        <v>0</v>
      </c>
      <c r="Y572" s="77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8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8" t="s">
        <v>69</v>
      </c>
      <c r="X574" s="779">
        <f>IFERROR(SUM(X570:X572),"0")</f>
        <v>0</v>
      </c>
      <c r="Y574" s="779">
        <f>IFERROR(SUM(Y570:Y572),"0")</f>
        <v>0</v>
      </c>
      <c r="Z574" s="38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1"/>
      <c r="AB575" s="771"/>
      <c r="AC575" s="771"/>
    </row>
    <row r="576" spans="1:68" ht="27" customHeight="1" x14ac:dyDescent="0.25">
      <c r="A576" s="54" t="s">
        <v>897</v>
      </c>
      <c r="B576" s="54" t="s">
        <v>898</v>
      </c>
      <c r="C576" s="32">
        <v>4301031252</v>
      </c>
      <c r="D576" s="789">
        <v>4680115883116</v>
      </c>
      <c r="E576" s="790"/>
      <c r="F576" s="776">
        <v>0.88</v>
      </c>
      <c r="G576" s="33">
        <v>6</v>
      </c>
      <c r="H576" s="776">
        <v>5.28</v>
      </c>
      <c r="I576" s="776">
        <v>5.64</v>
      </c>
      <c r="J576" s="33">
        <v>104</v>
      </c>
      <c r="K576" s="33" t="s">
        <v>118</v>
      </c>
      <c r="L576" s="33"/>
      <c r="M576" s="34" t="s">
        <v>121</v>
      </c>
      <c r="N576" s="34"/>
      <c r="O576" s="33">
        <v>60</v>
      </c>
      <c r="P576" s="11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5"/>
      <c r="V576" s="35"/>
      <c r="W576" s="36" t="s">
        <v>69</v>
      </c>
      <c r="X576" s="777">
        <v>250</v>
      </c>
      <c r="Y576" s="778">
        <f t="shared" ref="Y576:Y584" si="115">IFERROR(IF(X576="",0,CEILING((X576/$H576),1)*$H576),"")</f>
        <v>253.44</v>
      </c>
      <c r="Z576" s="37">
        <f>IFERROR(IF(Y576=0,"",ROUNDUP(Y576/H576,0)*0.01196),"")</f>
        <v>0.57408000000000003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267.04545454545456</v>
      </c>
      <c r="BN576" s="64">
        <f t="shared" ref="BN576:BN584" si="117">IFERROR(Y576*I576/H576,"0")</f>
        <v>270.71999999999997</v>
      </c>
      <c r="BO576" s="64">
        <f t="shared" ref="BO576:BO584" si="118">IFERROR(1/J576*(X576/H576),"0")</f>
        <v>0.45527389277389274</v>
      </c>
      <c r="BP576" s="64">
        <f t="shared" ref="BP576:BP584" si="119">IFERROR(1/J576*(Y576/H576),"0")</f>
        <v>0.46153846153846156</v>
      </c>
    </row>
    <row r="577" spans="1:68" ht="27" hidden="1" customHeight="1" x14ac:dyDescent="0.25">
      <c r="A577" s="54" t="s">
        <v>900</v>
      </c>
      <c r="B577" s="54" t="s">
        <v>901</v>
      </c>
      <c r="C577" s="32">
        <v>4301031248</v>
      </c>
      <c r="D577" s="789">
        <v>4680115883093</v>
      </c>
      <c r="E577" s="790"/>
      <c r="F577" s="776">
        <v>0.88</v>
      </c>
      <c r="G577" s="33">
        <v>6</v>
      </c>
      <c r="H577" s="776">
        <v>5.28</v>
      </c>
      <c r="I577" s="776">
        <v>5.64</v>
      </c>
      <c r="J577" s="33">
        <v>104</v>
      </c>
      <c r="K577" s="33" t="s">
        <v>118</v>
      </c>
      <c r="L577" s="33"/>
      <c r="M577" s="34" t="s">
        <v>68</v>
      </c>
      <c r="N577" s="34"/>
      <c r="O577" s="33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5"/>
      <c r="V577" s="35"/>
      <c r="W577" s="36" t="s">
        <v>69</v>
      </c>
      <c r="X577" s="777">
        <v>0</v>
      </c>
      <c r="Y577" s="778">
        <f t="shared" si="115"/>
        <v>0</v>
      </c>
      <c r="Z577" s="37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2">
        <v>4301031250</v>
      </c>
      <c r="D578" s="789">
        <v>4680115883109</v>
      </c>
      <c r="E578" s="790"/>
      <c r="F578" s="776">
        <v>0.88</v>
      </c>
      <c r="G578" s="33">
        <v>6</v>
      </c>
      <c r="H578" s="776">
        <v>5.28</v>
      </c>
      <c r="I578" s="776">
        <v>5.64</v>
      </c>
      <c r="J578" s="33">
        <v>104</v>
      </c>
      <c r="K578" s="33" t="s">
        <v>118</v>
      </c>
      <c r="L578" s="33"/>
      <c r="M578" s="34" t="s">
        <v>68</v>
      </c>
      <c r="N578" s="34"/>
      <c r="O578" s="33">
        <v>60</v>
      </c>
      <c r="P578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5"/>
      <c r="V578" s="35"/>
      <c r="W578" s="36" t="s">
        <v>69</v>
      </c>
      <c r="X578" s="777">
        <v>0</v>
      </c>
      <c r="Y578" s="778">
        <f t="shared" si="115"/>
        <v>0</v>
      </c>
      <c r="Z578" s="37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2">
        <v>4301031249</v>
      </c>
      <c r="D579" s="789">
        <v>4680115882072</v>
      </c>
      <c r="E579" s="790"/>
      <c r="F579" s="776">
        <v>0.6</v>
      </c>
      <c r="G579" s="33">
        <v>6</v>
      </c>
      <c r="H579" s="776">
        <v>3.6</v>
      </c>
      <c r="I579" s="776">
        <v>3.81</v>
      </c>
      <c r="J579" s="33">
        <v>132</v>
      </c>
      <c r="K579" s="33" t="s">
        <v>128</v>
      </c>
      <c r="L579" s="33"/>
      <c r="M579" s="34" t="s">
        <v>121</v>
      </c>
      <c r="N579" s="34"/>
      <c r="O579" s="33">
        <v>60</v>
      </c>
      <c r="P579" s="11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5"/>
      <c r="V579" s="35"/>
      <c r="W579" s="36" t="s">
        <v>69</v>
      </c>
      <c r="X579" s="777">
        <v>0</v>
      </c>
      <c r="Y579" s="778">
        <f t="shared" si="115"/>
        <v>0</v>
      </c>
      <c r="Z579" s="37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2">
        <v>4301031383</v>
      </c>
      <c r="D580" s="789">
        <v>4680115882072</v>
      </c>
      <c r="E580" s="790"/>
      <c r="F580" s="776">
        <v>0.6</v>
      </c>
      <c r="G580" s="33">
        <v>8</v>
      </c>
      <c r="H580" s="776">
        <v>4.8</v>
      </c>
      <c r="I580" s="776">
        <v>6.96</v>
      </c>
      <c r="J580" s="33">
        <v>120</v>
      </c>
      <c r="K580" s="33" t="s">
        <v>128</v>
      </c>
      <c r="L580" s="33"/>
      <c r="M580" s="34" t="s">
        <v>121</v>
      </c>
      <c r="N580" s="34"/>
      <c r="O580" s="33">
        <v>60</v>
      </c>
      <c r="P580" s="10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5"/>
      <c r="V580" s="35"/>
      <c r="W580" s="36" t="s">
        <v>69</v>
      </c>
      <c r="X580" s="777">
        <v>0</v>
      </c>
      <c r="Y580" s="778">
        <f t="shared" si="115"/>
        <v>0</v>
      </c>
      <c r="Z580" s="37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2">
        <v>4301031251</v>
      </c>
      <c r="D581" s="789">
        <v>4680115882102</v>
      </c>
      <c r="E581" s="790"/>
      <c r="F581" s="776">
        <v>0.6</v>
      </c>
      <c r="G581" s="33">
        <v>6</v>
      </c>
      <c r="H581" s="776">
        <v>3.6</v>
      </c>
      <c r="I581" s="776">
        <v>3.81</v>
      </c>
      <c r="J581" s="33">
        <v>132</v>
      </c>
      <c r="K581" s="33" t="s">
        <v>128</v>
      </c>
      <c r="L581" s="33"/>
      <c r="M581" s="34" t="s">
        <v>68</v>
      </c>
      <c r="N581" s="34"/>
      <c r="O581" s="33">
        <v>60</v>
      </c>
      <c r="P581" s="8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5"/>
      <c r="V581" s="35"/>
      <c r="W581" s="36" t="s">
        <v>69</v>
      </c>
      <c r="X581" s="777">
        <v>0</v>
      </c>
      <c r="Y581" s="778">
        <f t="shared" si="115"/>
        <v>0</v>
      </c>
      <c r="Z581" s="37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2">
        <v>4301031385</v>
      </c>
      <c r="D582" s="789">
        <v>4680115882102</v>
      </c>
      <c r="E582" s="790"/>
      <c r="F582" s="776">
        <v>0.6</v>
      </c>
      <c r="G582" s="33">
        <v>8</v>
      </c>
      <c r="H582" s="776">
        <v>4.8</v>
      </c>
      <c r="I582" s="776">
        <v>6.69</v>
      </c>
      <c r="J582" s="33">
        <v>120</v>
      </c>
      <c r="K582" s="33" t="s">
        <v>128</v>
      </c>
      <c r="L582" s="33"/>
      <c r="M582" s="34" t="s">
        <v>68</v>
      </c>
      <c r="N582" s="34"/>
      <c r="O582" s="33">
        <v>60</v>
      </c>
      <c r="P582" s="102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5"/>
      <c r="V582" s="35"/>
      <c r="W582" s="36" t="s">
        <v>69</v>
      </c>
      <c r="X582" s="777">
        <v>0</v>
      </c>
      <c r="Y582" s="778">
        <f t="shared" si="115"/>
        <v>0</v>
      </c>
      <c r="Z582" s="37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2">
        <v>4301031253</v>
      </c>
      <c r="D583" s="789">
        <v>4680115882096</v>
      </c>
      <c r="E583" s="790"/>
      <c r="F583" s="776">
        <v>0.6</v>
      </c>
      <c r="G583" s="33">
        <v>6</v>
      </c>
      <c r="H583" s="776">
        <v>3.6</v>
      </c>
      <c r="I583" s="776">
        <v>3.81</v>
      </c>
      <c r="J583" s="33">
        <v>132</v>
      </c>
      <c r="K583" s="33" t="s">
        <v>128</v>
      </c>
      <c r="L583" s="33"/>
      <c r="M583" s="34" t="s">
        <v>68</v>
      </c>
      <c r="N583" s="34"/>
      <c r="O583" s="33">
        <v>60</v>
      </c>
      <c r="P583" s="11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5"/>
      <c r="V583" s="35"/>
      <c r="W583" s="36" t="s">
        <v>69</v>
      </c>
      <c r="X583" s="777">
        <v>0</v>
      </c>
      <c r="Y583" s="77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2">
        <v>4301031384</v>
      </c>
      <c r="D584" s="789">
        <v>4680115882096</v>
      </c>
      <c r="E584" s="790"/>
      <c r="F584" s="776">
        <v>0.6</v>
      </c>
      <c r="G584" s="33">
        <v>8</v>
      </c>
      <c r="H584" s="776">
        <v>4.8</v>
      </c>
      <c r="I584" s="776">
        <v>6.69</v>
      </c>
      <c r="J584" s="33">
        <v>120</v>
      </c>
      <c r="K584" s="33" t="s">
        <v>128</v>
      </c>
      <c r="L584" s="33"/>
      <c r="M584" s="34" t="s">
        <v>68</v>
      </c>
      <c r="N584" s="34"/>
      <c r="O584" s="33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5"/>
      <c r="V584" s="35"/>
      <c r="W584" s="36" t="s">
        <v>69</v>
      </c>
      <c r="X584" s="777">
        <v>0</v>
      </c>
      <c r="Y584" s="778">
        <f t="shared" si="115"/>
        <v>0</v>
      </c>
      <c r="Z584" s="37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8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47.348484848484844</v>
      </c>
      <c r="Y585" s="779">
        <f>IFERROR(Y576/H576,"0")+IFERROR(Y577/H577,"0")+IFERROR(Y578/H578,"0")+IFERROR(Y579/H579,"0")+IFERROR(Y580/H580,"0")+IFERROR(Y581/H581,"0")+IFERROR(Y582/H582,"0")+IFERROR(Y583/H583,"0")+IFERROR(Y584/H584,"0")</f>
        <v>48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0.57408000000000003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8" t="s">
        <v>69</v>
      </c>
      <c r="X586" s="779">
        <f>IFERROR(SUM(X576:X584),"0")</f>
        <v>250</v>
      </c>
      <c r="Y586" s="779">
        <f>IFERROR(SUM(Y576:Y584),"0")</f>
        <v>253.44</v>
      </c>
      <c r="Z586" s="38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1"/>
      <c r="AB587" s="771"/>
      <c r="AC587" s="771"/>
    </row>
    <row r="588" spans="1:68" ht="27" hidden="1" customHeight="1" x14ac:dyDescent="0.25">
      <c r="A588" s="54" t="s">
        <v>918</v>
      </c>
      <c r="B588" s="54" t="s">
        <v>919</v>
      </c>
      <c r="C588" s="32">
        <v>4301051230</v>
      </c>
      <c r="D588" s="789">
        <v>4607091383409</v>
      </c>
      <c r="E588" s="790"/>
      <c r="F588" s="776">
        <v>1.3</v>
      </c>
      <c r="G588" s="33">
        <v>6</v>
      </c>
      <c r="H588" s="776">
        <v>7.8</v>
      </c>
      <c r="I588" s="776">
        <v>8.3460000000000001</v>
      </c>
      <c r="J588" s="33">
        <v>56</v>
      </c>
      <c r="K588" s="33" t="s">
        <v>118</v>
      </c>
      <c r="L588" s="33"/>
      <c r="M588" s="34" t="s">
        <v>68</v>
      </c>
      <c r="N588" s="34"/>
      <c r="O588" s="33">
        <v>45</v>
      </c>
      <c r="P588" s="11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5"/>
      <c r="V588" s="35"/>
      <c r="W588" s="36" t="s">
        <v>69</v>
      </c>
      <c r="X588" s="777">
        <v>0</v>
      </c>
      <c r="Y588" s="778">
        <f>IFERROR(IF(X588="",0,CEILING((X588/$H588),1)*$H588),"")</f>
        <v>0</v>
      </c>
      <c r="Z588" s="37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2">
        <v>4301051231</v>
      </c>
      <c r="D589" s="789">
        <v>4607091383416</v>
      </c>
      <c r="E589" s="790"/>
      <c r="F589" s="776">
        <v>1.3</v>
      </c>
      <c r="G589" s="33">
        <v>6</v>
      </c>
      <c r="H589" s="776">
        <v>7.8</v>
      </c>
      <c r="I589" s="776">
        <v>8.3460000000000001</v>
      </c>
      <c r="J589" s="33">
        <v>56</v>
      </c>
      <c r="K589" s="33" t="s">
        <v>118</v>
      </c>
      <c r="L589" s="33"/>
      <c r="M589" s="34" t="s">
        <v>68</v>
      </c>
      <c r="N589" s="34"/>
      <c r="O589" s="33">
        <v>45</v>
      </c>
      <c r="P589" s="11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5"/>
      <c r="V589" s="35"/>
      <c r="W589" s="36" t="s">
        <v>69</v>
      </c>
      <c r="X589" s="777">
        <v>0</v>
      </c>
      <c r="Y589" s="77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2">
        <v>4301051058</v>
      </c>
      <c r="D590" s="789">
        <v>4680115883536</v>
      </c>
      <c r="E590" s="790"/>
      <c r="F590" s="776">
        <v>0.3</v>
      </c>
      <c r="G590" s="33">
        <v>6</v>
      </c>
      <c r="H590" s="776">
        <v>1.8</v>
      </c>
      <c r="I590" s="776">
        <v>2.0459999999999998</v>
      </c>
      <c r="J590" s="33">
        <v>182</v>
      </c>
      <c r="K590" s="33" t="s">
        <v>76</v>
      </c>
      <c r="L590" s="33"/>
      <c r="M590" s="34" t="s">
        <v>68</v>
      </c>
      <c r="N590" s="34"/>
      <c r="O590" s="33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5"/>
      <c r="V590" s="35"/>
      <c r="W590" s="36" t="s">
        <v>69</v>
      </c>
      <c r="X590" s="777">
        <v>0</v>
      </c>
      <c r="Y590" s="778">
        <f>IFERROR(IF(X590="",0,CEILING((X590/$H590),1)*$H590),"")</f>
        <v>0</v>
      </c>
      <c r="Z590" s="37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8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8" t="s">
        <v>69</v>
      </c>
      <c r="X592" s="779">
        <f>IFERROR(SUM(X588:X590),"0")</f>
        <v>0</v>
      </c>
      <c r="Y592" s="779">
        <f>IFERROR(SUM(Y588:Y590),"0")</f>
        <v>0</v>
      </c>
      <c r="Z592" s="38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1"/>
      <c r="AB593" s="771"/>
      <c r="AC593" s="771"/>
    </row>
    <row r="594" spans="1:68" ht="27" hidden="1" customHeight="1" x14ac:dyDescent="0.25">
      <c r="A594" s="54" t="s">
        <v>927</v>
      </c>
      <c r="B594" s="54" t="s">
        <v>928</v>
      </c>
      <c r="C594" s="32">
        <v>4301060363</v>
      </c>
      <c r="D594" s="789">
        <v>4680115885035</v>
      </c>
      <c r="E594" s="790"/>
      <c r="F594" s="776">
        <v>1</v>
      </c>
      <c r="G594" s="33">
        <v>4</v>
      </c>
      <c r="H594" s="776">
        <v>4</v>
      </c>
      <c r="I594" s="776">
        <v>4.4160000000000004</v>
      </c>
      <c r="J594" s="33">
        <v>104</v>
      </c>
      <c r="K594" s="33" t="s">
        <v>118</v>
      </c>
      <c r="L594" s="33"/>
      <c r="M594" s="34" t="s">
        <v>68</v>
      </c>
      <c r="N594" s="34"/>
      <c r="O594" s="33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5"/>
      <c r="V594" s="35"/>
      <c r="W594" s="36" t="s">
        <v>69</v>
      </c>
      <c r="X594" s="777">
        <v>0</v>
      </c>
      <c r="Y594" s="778">
        <f>IFERROR(IF(X594="",0,CEILING((X594/$H594),1)*$H594),"")</f>
        <v>0</v>
      </c>
      <c r="Z594" s="37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2">
        <v>4301060436</v>
      </c>
      <c r="D595" s="789">
        <v>4680115885936</v>
      </c>
      <c r="E595" s="790"/>
      <c r="F595" s="776">
        <v>1.3</v>
      </c>
      <c r="G595" s="33">
        <v>6</v>
      </c>
      <c r="H595" s="776">
        <v>7.8</v>
      </c>
      <c r="I595" s="776">
        <v>8.2799999999999994</v>
      </c>
      <c r="J595" s="33">
        <v>56</v>
      </c>
      <c r="K595" s="33" t="s">
        <v>118</v>
      </c>
      <c r="L595" s="33"/>
      <c r="M595" s="34" t="s">
        <v>68</v>
      </c>
      <c r="N595" s="34"/>
      <c r="O595" s="33">
        <v>35</v>
      </c>
      <c r="P595" s="983" t="s">
        <v>932</v>
      </c>
      <c r="Q595" s="793"/>
      <c r="R595" s="793"/>
      <c r="S595" s="793"/>
      <c r="T595" s="794"/>
      <c r="U595" s="35"/>
      <c r="V595" s="35"/>
      <c r="W595" s="36" t="s">
        <v>69</v>
      </c>
      <c r="X595" s="777">
        <v>0</v>
      </c>
      <c r="Y595" s="77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8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8" t="s">
        <v>69</v>
      </c>
      <c r="X597" s="779">
        <f>IFERROR(SUM(X594:X595),"0")</f>
        <v>0</v>
      </c>
      <c r="Y597" s="779">
        <f>IFERROR(SUM(Y594:Y595),"0")</f>
        <v>0</v>
      </c>
      <c r="Z597" s="38"/>
      <c r="AA597" s="780"/>
      <c r="AB597" s="780"/>
      <c r="AC597" s="780"/>
    </row>
    <row r="598" spans="1:68" ht="27.75" hidden="1" customHeight="1" x14ac:dyDescent="0.2">
      <c r="A598" s="923" t="s">
        <v>933</v>
      </c>
      <c r="B598" s="924"/>
      <c r="C598" s="924"/>
      <c r="D598" s="924"/>
      <c r="E598" s="924"/>
      <c r="F598" s="924"/>
      <c r="G598" s="924"/>
      <c r="H598" s="924"/>
      <c r="I598" s="924"/>
      <c r="J598" s="924"/>
      <c r="K598" s="924"/>
      <c r="L598" s="924"/>
      <c r="M598" s="924"/>
      <c r="N598" s="924"/>
      <c r="O598" s="924"/>
      <c r="P598" s="924"/>
      <c r="Q598" s="924"/>
      <c r="R598" s="924"/>
      <c r="S598" s="924"/>
      <c r="T598" s="924"/>
      <c r="U598" s="924"/>
      <c r="V598" s="924"/>
      <c r="W598" s="924"/>
      <c r="X598" s="924"/>
      <c r="Y598" s="924"/>
      <c r="Z598" s="924"/>
      <c r="AA598" s="49"/>
      <c r="AB598" s="49"/>
      <c r="AC598" s="49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1"/>
      <c r="AB600" s="771"/>
      <c r="AC600" s="771"/>
    </row>
    <row r="601" spans="1:68" ht="27" hidden="1" customHeight="1" x14ac:dyDescent="0.25">
      <c r="A601" s="54" t="s">
        <v>934</v>
      </c>
      <c r="B601" s="54" t="s">
        <v>935</v>
      </c>
      <c r="C601" s="32">
        <v>4301011763</v>
      </c>
      <c r="D601" s="789">
        <v>4640242181011</v>
      </c>
      <c r="E601" s="790"/>
      <c r="F601" s="776">
        <v>1.35</v>
      </c>
      <c r="G601" s="33">
        <v>8</v>
      </c>
      <c r="H601" s="776">
        <v>10.8</v>
      </c>
      <c r="I601" s="776">
        <v>11.28</v>
      </c>
      <c r="J601" s="33">
        <v>56</v>
      </c>
      <c r="K601" s="33" t="s">
        <v>118</v>
      </c>
      <c r="L601" s="33"/>
      <c r="M601" s="34" t="s">
        <v>77</v>
      </c>
      <c r="N601" s="34"/>
      <c r="O601" s="33">
        <v>55</v>
      </c>
      <c r="P601" s="1163" t="s">
        <v>936</v>
      </c>
      <c r="Q601" s="793"/>
      <c r="R601" s="793"/>
      <c r="S601" s="793"/>
      <c r="T601" s="794"/>
      <c r="U601" s="35"/>
      <c r="V601" s="35"/>
      <c r="W601" s="36" t="s">
        <v>69</v>
      </c>
      <c r="X601" s="777">
        <v>0</v>
      </c>
      <c r="Y601" s="778">
        <f t="shared" ref="Y601:Y607" si="120">IFERROR(IF(X601="",0,CEILING((X601/$H601),1)*$H601),"")</f>
        <v>0</v>
      </c>
      <c r="Z601" s="37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2">
        <v>4301011585</v>
      </c>
      <c r="D602" s="789">
        <v>4640242180441</v>
      </c>
      <c r="E602" s="790"/>
      <c r="F602" s="776">
        <v>1.5</v>
      </c>
      <c r="G602" s="33">
        <v>8</v>
      </c>
      <c r="H602" s="776">
        <v>12</v>
      </c>
      <c r="I602" s="776">
        <v>12.48</v>
      </c>
      <c r="J602" s="33">
        <v>56</v>
      </c>
      <c r="K602" s="33" t="s">
        <v>118</v>
      </c>
      <c r="L602" s="33"/>
      <c r="M602" s="34" t="s">
        <v>121</v>
      </c>
      <c r="N602" s="34"/>
      <c r="O602" s="33">
        <v>50</v>
      </c>
      <c r="P602" s="1030" t="s">
        <v>940</v>
      </c>
      <c r="Q602" s="793"/>
      <c r="R602" s="793"/>
      <c r="S602" s="793"/>
      <c r="T602" s="794"/>
      <c r="U602" s="35"/>
      <c r="V602" s="35"/>
      <c r="W602" s="36" t="s">
        <v>69</v>
      </c>
      <c r="X602" s="777">
        <v>0</v>
      </c>
      <c r="Y602" s="778">
        <f t="shared" si="120"/>
        <v>0</v>
      </c>
      <c r="Z602" s="37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2">
        <v>4301011584</v>
      </c>
      <c r="D603" s="789">
        <v>4640242180564</v>
      </c>
      <c r="E603" s="790"/>
      <c r="F603" s="776">
        <v>1.5</v>
      </c>
      <c r="G603" s="33">
        <v>8</v>
      </c>
      <c r="H603" s="776">
        <v>12</v>
      </c>
      <c r="I603" s="776">
        <v>12.48</v>
      </c>
      <c r="J603" s="33">
        <v>56</v>
      </c>
      <c r="K603" s="33" t="s">
        <v>118</v>
      </c>
      <c r="L603" s="33"/>
      <c r="M603" s="34" t="s">
        <v>121</v>
      </c>
      <c r="N603" s="34"/>
      <c r="O603" s="33">
        <v>50</v>
      </c>
      <c r="P603" s="1167" t="s">
        <v>944</v>
      </c>
      <c r="Q603" s="793"/>
      <c r="R603" s="793"/>
      <c r="S603" s="793"/>
      <c r="T603" s="794"/>
      <c r="U603" s="35"/>
      <c r="V603" s="35"/>
      <c r="W603" s="36" t="s">
        <v>69</v>
      </c>
      <c r="X603" s="777">
        <v>240</v>
      </c>
      <c r="Y603" s="778">
        <f t="shared" si="120"/>
        <v>240</v>
      </c>
      <c r="Z603" s="37">
        <f>IFERROR(IF(Y603=0,"",ROUNDUP(Y603/H603,0)*0.02175),"")</f>
        <v>0.43499999999999994</v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249.60000000000002</v>
      </c>
      <c r="BN603" s="64">
        <f t="shared" si="122"/>
        <v>249.60000000000002</v>
      </c>
      <c r="BO603" s="64">
        <f t="shared" si="123"/>
        <v>0.3571428571428571</v>
      </c>
      <c r="BP603" s="64">
        <f t="shared" si="124"/>
        <v>0.3571428571428571</v>
      </c>
    </row>
    <row r="604" spans="1:68" ht="27" hidden="1" customHeight="1" x14ac:dyDescent="0.25">
      <c r="A604" s="54" t="s">
        <v>946</v>
      </c>
      <c r="B604" s="54" t="s">
        <v>947</v>
      </c>
      <c r="C604" s="32">
        <v>4301011762</v>
      </c>
      <c r="D604" s="789">
        <v>4640242180922</v>
      </c>
      <c r="E604" s="790"/>
      <c r="F604" s="776">
        <v>1.35</v>
      </c>
      <c r="G604" s="33">
        <v>8</v>
      </c>
      <c r="H604" s="776">
        <v>10.8</v>
      </c>
      <c r="I604" s="776">
        <v>11.28</v>
      </c>
      <c r="J604" s="33">
        <v>56</v>
      </c>
      <c r="K604" s="33" t="s">
        <v>118</v>
      </c>
      <c r="L604" s="33"/>
      <c r="M604" s="34" t="s">
        <v>121</v>
      </c>
      <c r="N604" s="34"/>
      <c r="O604" s="33">
        <v>55</v>
      </c>
      <c r="P604" s="1038" t="s">
        <v>948</v>
      </c>
      <c r="Q604" s="793"/>
      <c r="R604" s="793"/>
      <c r="S604" s="793"/>
      <c r="T604" s="794"/>
      <c r="U604" s="35"/>
      <c r="V604" s="35"/>
      <c r="W604" s="36" t="s">
        <v>69</v>
      </c>
      <c r="X604" s="777">
        <v>0</v>
      </c>
      <c r="Y604" s="778">
        <f t="shared" si="120"/>
        <v>0</v>
      </c>
      <c r="Z604" s="37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2">
        <v>4301011764</v>
      </c>
      <c r="D605" s="789">
        <v>4640242181189</v>
      </c>
      <c r="E605" s="790"/>
      <c r="F605" s="776">
        <v>0.4</v>
      </c>
      <c r="G605" s="33">
        <v>10</v>
      </c>
      <c r="H605" s="776">
        <v>4</v>
      </c>
      <c r="I605" s="776">
        <v>4.21</v>
      </c>
      <c r="J605" s="33">
        <v>132</v>
      </c>
      <c r="K605" s="33" t="s">
        <v>128</v>
      </c>
      <c r="L605" s="33"/>
      <c r="M605" s="34" t="s">
        <v>77</v>
      </c>
      <c r="N605" s="34"/>
      <c r="O605" s="33">
        <v>55</v>
      </c>
      <c r="P605" s="1063" t="s">
        <v>952</v>
      </c>
      <c r="Q605" s="793"/>
      <c r="R605" s="793"/>
      <c r="S605" s="793"/>
      <c r="T605" s="794"/>
      <c r="U605" s="35"/>
      <c r="V605" s="35"/>
      <c r="W605" s="36" t="s">
        <v>69</v>
      </c>
      <c r="X605" s="777">
        <v>0</v>
      </c>
      <c r="Y605" s="778">
        <f t="shared" si="120"/>
        <v>0</v>
      </c>
      <c r="Z605" s="37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2">
        <v>4301011551</v>
      </c>
      <c r="D606" s="789">
        <v>4640242180038</v>
      </c>
      <c r="E606" s="790"/>
      <c r="F606" s="776">
        <v>0.4</v>
      </c>
      <c r="G606" s="33">
        <v>10</v>
      </c>
      <c r="H606" s="776">
        <v>4</v>
      </c>
      <c r="I606" s="776">
        <v>4.21</v>
      </c>
      <c r="J606" s="33">
        <v>132</v>
      </c>
      <c r="K606" s="33" t="s">
        <v>128</v>
      </c>
      <c r="L606" s="33"/>
      <c r="M606" s="34" t="s">
        <v>121</v>
      </c>
      <c r="N606" s="34"/>
      <c r="O606" s="33">
        <v>50</v>
      </c>
      <c r="P606" s="950" t="s">
        <v>955</v>
      </c>
      <c r="Q606" s="793"/>
      <c r="R606" s="793"/>
      <c r="S606" s="793"/>
      <c r="T606" s="794"/>
      <c r="U606" s="35"/>
      <c r="V606" s="35"/>
      <c r="W606" s="36" t="s">
        <v>69</v>
      </c>
      <c r="X606" s="777">
        <v>0</v>
      </c>
      <c r="Y606" s="778">
        <f t="shared" si="120"/>
        <v>0</v>
      </c>
      <c r="Z606" s="37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2">
        <v>4301011765</v>
      </c>
      <c r="D607" s="789">
        <v>4640242181172</v>
      </c>
      <c r="E607" s="790"/>
      <c r="F607" s="776">
        <v>0.4</v>
      </c>
      <c r="G607" s="33">
        <v>10</v>
      </c>
      <c r="H607" s="776">
        <v>4</v>
      </c>
      <c r="I607" s="776">
        <v>4.21</v>
      </c>
      <c r="J607" s="33">
        <v>132</v>
      </c>
      <c r="K607" s="33" t="s">
        <v>128</v>
      </c>
      <c r="L607" s="33"/>
      <c r="M607" s="34" t="s">
        <v>121</v>
      </c>
      <c r="N607" s="34"/>
      <c r="O607" s="33">
        <v>55</v>
      </c>
      <c r="P607" s="1068" t="s">
        <v>958</v>
      </c>
      <c r="Q607" s="793"/>
      <c r="R607" s="793"/>
      <c r="S607" s="793"/>
      <c r="T607" s="794"/>
      <c r="U607" s="35"/>
      <c r="V607" s="35"/>
      <c r="W607" s="36" t="s">
        <v>69</v>
      </c>
      <c r="X607" s="777">
        <v>0</v>
      </c>
      <c r="Y607" s="778">
        <f t="shared" si="120"/>
        <v>0</v>
      </c>
      <c r="Z607" s="37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8" t="s">
        <v>72</v>
      </c>
      <c r="X608" s="779">
        <f>IFERROR(X601/H601,"0")+IFERROR(X602/H602,"0")+IFERROR(X603/H603,"0")+IFERROR(X604/H604,"0")+IFERROR(X605/H605,"0")+IFERROR(X606/H606,"0")+IFERROR(X607/H607,"0")</f>
        <v>20</v>
      </c>
      <c r="Y608" s="779">
        <f>IFERROR(Y601/H601,"0")+IFERROR(Y602/H602,"0")+IFERROR(Y603/H603,"0")+IFERROR(Y604/H604,"0")+IFERROR(Y605/H605,"0")+IFERROR(Y606/H606,"0")+IFERROR(Y607/H607,"0")</f>
        <v>20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0.43499999999999994</v>
      </c>
      <c r="AA608" s="780"/>
      <c r="AB608" s="780"/>
      <c r="AC608" s="780"/>
    </row>
    <row r="609" spans="1:68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8" t="s">
        <v>69</v>
      </c>
      <c r="X609" s="779">
        <f>IFERROR(SUM(X601:X607),"0")</f>
        <v>240</v>
      </c>
      <c r="Y609" s="779">
        <f>IFERROR(SUM(Y601:Y607),"0")</f>
        <v>240</v>
      </c>
      <c r="Z609" s="38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1"/>
      <c r="AB610" s="771"/>
      <c r="AC610" s="771"/>
    </row>
    <row r="611" spans="1:68" ht="16.5" hidden="1" customHeight="1" x14ac:dyDescent="0.25">
      <c r="A611" s="54" t="s">
        <v>959</v>
      </c>
      <c r="B611" s="54" t="s">
        <v>960</v>
      </c>
      <c r="C611" s="32">
        <v>4301020269</v>
      </c>
      <c r="D611" s="789">
        <v>4640242180519</v>
      </c>
      <c r="E611" s="790"/>
      <c r="F611" s="776">
        <v>1.35</v>
      </c>
      <c r="G611" s="33">
        <v>8</v>
      </c>
      <c r="H611" s="776">
        <v>10.8</v>
      </c>
      <c r="I611" s="776">
        <v>11.28</v>
      </c>
      <c r="J611" s="33">
        <v>56</v>
      </c>
      <c r="K611" s="33" t="s">
        <v>118</v>
      </c>
      <c r="L611" s="33"/>
      <c r="M611" s="34" t="s">
        <v>77</v>
      </c>
      <c r="N611" s="34"/>
      <c r="O611" s="33">
        <v>50</v>
      </c>
      <c r="P611" s="1022" t="s">
        <v>961</v>
      </c>
      <c r="Q611" s="793"/>
      <c r="R611" s="793"/>
      <c r="S611" s="793"/>
      <c r="T611" s="794"/>
      <c r="U611" s="35"/>
      <c r="V611" s="35"/>
      <c r="W611" s="36" t="s">
        <v>69</v>
      </c>
      <c r="X611" s="777">
        <v>0</v>
      </c>
      <c r="Y611" s="778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2">
        <v>4301020260</v>
      </c>
      <c r="D612" s="789">
        <v>4640242180526</v>
      </c>
      <c r="E612" s="790"/>
      <c r="F612" s="776">
        <v>1.8</v>
      </c>
      <c r="G612" s="33">
        <v>6</v>
      </c>
      <c r="H612" s="776">
        <v>10.8</v>
      </c>
      <c r="I612" s="776">
        <v>11.28</v>
      </c>
      <c r="J612" s="33">
        <v>56</v>
      </c>
      <c r="K612" s="33" t="s">
        <v>118</v>
      </c>
      <c r="L612" s="33"/>
      <c r="M612" s="34" t="s">
        <v>121</v>
      </c>
      <c r="N612" s="34"/>
      <c r="O612" s="33">
        <v>50</v>
      </c>
      <c r="P612" s="1035" t="s">
        <v>965</v>
      </c>
      <c r="Q612" s="793"/>
      <c r="R612" s="793"/>
      <c r="S612" s="793"/>
      <c r="T612" s="794"/>
      <c r="U612" s="35"/>
      <c r="V612" s="35"/>
      <c r="W612" s="36" t="s">
        <v>69</v>
      </c>
      <c r="X612" s="777">
        <v>0</v>
      </c>
      <c r="Y612" s="778">
        <f>IFERROR(IF(X612="",0,CEILING((X612/$H612),1)*$H612),"")</f>
        <v>0</v>
      </c>
      <c r="Z612" s="37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2">
        <v>4301020309</v>
      </c>
      <c r="D613" s="789">
        <v>4640242180090</v>
      </c>
      <c r="E613" s="790"/>
      <c r="F613" s="776">
        <v>1.35</v>
      </c>
      <c r="G613" s="33">
        <v>8</v>
      </c>
      <c r="H613" s="776">
        <v>10.8</v>
      </c>
      <c r="I613" s="776">
        <v>11.28</v>
      </c>
      <c r="J613" s="33">
        <v>56</v>
      </c>
      <c r="K613" s="33" t="s">
        <v>118</v>
      </c>
      <c r="L613" s="33"/>
      <c r="M613" s="34" t="s">
        <v>121</v>
      </c>
      <c r="N613" s="34"/>
      <c r="O613" s="33">
        <v>50</v>
      </c>
      <c r="P613" s="803" t="s">
        <v>968</v>
      </c>
      <c r="Q613" s="793"/>
      <c r="R613" s="793"/>
      <c r="S613" s="793"/>
      <c r="T613" s="794"/>
      <c r="U613" s="35"/>
      <c r="V613" s="35"/>
      <c r="W613" s="36" t="s">
        <v>69</v>
      </c>
      <c r="X613" s="777">
        <v>0</v>
      </c>
      <c r="Y613" s="778">
        <f>IFERROR(IF(X613="",0,CEILING((X613/$H613),1)*$H613),"")</f>
        <v>0</v>
      </c>
      <c r="Z613" s="37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2">
        <v>4301020295</v>
      </c>
      <c r="D614" s="789">
        <v>4640242181363</v>
      </c>
      <c r="E614" s="790"/>
      <c r="F614" s="776">
        <v>0.4</v>
      </c>
      <c r="G614" s="33">
        <v>10</v>
      </c>
      <c r="H614" s="776">
        <v>4</v>
      </c>
      <c r="I614" s="776">
        <v>4.21</v>
      </c>
      <c r="J614" s="33">
        <v>132</v>
      </c>
      <c r="K614" s="33" t="s">
        <v>128</v>
      </c>
      <c r="L614" s="33"/>
      <c r="M614" s="34" t="s">
        <v>121</v>
      </c>
      <c r="N614" s="34"/>
      <c r="O614" s="33">
        <v>50</v>
      </c>
      <c r="P614" s="1012" t="s">
        <v>972</v>
      </c>
      <c r="Q614" s="793"/>
      <c r="R614" s="793"/>
      <c r="S614" s="793"/>
      <c r="T614" s="794"/>
      <c r="U614" s="35"/>
      <c r="V614" s="35"/>
      <c r="W614" s="36" t="s">
        <v>69</v>
      </c>
      <c r="X614" s="777">
        <v>0</v>
      </c>
      <c r="Y614" s="778">
        <f>IFERROR(IF(X614="",0,CEILING((X614/$H614),1)*$H614),"")</f>
        <v>0</v>
      </c>
      <c r="Z614" s="37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8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8" t="s">
        <v>69</v>
      </c>
      <c r="X616" s="779">
        <f>IFERROR(SUM(X611:X614),"0")</f>
        <v>0</v>
      </c>
      <c r="Y616" s="779">
        <f>IFERROR(SUM(Y611:Y614),"0")</f>
        <v>0</v>
      </c>
      <c r="Z616" s="38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1"/>
      <c r="AB617" s="771"/>
      <c r="AC617" s="771"/>
    </row>
    <row r="618" spans="1:68" ht="27" customHeight="1" x14ac:dyDescent="0.25">
      <c r="A618" s="54" t="s">
        <v>973</v>
      </c>
      <c r="B618" s="54" t="s">
        <v>974</v>
      </c>
      <c r="C618" s="32">
        <v>4301031280</v>
      </c>
      <c r="D618" s="789">
        <v>4640242180816</v>
      </c>
      <c r="E618" s="790"/>
      <c r="F618" s="776">
        <v>0.7</v>
      </c>
      <c r="G618" s="33">
        <v>6</v>
      </c>
      <c r="H618" s="776">
        <v>4.2</v>
      </c>
      <c r="I618" s="776">
        <v>4.46</v>
      </c>
      <c r="J618" s="33">
        <v>156</v>
      </c>
      <c r="K618" s="33" t="s">
        <v>128</v>
      </c>
      <c r="L618" s="33"/>
      <c r="M618" s="34" t="s">
        <v>68</v>
      </c>
      <c r="N618" s="34"/>
      <c r="O618" s="33">
        <v>40</v>
      </c>
      <c r="P618" s="1062" t="s">
        <v>975</v>
      </c>
      <c r="Q618" s="793"/>
      <c r="R618" s="793"/>
      <c r="S618" s="793"/>
      <c r="T618" s="794"/>
      <c r="U618" s="35"/>
      <c r="V618" s="35"/>
      <c r="W618" s="36" t="s">
        <v>69</v>
      </c>
      <c r="X618" s="777">
        <v>220</v>
      </c>
      <c r="Y618" s="778">
        <f t="shared" ref="Y618:Y624" si="125">IFERROR(IF(X618="",0,CEILING((X618/$H618),1)*$H618),"")</f>
        <v>222.60000000000002</v>
      </c>
      <c r="Z618" s="37">
        <f>IFERROR(IF(Y618=0,"",ROUNDUP(Y618/H618,0)*0.00753),"")</f>
        <v>0.39909</v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233.61904761904762</v>
      </c>
      <c r="BN618" s="64">
        <f t="shared" ref="BN618:BN624" si="127">IFERROR(Y618*I618/H618,"0")</f>
        <v>236.38</v>
      </c>
      <c r="BO618" s="64">
        <f t="shared" ref="BO618:BO624" si="128">IFERROR(1/J618*(X618/H618),"0")</f>
        <v>0.33577533577533575</v>
      </c>
      <c r="BP618" s="64">
        <f t="shared" ref="BP618:BP624" si="129">IFERROR(1/J618*(Y618/H618),"0")</f>
        <v>0.33974358974358976</v>
      </c>
    </row>
    <row r="619" spans="1:68" ht="27" customHeight="1" x14ac:dyDescent="0.25">
      <c r="A619" s="54" t="s">
        <v>977</v>
      </c>
      <c r="B619" s="54" t="s">
        <v>978</v>
      </c>
      <c r="C619" s="32">
        <v>4301031244</v>
      </c>
      <c r="D619" s="789">
        <v>4640242180595</v>
      </c>
      <c r="E619" s="790"/>
      <c r="F619" s="776">
        <v>0.7</v>
      </c>
      <c r="G619" s="33">
        <v>6</v>
      </c>
      <c r="H619" s="776">
        <v>4.2</v>
      </c>
      <c r="I619" s="776">
        <v>4.46</v>
      </c>
      <c r="J619" s="33">
        <v>156</v>
      </c>
      <c r="K619" s="33" t="s">
        <v>128</v>
      </c>
      <c r="L619" s="33"/>
      <c r="M619" s="34" t="s">
        <v>68</v>
      </c>
      <c r="N619" s="34"/>
      <c r="O619" s="33">
        <v>40</v>
      </c>
      <c r="P619" s="1025" t="s">
        <v>979</v>
      </c>
      <c r="Q619" s="793"/>
      <c r="R619" s="793"/>
      <c r="S619" s="793"/>
      <c r="T619" s="794"/>
      <c r="U619" s="35"/>
      <c r="V619" s="35"/>
      <c r="W619" s="36" t="s">
        <v>69</v>
      </c>
      <c r="X619" s="777">
        <v>150</v>
      </c>
      <c r="Y619" s="778">
        <f t="shared" si="125"/>
        <v>151.20000000000002</v>
      </c>
      <c r="Z619" s="37">
        <f>IFERROR(IF(Y619=0,"",ROUNDUP(Y619/H619,0)*0.00753),"")</f>
        <v>0.27107999999999999</v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159.28571428571428</v>
      </c>
      <c r="BN619" s="64">
        <f t="shared" si="127"/>
        <v>160.56</v>
      </c>
      <c r="BO619" s="64">
        <f t="shared" si="128"/>
        <v>0.22893772893772893</v>
      </c>
      <c r="BP619" s="64">
        <f t="shared" si="129"/>
        <v>0.23076923076923075</v>
      </c>
    </row>
    <row r="620" spans="1:68" ht="27" hidden="1" customHeight="1" x14ac:dyDescent="0.25">
      <c r="A620" s="54" t="s">
        <v>981</v>
      </c>
      <c r="B620" s="54" t="s">
        <v>982</v>
      </c>
      <c r="C620" s="32">
        <v>4301031289</v>
      </c>
      <c r="D620" s="789">
        <v>4640242181615</v>
      </c>
      <c r="E620" s="790"/>
      <c r="F620" s="776">
        <v>0.7</v>
      </c>
      <c r="G620" s="33">
        <v>6</v>
      </c>
      <c r="H620" s="776">
        <v>4.2</v>
      </c>
      <c r="I620" s="776">
        <v>4.4000000000000004</v>
      </c>
      <c r="J620" s="33">
        <v>156</v>
      </c>
      <c r="K620" s="33" t="s">
        <v>128</v>
      </c>
      <c r="L620" s="33"/>
      <c r="M620" s="34" t="s">
        <v>68</v>
      </c>
      <c r="N620" s="34"/>
      <c r="O620" s="33">
        <v>45</v>
      </c>
      <c r="P620" s="1067" t="s">
        <v>983</v>
      </c>
      <c r="Q620" s="793"/>
      <c r="R620" s="793"/>
      <c r="S620" s="793"/>
      <c r="T620" s="794"/>
      <c r="U620" s="35"/>
      <c r="V620" s="35"/>
      <c r="W620" s="36" t="s">
        <v>69</v>
      </c>
      <c r="X620" s="777">
        <v>0</v>
      </c>
      <c r="Y620" s="778">
        <f t="shared" si="125"/>
        <v>0</v>
      </c>
      <c r="Z620" s="37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2">
        <v>4301031285</v>
      </c>
      <c r="D621" s="789">
        <v>4640242181639</v>
      </c>
      <c r="E621" s="790"/>
      <c r="F621" s="776">
        <v>0.7</v>
      </c>
      <c r="G621" s="33">
        <v>6</v>
      </c>
      <c r="H621" s="776">
        <v>4.2</v>
      </c>
      <c r="I621" s="776">
        <v>4.4000000000000004</v>
      </c>
      <c r="J621" s="33">
        <v>156</v>
      </c>
      <c r="K621" s="33" t="s">
        <v>128</v>
      </c>
      <c r="L621" s="33"/>
      <c r="M621" s="34" t="s">
        <v>68</v>
      </c>
      <c r="N621" s="34"/>
      <c r="O621" s="33">
        <v>45</v>
      </c>
      <c r="P621" s="828" t="s">
        <v>987</v>
      </c>
      <c r="Q621" s="793"/>
      <c r="R621" s="793"/>
      <c r="S621" s="793"/>
      <c r="T621" s="794"/>
      <c r="U621" s="35"/>
      <c r="V621" s="35"/>
      <c r="W621" s="36" t="s">
        <v>69</v>
      </c>
      <c r="X621" s="777">
        <v>0</v>
      </c>
      <c r="Y621" s="778">
        <f t="shared" si="125"/>
        <v>0</v>
      </c>
      <c r="Z621" s="37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2">
        <v>4301031287</v>
      </c>
      <c r="D622" s="789">
        <v>4640242181622</v>
      </c>
      <c r="E622" s="790"/>
      <c r="F622" s="776">
        <v>0.7</v>
      </c>
      <c r="G622" s="33">
        <v>6</v>
      </c>
      <c r="H622" s="776">
        <v>4.2</v>
      </c>
      <c r="I622" s="776">
        <v>4.4000000000000004</v>
      </c>
      <c r="J622" s="33">
        <v>156</v>
      </c>
      <c r="K622" s="33" t="s">
        <v>128</v>
      </c>
      <c r="L622" s="33"/>
      <c r="M622" s="34" t="s">
        <v>68</v>
      </c>
      <c r="N622" s="34"/>
      <c r="O622" s="33">
        <v>45</v>
      </c>
      <c r="P622" s="1001" t="s">
        <v>991</v>
      </c>
      <c r="Q622" s="793"/>
      <c r="R622" s="793"/>
      <c r="S622" s="793"/>
      <c r="T622" s="794"/>
      <c r="U622" s="35"/>
      <c r="V622" s="35"/>
      <c r="W622" s="36" t="s">
        <v>69</v>
      </c>
      <c r="X622" s="777">
        <v>0</v>
      </c>
      <c r="Y622" s="778">
        <f t="shared" si="125"/>
        <v>0</v>
      </c>
      <c r="Z622" s="37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2">
        <v>4301031203</v>
      </c>
      <c r="D623" s="789">
        <v>4640242180908</v>
      </c>
      <c r="E623" s="790"/>
      <c r="F623" s="776">
        <v>0.28000000000000003</v>
      </c>
      <c r="G623" s="33">
        <v>6</v>
      </c>
      <c r="H623" s="776">
        <v>1.68</v>
      </c>
      <c r="I623" s="776">
        <v>1.81</v>
      </c>
      <c r="J623" s="33">
        <v>234</v>
      </c>
      <c r="K623" s="33" t="s">
        <v>67</v>
      </c>
      <c r="L623" s="33"/>
      <c r="M623" s="34" t="s">
        <v>68</v>
      </c>
      <c r="N623" s="34"/>
      <c r="O623" s="33">
        <v>40</v>
      </c>
      <c r="P623" s="1006" t="s">
        <v>995</v>
      </c>
      <c r="Q623" s="793"/>
      <c r="R623" s="793"/>
      <c r="S623" s="793"/>
      <c r="T623" s="794"/>
      <c r="U623" s="35"/>
      <c r="V623" s="35"/>
      <c r="W623" s="36" t="s">
        <v>69</v>
      </c>
      <c r="X623" s="777">
        <v>0</v>
      </c>
      <c r="Y623" s="778">
        <f t="shared" si="125"/>
        <v>0</v>
      </c>
      <c r="Z623" s="37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2">
        <v>4301031200</v>
      </c>
      <c r="D624" s="789">
        <v>4640242180489</v>
      </c>
      <c r="E624" s="790"/>
      <c r="F624" s="776">
        <v>0.28000000000000003</v>
      </c>
      <c r="G624" s="33">
        <v>6</v>
      </c>
      <c r="H624" s="776">
        <v>1.68</v>
      </c>
      <c r="I624" s="776">
        <v>1.84</v>
      </c>
      <c r="J624" s="33">
        <v>234</v>
      </c>
      <c r="K624" s="33" t="s">
        <v>67</v>
      </c>
      <c r="L624" s="33"/>
      <c r="M624" s="34" t="s">
        <v>68</v>
      </c>
      <c r="N624" s="34"/>
      <c r="O624" s="33">
        <v>40</v>
      </c>
      <c r="P624" s="857" t="s">
        <v>998</v>
      </c>
      <c r="Q624" s="793"/>
      <c r="R624" s="793"/>
      <c r="S624" s="793"/>
      <c r="T624" s="794"/>
      <c r="U624" s="35"/>
      <c r="V624" s="35"/>
      <c r="W624" s="36" t="s">
        <v>69</v>
      </c>
      <c r="X624" s="777">
        <v>0</v>
      </c>
      <c r="Y624" s="778">
        <f t="shared" si="125"/>
        <v>0</v>
      </c>
      <c r="Z624" s="37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8" t="s">
        <v>72</v>
      </c>
      <c r="X625" s="779">
        <f>IFERROR(X618/H618,"0")+IFERROR(X619/H619,"0")+IFERROR(X620/H620,"0")+IFERROR(X621/H621,"0")+IFERROR(X622/H622,"0")+IFERROR(X623/H623,"0")+IFERROR(X624/H624,"0")</f>
        <v>88.095238095238102</v>
      </c>
      <c r="Y625" s="779">
        <f>IFERROR(Y618/H618,"0")+IFERROR(Y619/H619,"0")+IFERROR(Y620/H620,"0")+IFERROR(Y621/H621,"0")+IFERROR(Y622/H622,"0")+IFERROR(Y623/H623,"0")+IFERROR(Y624/H624,"0")</f>
        <v>89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0.67016999999999993</v>
      </c>
      <c r="AA625" s="780"/>
      <c r="AB625" s="780"/>
      <c r="AC625" s="780"/>
    </row>
    <row r="626" spans="1:68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8" t="s">
        <v>69</v>
      </c>
      <c r="X626" s="779">
        <f>IFERROR(SUM(X618:X624),"0")</f>
        <v>370</v>
      </c>
      <c r="Y626" s="779">
        <f>IFERROR(SUM(Y618:Y624),"0")</f>
        <v>373.80000000000007</v>
      </c>
      <c r="Z626" s="38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1"/>
      <c r="AB627" s="771"/>
      <c r="AC627" s="771"/>
    </row>
    <row r="628" spans="1:68" ht="27" hidden="1" customHeight="1" x14ac:dyDescent="0.25">
      <c r="A628" s="54" t="s">
        <v>999</v>
      </c>
      <c r="B628" s="54" t="s">
        <v>1000</v>
      </c>
      <c r="C628" s="32">
        <v>4301051746</v>
      </c>
      <c r="D628" s="789">
        <v>4640242180533</v>
      </c>
      <c r="E628" s="790"/>
      <c r="F628" s="776">
        <v>1.3</v>
      </c>
      <c r="G628" s="33">
        <v>6</v>
      </c>
      <c r="H628" s="776">
        <v>7.8</v>
      </c>
      <c r="I628" s="776">
        <v>8.3640000000000008</v>
      </c>
      <c r="J628" s="33">
        <v>56</v>
      </c>
      <c r="K628" s="33" t="s">
        <v>118</v>
      </c>
      <c r="L628" s="33"/>
      <c r="M628" s="34" t="s">
        <v>77</v>
      </c>
      <c r="N628" s="34"/>
      <c r="O628" s="33">
        <v>40</v>
      </c>
      <c r="P628" s="814" t="s">
        <v>1001</v>
      </c>
      <c r="Q628" s="793"/>
      <c r="R628" s="793"/>
      <c r="S628" s="793"/>
      <c r="T628" s="794"/>
      <c r="U628" s="35"/>
      <c r="V628" s="35"/>
      <c r="W628" s="36" t="s">
        <v>69</v>
      </c>
      <c r="X628" s="777">
        <v>0</v>
      </c>
      <c r="Y628" s="778">
        <f t="shared" ref="Y628:Y635" si="130">IFERROR(IF(X628="",0,CEILING((X628/$H628),1)*$H628),"")</f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2">
        <v>4301051887</v>
      </c>
      <c r="D629" s="789">
        <v>4640242180533</v>
      </c>
      <c r="E629" s="790"/>
      <c r="F629" s="776">
        <v>1.3</v>
      </c>
      <c r="G629" s="33">
        <v>6</v>
      </c>
      <c r="H629" s="776">
        <v>7.8</v>
      </c>
      <c r="I629" s="776">
        <v>8.3640000000000008</v>
      </c>
      <c r="J629" s="33">
        <v>56</v>
      </c>
      <c r="K629" s="33" t="s">
        <v>118</v>
      </c>
      <c r="L629" s="33"/>
      <c r="M629" s="34" t="s">
        <v>77</v>
      </c>
      <c r="N629" s="34"/>
      <c r="O629" s="33">
        <v>45</v>
      </c>
      <c r="P629" s="1045" t="s">
        <v>1004</v>
      </c>
      <c r="Q629" s="793"/>
      <c r="R629" s="793"/>
      <c r="S629" s="793"/>
      <c r="T629" s="794"/>
      <c r="U629" s="35"/>
      <c r="V629" s="35"/>
      <c r="W629" s="36" t="s">
        <v>69</v>
      </c>
      <c r="X629" s="777">
        <v>0</v>
      </c>
      <c r="Y629" s="778">
        <f t="shared" si="130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2">
        <v>4301051510</v>
      </c>
      <c r="D630" s="789">
        <v>4640242180540</v>
      </c>
      <c r="E630" s="790"/>
      <c r="F630" s="776">
        <v>1.3</v>
      </c>
      <c r="G630" s="33">
        <v>6</v>
      </c>
      <c r="H630" s="776">
        <v>7.8</v>
      </c>
      <c r="I630" s="776">
        <v>8.3640000000000008</v>
      </c>
      <c r="J630" s="33">
        <v>56</v>
      </c>
      <c r="K630" s="33" t="s">
        <v>118</v>
      </c>
      <c r="L630" s="33"/>
      <c r="M630" s="34" t="s">
        <v>68</v>
      </c>
      <c r="N630" s="34"/>
      <c r="O630" s="33">
        <v>30</v>
      </c>
      <c r="P630" s="1079" t="s">
        <v>1007</v>
      </c>
      <c r="Q630" s="793"/>
      <c r="R630" s="793"/>
      <c r="S630" s="793"/>
      <c r="T630" s="794"/>
      <c r="U630" s="35"/>
      <c r="V630" s="35"/>
      <c r="W630" s="36" t="s">
        <v>69</v>
      </c>
      <c r="X630" s="777">
        <v>0</v>
      </c>
      <c r="Y630" s="778">
        <f t="shared" si="130"/>
        <v>0</v>
      </c>
      <c r="Z630" s="37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2">
        <v>4301051933</v>
      </c>
      <c r="D631" s="789">
        <v>4640242180540</v>
      </c>
      <c r="E631" s="790"/>
      <c r="F631" s="776">
        <v>1.3</v>
      </c>
      <c r="G631" s="33">
        <v>6</v>
      </c>
      <c r="H631" s="776">
        <v>7.8</v>
      </c>
      <c r="I631" s="776">
        <v>8.3640000000000008</v>
      </c>
      <c r="J631" s="33">
        <v>56</v>
      </c>
      <c r="K631" s="33" t="s">
        <v>118</v>
      </c>
      <c r="L631" s="33"/>
      <c r="M631" s="34" t="s">
        <v>77</v>
      </c>
      <c r="N631" s="34"/>
      <c r="O631" s="33">
        <v>45</v>
      </c>
      <c r="P631" s="1083" t="s">
        <v>1010</v>
      </c>
      <c r="Q631" s="793"/>
      <c r="R631" s="793"/>
      <c r="S631" s="793"/>
      <c r="T631" s="794"/>
      <c r="U631" s="35"/>
      <c r="V631" s="35"/>
      <c r="W631" s="36" t="s">
        <v>69</v>
      </c>
      <c r="X631" s="777">
        <v>0</v>
      </c>
      <c r="Y631" s="778">
        <f t="shared" si="130"/>
        <v>0</v>
      </c>
      <c r="Z631" s="37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2">
        <v>4301051390</v>
      </c>
      <c r="D632" s="789">
        <v>4640242181233</v>
      </c>
      <c r="E632" s="790"/>
      <c r="F632" s="776">
        <v>0.3</v>
      </c>
      <c r="G632" s="33">
        <v>6</v>
      </c>
      <c r="H632" s="776">
        <v>1.8</v>
      </c>
      <c r="I632" s="776">
        <v>1.984</v>
      </c>
      <c r="J632" s="33">
        <v>234</v>
      </c>
      <c r="K632" s="33" t="s">
        <v>67</v>
      </c>
      <c r="L632" s="33"/>
      <c r="M632" s="34" t="s">
        <v>68</v>
      </c>
      <c r="N632" s="34"/>
      <c r="O632" s="33">
        <v>40</v>
      </c>
      <c r="P632" s="1050" t="s">
        <v>1013</v>
      </c>
      <c r="Q632" s="793"/>
      <c r="R632" s="793"/>
      <c r="S632" s="793"/>
      <c r="T632" s="794"/>
      <c r="U632" s="35"/>
      <c r="V632" s="35"/>
      <c r="W632" s="36" t="s">
        <v>69</v>
      </c>
      <c r="X632" s="777">
        <v>0</v>
      </c>
      <c r="Y632" s="778">
        <f t="shared" si="130"/>
        <v>0</v>
      </c>
      <c r="Z632" s="37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2">
        <v>4301051920</v>
      </c>
      <c r="D633" s="789">
        <v>4640242181233</v>
      </c>
      <c r="E633" s="790"/>
      <c r="F633" s="776">
        <v>0.3</v>
      </c>
      <c r="G633" s="33">
        <v>6</v>
      </c>
      <c r="H633" s="776">
        <v>1.8</v>
      </c>
      <c r="I633" s="776">
        <v>2.0640000000000001</v>
      </c>
      <c r="J633" s="33">
        <v>182</v>
      </c>
      <c r="K633" s="33" t="s">
        <v>76</v>
      </c>
      <c r="L633" s="33"/>
      <c r="M633" s="34" t="s">
        <v>164</v>
      </c>
      <c r="N633" s="34"/>
      <c r="O633" s="33">
        <v>45</v>
      </c>
      <c r="P633" s="1031" t="s">
        <v>1015</v>
      </c>
      <c r="Q633" s="793"/>
      <c r="R633" s="793"/>
      <c r="S633" s="793"/>
      <c r="T633" s="794"/>
      <c r="U633" s="35"/>
      <c r="V633" s="35"/>
      <c r="W633" s="36" t="s">
        <v>69</v>
      </c>
      <c r="X633" s="777">
        <v>0</v>
      </c>
      <c r="Y633" s="778">
        <f t="shared" si="130"/>
        <v>0</v>
      </c>
      <c r="Z633" s="37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2">
        <v>4301051448</v>
      </c>
      <c r="D634" s="789">
        <v>4640242181226</v>
      </c>
      <c r="E634" s="790"/>
      <c r="F634" s="776">
        <v>0.3</v>
      </c>
      <c r="G634" s="33">
        <v>6</v>
      </c>
      <c r="H634" s="776">
        <v>1.8</v>
      </c>
      <c r="I634" s="776">
        <v>1.972</v>
      </c>
      <c r="J634" s="33">
        <v>234</v>
      </c>
      <c r="K634" s="33" t="s">
        <v>67</v>
      </c>
      <c r="L634" s="33"/>
      <c r="M634" s="34" t="s">
        <v>68</v>
      </c>
      <c r="N634" s="34"/>
      <c r="O634" s="33">
        <v>30</v>
      </c>
      <c r="P634" s="848" t="s">
        <v>1018</v>
      </c>
      <c r="Q634" s="793"/>
      <c r="R634" s="793"/>
      <c r="S634" s="793"/>
      <c r="T634" s="794"/>
      <c r="U634" s="35"/>
      <c r="V634" s="35"/>
      <c r="W634" s="36" t="s">
        <v>69</v>
      </c>
      <c r="X634" s="777">
        <v>0</v>
      </c>
      <c r="Y634" s="778">
        <f t="shared" si="130"/>
        <v>0</v>
      </c>
      <c r="Z634" s="37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2">
        <v>4301051921</v>
      </c>
      <c r="D635" s="789">
        <v>4640242181226</v>
      </c>
      <c r="E635" s="790"/>
      <c r="F635" s="776">
        <v>0.3</v>
      </c>
      <c r="G635" s="33">
        <v>6</v>
      </c>
      <c r="H635" s="776">
        <v>1.8</v>
      </c>
      <c r="I635" s="776">
        <v>2.052</v>
      </c>
      <c r="J635" s="33">
        <v>182</v>
      </c>
      <c r="K635" s="33" t="s">
        <v>76</v>
      </c>
      <c r="L635" s="33"/>
      <c r="M635" s="34" t="s">
        <v>164</v>
      </c>
      <c r="N635" s="34"/>
      <c r="O635" s="33">
        <v>45</v>
      </c>
      <c r="P635" s="876" t="s">
        <v>1020</v>
      </c>
      <c r="Q635" s="793"/>
      <c r="R635" s="793"/>
      <c r="S635" s="793"/>
      <c r="T635" s="794"/>
      <c r="U635" s="35"/>
      <c r="V635" s="35"/>
      <c r="W635" s="36" t="s">
        <v>69</v>
      </c>
      <c r="X635" s="777">
        <v>0</v>
      </c>
      <c r="Y635" s="778">
        <f t="shared" si="130"/>
        <v>0</v>
      </c>
      <c r="Z635" s="37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8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8" t="s">
        <v>69</v>
      </c>
      <c r="X637" s="779">
        <f>IFERROR(SUM(X628:X635),"0")</f>
        <v>0</v>
      </c>
      <c r="Y637" s="779">
        <f>IFERROR(SUM(Y628:Y635),"0")</f>
        <v>0</v>
      </c>
      <c r="Z637" s="38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1"/>
      <c r="AB638" s="771"/>
      <c r="AC638" s="771"/>
    </row>
    <row r="639" spans="1:68" ht="27" hidden="1" customHeight="1" x14ac:dyDescent="0.25">
      <c r="A639" s="54" t="s">
        <v>1021</v>
      </c>
      <c r="B639" s="54" t="s">
        <v>1022</v>
      </c>
      <c r="C639" s="32">
        <v>4301060354</v>
      </c>
      <c r="D639" s="789">
        <v>4640242180120</v>
      </c>
      <c r="E639" s="790"/>
      <c r="F639" s="776">
        <v>1.3</v>
      </c>
      <c r="G639" s="33">
        <v>6</v>
      </c>
      <c r="H639" s="776">
        <v>7.8</v>
      </c>
      <c r="I639" s="776">
        <v>8.2799999999999994</v>
      </c>
      <c r="J639" s="33">
        <v>56</v>
      </c>
      <c r="K639" s="33" t="s">
        <v>118</v>
      </c>
      <c r="L639" s="33"/>
      <c r="M639" s="34" t="s">
        <v>68</v>
      </c>
      <c r="N639" s="34"/>
      <c r="O639" s="33">
        <v>40</v>
      </c>
      <c r="P639" s="1144" t="s">
        <v>1023</v>
      </c>
      <c r="Q639" s="793"/>
      <c r="R639" s="793"/>
      <c r="S639" s="793"/>
      <c r="T639" s="794"/>
      <c r="U639" s="35"/>
      <c r="V639" s="35"/>
      <c r="W639" s="36" t="s">
        <v>69</v>
      </c>
      <c r="X639" s="777">
        <v>0</v>
      </c>
      <c r="Y639" s="778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2">
        <v>4301060408</v>
      </c>
      <c r="D640" s="789">
        <v>4640242180120</v>
      </c>
      <c r="E640" s="790"/>
      <c r="F640" s="776">
        <v>1.3</v>
      </c>
      <c r="G640" s="33">
        <v>6</v>
      </c>
      <c r="H640" s="776">
        <v>7.8</v>
      </c>
      <c r="I640" s="776">
        <v>8.2799999999999994</v>
      </c>
      <c r="J640" s="33">
        <v>56</v>
      </c>
      <c r="K640" s="33" t="s">
        <v>118</v>
      </c>
      <c r="L640" s="33"/>
      <c r="M640" s="34" t="s">
        <v>68</v>
      </c>
      <c r="N640" s="34"/>
      <c r="O640" s="33">
        <v>40</v>
      </c>
      <c r="P640" s="938" t="s">
        <v>1026</v>
      </c>
      <c r="Q640" s="793"/>
      <c r="R640" s="793"/>
      <c r="S640" s="793"/>
      <c r="T640" s="794"/>
      <c r="U640" s="35"/>
      <c r="V640" s="35"/>
      <c r="W640" s="36" t="s">
        <v>69</v>
      </c>
      <c r="X640" s="777">
        <v>0</v>
      </c>
      <c r="Y640" s="778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2">
        <v>4301060355</v>
      </c>
      <c r="D641" s="789">
        <v>4640242180137</v>
      </c>
      <c r="E641" s="790"/>
      <c r="F641" s="776">
        <v>1.3</v>
      </c>
      <c r="G641" s="33">
        <v>6</v>
      </c>
      <c r="H641" s="776">
        <v>7.8</v>
      </c>
      <c r="I641" s="776">
        <v>8.2799999999999994</v>
      </c>
      <c r="J641" s="33">
        <v>56</v>
      </c>
      <c r="K641" s="33" t="s">
        <v>118</v>
      </c>
      <c r="L641" s="33"/>
      <c r="M641" s="34" t="s">
        <v>68</v>
      </c>
      <c r="N641" s="34"/>
      <c r="O641" s="33">
        <v>40</v>
      </c>
      <c r="P641" s="1131" t="s">
        <v>1029</v>
      </c>
      <c r="Q641" s="793"/>
      <c r="R641" s="793"/>
      <c r="S641" s="793"/>
      <c r="T641" s="794"/>
      <c r="U641" s="35"/>
      <c r="V641" s="35"/>
      <c r="W641" s="36" t="s">
        <v>69</v>
      </c>
      <c r="X641" s="777">
        <v>0</v>
      </c>
      <c r="Y641" s="778">
        <f>IFERROR(IF(X641="",0,CEILING((X641/$H641),1)*$H641),"")</f>
        <v>0</v>
      </c>
      <c r="Z641" s="37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2">
        <v>4301060407</v>
      </c>
      <c r="D642" s="789">
        <v>4640242180137</v>
      </c>
      <c r="E642" s="790"/>
      <c r="F642" s="776">
        <v>1.3</v>
      </c>
      <c r="G642" s="33">
        <v>6</v>
      </c>
      <c r="H642" s="776">
        <v>7.8</v>
      </c>
      <c r="I642" s="776">
        <v>8.2799999999999994</v>
      </c>
      <c r="J642" s="33">
        <v>56</v>
      </c>
      <c r="K642" s="33" t="s">
        <v>118</v>
      </c>
      <c r="L642" s="33"/>
      <c r="M642" s="34" t="s">
        <v>68</v>
      </c>
      <c r="N642" s="34"/>
      <c r="O642" s="33">
        <v>40</v>
      </c>
      <c r="P642" s="1172" t="s">
        <v>1032</v>
      </c>
      <c r="Q642" s="793"/>
      <c r="R642" s="793"/>
      <c r="S642" s="793"/>
      <c r="T642" s="794"/>
      <c r="U642" s="35"/>
      <c r="V642" s="35"/>
      <c r="W642" s="36" t="s">
        <v>69</v>
      </c>
      <c r="X642" s="777">
        <v>0</v>
      </c>
      <c r="Y642" s="778">
        <f>IFERROR(IF(X642="",0,CEILING((X642/$H642),1)*$H642),"")</f>
        <v>0</v>
      </c>
      <c r="Z642" s="37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8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8" t="s">
        <v>69</v>
      </c>
      <c r="X644" s="779">
        <f>IFERROR(SUM(X639:X642),"0")</f>
        <v>0</v>
      </c>
      <c r="Y644" s="779">
        <f>IFERROR(SUM(Y639:Y642),"0")</f>
        <v>0</v>
      </c>
      <c r="Z644" s="38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1"/>
      <c r="AB646" s="771"/>
      <c r="AC646" s="771"/>
    </row>
    <row r="647" spans="1:68" ht="27" hidden="1" customHeight="1" x14ac:dyDescent="0.25">
      <c r="A647" s="54" t="s">
        <v>1034</v>
      </c>
      <c r="B647" s="54" t="s">
        <v>1035</v>
      </c>
      <c r="C647" s="32">
        <v>4301011951</v>
      </c>
      <c r="D647" s="789">
        <v>4640242180045</v>
      </c>
      <c r="E647" s="790"/>
      <c r="F647" s="776">
        <v>1.5</v>
      </c>
      <c r="G647" s="33">
        <v>8</v>
      </c>
      <c r="H647" s="776">
        <v>12</v>
      </c>
      <c r="I647" s="776">
        <v>12.48</v>
      </c>
      <c r="J647" s="33">
        <v>56</v>
      </c>
      <c r="K647" s="33" t="s">
        <v>118</v>
      </c>
      <c r="L647" s="33"/>
      <c r="M647" s="34" t="s">
        <v>121</v>
      </c>
      <c r="N647" s="34"/>
      <c r="O647" s="33">
        <v>55</v>
      </c>
      <c r="P647" s="856" t="s">
        <v>1036</v>
      </c>
      <c r="Q647" s="793"/>
      <c r="R647" s="793"/>
      <c r="S647" s="793"/>
      <c r="T647" s="794"/>
      <c r="U647" s="35"/>
      <c r="V647" s="35"/>
      <c r="W647" s="36" t="s">
        <v>69</v>
      </c>
      <c r="X647" s="777">
        <v>0</v>
      </c>
      <c r="Y647" s="77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2">
        <v>4301011950</v>
      </c>
      <c r="D648" s="789">
        <v>4640242180601</v>
      </c>
      <c r="E648" s="790"/>
      <c r="F648" s="776">
        <v>1.5</v>
      </c>
      <c r="G648" s="33">
        <v>8</v>
      </c>
      <c r="H648" s="776">
        <v>12</v>
      </c>
      <c r="I648" s="776">
        <v>12.48</v>
      </c>
      <c r="J648" s="33">
        <v>56</v>
      </c>
      <c r="K648" s="33" t="s">
        <v>118</v>
      </c>
      <c r="L648" s="33"/>
      <c r="M648" s="34" t="s">
        <v>121</v>
      </c>
      <c r="N648" s="34"/>
      <c r="O648" s="33">
        <v>55</v>
      </c>
      <c r="P648" s="1100" t="s">
        <v>1040</v>
      </c>
      <c r="Q648" s="793"/>
      <c r="R648" s="793"/>
      <c r="S648" s="793"/>
      <c r="T648" s="794"/>
      <c r="U648" s="35"/>
      <c r="V648" s="35"/>
      <c r="W648" s="36" t="s">
        <v>69</v>
      </c>
      <c r="X648" s="777">
        <v>0</v>
      </c>
      <c r="Y648" s="77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8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8" t="s">
        <v>69</v>
      </c>
      <c r="X650" s="779">
        <f>IFERROR(SUM(X647:X648),"0")</f>
        <v>0</v>
      </c>
      <c r="Y650" s="779">
        <f>IFERROR(SUM(Y647:Y648),"0")</f>
        <v>0</v>
      </c>
      <c r="Z650" s="38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1"/>
      <c r="AB651" s="771"/>
      <c r="AC651" s="771"/>
    </row>
    <row r="652" spans="1:68" ht="27" hidden="1" customHeight="1" x14ac:dyDescent="0.25">
      <c r="A652" s="54" t="s">
        <v>1042</v>
      </c>
      <c r="B652" s="54" t="s">
        <v>1043</v>
      </c>
      <c r="C652" s="32">
        <v>4301020314</v>
      </c>
      <c r="D652" s="789">
        <v>4640242180090</v>
      </c>
      <c r="E652" s="790"/>
      <c r="F652" s="776">
        <v>1.5</v>
      </c>
      <c r="G652" s="33">
        <v>8</v>
      </c>
      <c r="H652" s="776">
        <v>12</v>
      </c>
      <c r="I652" s="776">
        <v>12.48</v>
      </c>
      <c r="J652" s="33">
        <v>56</v>
      </c>
      <c r="K652" s="33" t="s">
        <v>118</v>
      </c>
      <c r="L652" s="33"/>
      <c r="M652" s="34" t="s">
        <v>121</v>
      </c>
      <c r="N652" s="34"/>
      <c r="O652" s="33">
        <v>50</v>
      </c>
      <c r="P652" s="1137" t="s">
        <v>1044</v>
      </c>
      <c r="Q652" s="793"/>
      <c r="R652" s="793"/>
      <c r="S652" s="793"/>
      <c r="T652" s="794"/>
      <c r="U652" s="35"/>
      <c r="V652" s="35"/>
      <c r="W652" s="36" t="s">
        <v>69</v>
      </c>
      <c r="X652" s="777">
        <v>0</v>
      </c>
      <c r="Y652" s="778">
        <f>IFERROR(IF(X652="",0,CEILING((X652/$H652),1)*$H652),"")</f>
        <v>0</v>
      </c>
      <c r="Z652" s="37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8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8" t="s">
        <v>69</v>
      </c>
      <c r="X654" s="779">
        <f>IFERROR(SUM(X652:X652),"0")</f>
        <v>0</v>
      </c>
      <c r="Y654" s="779">
        <f>IFERROR(SUM(Y652:Y652),"0")</f>
        <v>0</v>
      </c>
      <c r="Z654" s="38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1"/>
      <c r="AB655" s="771"/>
      <c r="AC655" s="771"/>
    </row>
    <row r="656" spans="1:68" ht="27" hidden="1" customHeight="1" x14ac:dyDescent="0.25">
      <c r="A656" s="54" t="s">
        <v>1046</v>
      </c>
      <c r="B656" s="54" t="s">
        <v>1047</v>
      </c>
      <c r="C656" s="32">
        <v>4301031321</v>
      </c>
      <c r="D656" s="789">
        <v>4640242180076</v>
      </c>
      <c r="E656" s="790"/>
      <c r="F656" s="776">
        <v>0.7</v>
      </c>
      <c r="G656" s="33">
        <v>6</v>
      </c>
      <c r="H656" s="776">
        <v>4.2</v>
      </c>
      <c r="I656" s="776">
        <v>4.4000000000000004</v>
      </c>
      <c r="J656" s="33">
        <v>156</v>
      </c>
      <c r="K656" s="33" t="s">
        <v>128</v>
      </c>
      <c r="L656" s="33"/>
      <c r="M656" s="34" t="s">
        <v>68</v>
      </c>
      <c r="N656" s="34"/>
      <c r="O656" s="33">
        <v>40</v>
      </c>
      <c r="P656" s="927" t="s">
        <v>1048</v>
      </c>
      <c r="Q656" s="793"/>
      <c r="R656" s="793"/>
      <c r="S656" s="793"/>
      <c r="T656" s="794"/>
      <c r="U656" s="35"/>
      <c r="V656" s="35"/>
      <c r="W656" s="36" t="s">
        <v>69</v>
      </c>
      <c r="X656" s="777">
        <v>0</v>
      </c>
      <c r="Y656" s="778">
        <f>IFERROR(IF(X656="",0,CEILING((X656/$H656),1)*$H656),"")</f>
        <v>0</v>
      </c>
      <c r="Z656" s="37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8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8" t="s">
        <v>69</v>
      </c>
      <c r="X658" s="779">
        <f>IFERROR(SUM(X656:X656),"0")</f>
        <v>0</v>
      </c>
      <c r="Y658" s="779">
        <f>IFERROR(SUM(Y656:Y656),"0")</f>
        <v>0</v>
      </c>
      <c r="Z658" s="38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1"/>
      <c r="AB659" s="771"/>
      <c r="AC659" s="771"/>
    </row>
    <row r="660" spans="1:68" ht="27" hidden="1" customHeight="1" x14ac:dyDescent="0.25">
      <c r="A660" s="54" t="s">
        <v>1050</v>
      </c>
      <c r="B660" s="54" t="s">
        <v>1051</v>
      </c>
      <c r="C660" s="32">
        <v>4301051780</v>
      </c>
      <c r="D660" s="789">
        <v>4640242180106</v>
      </c>
      <c r="E660" s="790"/>
      <c r="F660" s="776">
        <v>1.3</v>
      </c>
      <c r="G660" s="33">
        <v>6</v>
      </c>
      <c r="H660" s="776">
        <v>7.8</v>
      </c>
      <c r="I660" s="776">
        <v>8.2799999999999994</v>
      </c>
      <c r="J660" s="33">
        <v>56</v>
      </c>
      <c r="K660" s="33" t="s">
        <v>118</v>
      </c>
      <c r="L660" s="33"/>
      <c r="M660" s="34" t="s">
        <v>68</v>
      </c>
      <c r="N660" s="34"/>
      <c r="O660" s="33">
        <v>45</v>
      </c>
      <c r="P660" s="937" t="s">
        <v>1052</v>
      </c>
      <c r="Q660" s="793"/>
      <c r="R660" s="793"/>
      <c r="S660" s="793"/>
      <c r="T660" s="794"/>
      <c r="U660" s="35"/>
      <c r="V660" s="35"/>
      <c r="W660" s="36" t="s">
        <v>69</v>
      </c>
      <c r="X660" s="777">
        <v>0</v>
      </c>
      <c r="Y660" s="77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8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8" t="s">
        <v>69</v>
      </c>
      <c r="X662" s="779">
        <f>IFERROR(SUM(X660:X660),"0")</f>
        <v>0</v>
      </c>
      <c r="Y662" s="779">
        <f>IFERROR(SUM(Y660:Y660),"0")</f>
        <v>0</v>
      </c>
      <c r="Z662" s="38"/>
      <c r="AA662" s="780"/>
      <c r="AB662" s="780"/>
      <c r="AC662" s="780"/>
    </row>
    <row r="663" spans="1:68" ht="15" customHeight="1" x14ac:dyDescent="0.2">
      <c r="A663" s="972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3"/>
      <c r="P663" s="942" t="s">
        <v>1054</v>
      </c>
      <c r="Q663" s="912"/>
      <c r="R663" s="912"/>
      <c r="S663" s="912"/>
      <c r="T663" s="912"/>
      <c r="U663" s="912"/>
      <c r="V663" s="913"/>
      <c r="W663" s="38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9174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9277.2000000000007</v>
      </c>
      <c r="Z663" s="38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3"/>
      <c r="P664" s="942" t="s">
        <v>1055</v>
      </c>
      <c r="Q664" s="912"/>
      <c r="R664" s="912"/>
      <c r="S664" s="912"/>
      <c r="T664" s="912"/>
      <c r="U664" s="912"/>
      <c r="V664" s="913"/>
      <c r="W664" s="38" t="s">
        <v>69</v>
      </c>
      <c r="X664" s="779">
        <f>IFERROR(SUM(BM22:BM660),"0")</f>
        <v>9624.2565950405715</v>
      </c>
      <c r="Y664" s="779">
        <f>IFERROR(SUM(BN22:BN660),"0")</f>
        <v>9733.1859999999979</v>
      </c>
      <c r="Z664" s="38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3"/>
      <c r="P665" s="942" t="s">
        <v>1056</v>
      </c>
      <c r="Q665" s="912"/>
      <c r="R665" s="912"/>
      <c r="S665" s="912"/>
      <c r="T665" s="912"/>
      <c r="U665" s="912"/>
      <c r="V665" s="913"/>
      <c r="W665" s="38" t="s">
        <v>1057</v>
      </c>
      <c r="X665" s="39">
        <f>ROUNDUP(SUM(BO22:BO660),0)</f>
        <v>15</v>
      </c>
      <c r="Y665" s="39">
        <f>ROUNDUP(SUM(BP22:BP660),0)</f>
        <v>15</v>
      </c>
      <c r="Z665" s="38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3"/>
      <c r="P666" s="942" t="s">
        <v>1058</v>
      </c>
      <c r="Q666" s="912"/>
      <c r="R666" s="912"/>
      <c r="S666" s="912"/>
      <c r="T666" s="912"/>
      <c r="U666" s="912"/>
      <c r="V666" s="913"/>
      <c r="W666" s="38" t="s">
        <v>69</v>
      </c>
      <c r="X666" s="779">
        <f>GrossWeightTotal+PalletQtyTotal*25</f>
        <v>9999.2565950405715</v>
      </c>
      <c r="Y666" s="779">
        <f>GrossWeightTotalR+PalletQtyTotalR*25</f>
        <v>10108.185999999998</v>
      </c>
      <c r="Z666" s="38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3"/>
      <c r="P667" s="942" t="s">
        <v>1059</v>
      </c>
      <c r="Q667" s="912"/>
      <c r="R667" s="912"/>
      <c r="S667" s="912"/>
      <c r="T667" s="912"/>
      <c r="U667" s="912"/>
      <c r="V667" s="913"/>
      <c r="W667" s="38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1434.2015294723531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1449</v>
      </c>
      <c r="Z667" s="38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3"/>
      <c r="P668" s="942" t="s">
        <v>1060</v>
      </c>
      <c r="Q668" s="912"/>
      <c r="R668" s="912"/>
      <c r="S668" s="912"/>
      <c r="T668" s="912"/>
      <c r="U668" s="912"/>
      <c r="V668" s="913"/>
      <c r="W668" s="40" t="s">
        <v>1061</v>
      </c>
      <c r="X668" s="38"/>
      <c r="Y668" s="38"/>
      <c r="Z668" s="38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17.292339999999996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1" t="s">
        <v>1062</v>
      </c>
      <c r="B670" s="769" t="s">
        <v>63</v>
      </c>
      <c r="C670" s="815" t="s">
        <v>113</v>
      </c>
      <c r="D670" s="936"/>
      <c r="E670" s="936"/>
      <c r="F670" s="936"/>
      <c r="G670" s="936"/>
      <c r="H670" s="930"/>
      <c r="I670" s="815" t="s">
        <v>325</v>
      </c>
      <c r="J670" s="936"/>
      <c r="K670" s="936"/>
      <c r="L670" s="936"/>
      <c r="M670" s="936"/>
      <c r="N670" s="936"/>
      <c r="O670" s="936"/>
      <c r="P670" s="936"/>
      <c r="Q670" s="936"/>
      <c r="R670" s="936"/>
      <c r="S670" s="936"/>
      <c r="T670" s="936"/>
      <c r="U670" s="936"/>
      <c r="V670" s="930"/>
      <c r="W670" s="815" t="s">
        <v>662</v>
      </c>
      <c r="X670" s="930"/>
      <c r="Y670" s="815" t="s">
        <v>751</v>
      </c>
      <c r="Z670" s="936"/>
      <c r="AA670" s="936"/>
      <c r="AB670" s="930"/>
      <c r="AC670" s="769" t="s">
        <v>861</v>
      </c>
      <c r="AD670" s="815" t="s">
        <v>933</v>
      </c>
      <c r="AE670" s="930"/>
      <c r="AF670" s="770"/>
    </row>
    <row r="671" spans="1:68" ht="14.25" customHeight="1" thickTop="1" x14ac:dyDescent="0.2">
      <c r="A671" s="1081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0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0"/>
    </row>
    <row r="672" spans="1:68" ht="13.5" customHeight="1" thickBot="1" x14ac:dyDescent="0.25">
      <c r="A672" s="1082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0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0"/>
    </row>
    <row r="673" spans="1:32" ht="18" customHeight="1" thickTop="1" thickBot="1" x14ac:dyDescent="0.25">
      <c r="A673" s="41" t="s">
        <v>1064</v>
      </c>
      <c r="B673" s="47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7">
        <f>IFERROR(Y48*1,"0")+IFERROR(Y49*1,"0")+IFERROR(Y50*1,"0")+IFERROR(Y51*1,"0")+IFERROR(Y52*1,"0")+IFERROR(Y53*1,"0")+IFERROR(Y57*1,"0")+IFERROR(Y58*1,"0")</f>
        <v>0</v>
      </c>
      <c r="D673" s="47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118.2</v>
      </c>
      <c r="E673" s="47">
        <f>IFERROR(Y107*1,"0")+IFERROR(Y108*1,"0")+IFERROR(Y109*1,"0")+IFERROR(Y113*1,"0")+IFERROR(Y114*1,"0")+IFERROR(Y115*1,"0")+IFERROR(Y116*1,"0")+IFERROR(Y117*1,"0")+IFERROR(Y118*1,"0")</f>
        <v>97.199999999999989</v>
      </c>
      <c r="F673" s="47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56.699999999999996</v>
      </c>
      <c r="G673" s="47">
        <f>IFERROR(Y154*1,"0")+IFERROR(Y155*1,"0")+IFERROR(Y159*1,"0")+IFERROR(Y160*1,"0")+IFERROR(Y164*1,"0")+IFERROR(Y165*1,"0")</f>
        <v>0</v>
      </c>
      <c r="H673" s="47">
        <f>IFERROR(Y170*1,"0")+IFERROR(Y174*1,"0")+IFERROR(Y175*1,"0")+IFERROR(Y176*1,"0")+IFERROR(Y177*1,"0")+IFERROR(Y178*1,"0")+IFERROR(Y182*1,"0")+IFERROR(Y183*1,"0")</f>
        <v>0</v>
      </c>
      <c r="I673" s="47">
        <f>IFERROR(Y189*1,"0")+IFERROR(Y193*1,"0")+IFERROR(Y194*1,"0")+IFERROR(Y195*1,"0")+IFERROR(Y196*1,"0")+IFERROR(Y197*1,"0")+IFERROR(Y198*1,"0")+IFERROR(Y199*1,"0")+IFERROR(Y200*1,"0")</f>
        <v>323.39999999999998</v>
      </c>
      <c r="J673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3064.2000000000007</v>
      </c>
      <c r="K673" s="47">
        <f>IFERROR(Y250*1,"0")+IFERROR(Y251*1,"0")+IFERROR(Y252*1,"0")+IFERROR(Y253*1,"0")+IFERROR(Y254*1,"0")+IFERROR(Y255*1,"0")+IFERROR(Y256*1,"0")+IFERROR(Y257*1,"0")</f>
        <v>0</v>
      </c>
      <c r="L673" s="47">
        <f>IFERROR(Y262*1,"0")+IFERROR(Y263*1,"0")+IFERROR(Y264*1,"0")+IFERROR(Y265*1,"0")+IFERROR(Y266*1,"0")+IFERROR(Y267*1,"0")+IFERROR(Y268*1,"0")+IFERROR(Y269*1,"0")+IFERROR(Y270*1,"0")+IFERROR(Y274*1,"0")</f>
        <v>0</v>
      </c>
      <c r="M673" s="47">
        <f>IFERROR(Y279*1,"0")+IFERROR(Y280*1,"0")+IFERROR(Y281*1,"0")+IFERROR(Y282*1,"0")+IFERROR(Y283*1,"0")+IFERROR(Y284*1,"0")+IFERROR(Y285*1,"0")+IFERROR(Y286*1,"0")+IFERROR(Y287*1,"0")+IFERROR(Y288*1,"0")</f>
        <v>0</v>
      </c>
      <c r="N673" s="770"/>
      <c r="O673" s="47">
        <f>IFERROR(Y293*1,"0")</f>
        <v>0</v>
      </c>
      <c r="P673" s="47">
        <f>IFERROR(Y298*1,"0")+IFERROR(Y299*1,"0")+IFERROR(Y300*1,"0")</f>
        <v>0</v>
      </c>
      <c r="Q673" s="47">
        <f>IFERROR(Y305*1,"0")+IFERROR(Y306*1,"0")+IFERROR(Y307*1,"0")+IFERROR(Y308*1,"0")+IFERROR(Y309*1,"0")+IFERROR(Y310*1,"0")</f>
        <v>0</v>
      </c>
      <c r="R673" s="47">
        <f>IFERROR(Y315*1,"0")+IFERROR(Y319*1,"0")+IFERROR(Y323*1,"0")</f>
        <v>0</v>
      </c>
      <c r="S673" s="47">
        <f>IFERROR(Y328*1,"0")+IFERROR(Y332*1,"0")+IFERROR(Y336*1,"0")+IFERROR(Y337*1,"0")</f>
        <v>0</v>
      </c>
      <c r="T673" s="47">
        <f>IFERROR(Y342*1,"0")+IFERROR(Y346*1,"0")+IFERROR(Y347*1,"0")+IFERROR(Y351*1,"0")</f>
        <v>0</v>
      </c>
      <c r="U673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315</v>
      </c>
      <c r="V673" s="47">
        <f>IFERROR(Y405*1,"0")+IFERROR(Y409*1,"0")+IFERROR(Y410*1,"0")+IFERROR(Y411*1,"0")</f>
        <v>42</v>
      </c>
      <c r="W673" s="47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2895</v>
      </c>
      <c r="X673" s="47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246.54000000000002</v>
      </c>
      <c r="Y673" s="47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253.8</v>
      </c>
      <c r="Z673" s="47">
        <f>IFERROR(Y519*1,"0")+IFERROR(Y523*1,"0")+IFERROR(Y524*1,"0")+IFERROR(Y525*1,"0")+IFERROR(Y526*1,"0")+IFERROR(Y527*1,"0")+IFERROR(Y528*1,"0")+IFERROR(Y532*1,"0")+IFERROR(Y536*1,"0")</f>
        <v>0</v>
      </c>
      <c r="AA673" s="47">
        <f>IFERROR(Y541*1,"0")+IFERROR(Y542*1,"0")+IFERROR(Y543*1,"0")+IFERROR(Y544*1,"0")</f>
        <v>0</v>
      </c>
      <c r="AB673" s="47">
        <f>IFERROR(Y549*1,"0")</f>
        <v>0</v>
      </c>
      <c r="AC673" s="47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1251.3600000000001</v>
      </c>
      <c r="AD673" s="47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613.80000000000007</v>
      </c>
      <c r="AE673" s="47">
        <f>IFERROR(Y647*1,"0")+IFERROR(Y648*1,"0")+IFERROR(Y652*1,"0")+IFERROR(Y656*1,"0")+IFERROR(Y660*1,"0")</f>
        <v>0</v>
      </c>
      <c r="AF673" s="770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34,20"/>
        <filter val="1 850,00"/>
        <filter val="10,26"/>
        <filter val="100,00"/>
        <filter val="11,11"/>
        <filter val="123,33"/>
        <filter val="130,00"/>
        <filter val="140,00"/>
        <filter val="15"/>
        <filter val="150,00"/>
        <filter val="160,00"/>
        <filter val="180,00"/>
        <filter val="187,50"/>
        <filter val="2 790,00"/>
        <filter val="2,22"/>
        <filter val="2,78"/>
        <filter val="20,00"/>
        <filter val="20,86"/>
        <filter val="21,00"/>
        <filter val="22,83"/>
        <filter val="220,00"/>
        <filter val="230,00"/>
        <filter val="240,00"/>
        <filter val="25,56"/>
        <filter val="250,00"/>
        <filter val="270,00"/>
        <filter val="30,00"/>
        <filter val="320,00"/>
        <filter val="360,00"/>
        <filter val="370,00"/>
        <filter val="4,76"/>
        <filter val="40,00"/>
        <filter val="42,00"/>
        <filter val="47,35"/>
        <filter val="5,56"/>
        <filter val="50,00"/>
        <filter val="510,00"/>
        <filter val="516,67"/>
        <filter val="54,23"/>
        <filter val="6,17"/>
        <filter val="60,00"/>
        <filter val="600,00"/>
        <filter val="630,00"/>
        <filter val="64,29"/>
        <filter val="72,00"/>
        <filter val="76,19"/>
        <filter val="80,00"/>
        <filter val="800,00"/>
        <filter val="830,00"/>
        <filter val="850,00"/>
        <filter val="88,10"/>
        <filter val="88,89"/>
        <filter val="9 174,00"/>
        <filter val="9 624,26"/>
        <filter val="9 999,26"/>
        <filter val="90,00"/>
        <filter val="990,00"/>
      </filters>
    </filterColumn>
    <filterColumn colId="29" showButton="0"/>
    <filterColumn colId="30" showButton="0"/>
  </autoFilter>
  <mergeCells count="1188">
    <mergeCell ref="H671:H672"/>
    <mergeCell ref="J671:J672"/>
    <mergeCell ref="P658:V658"/>
    <mergeCell ref="D639:E639"/>
    <mergeCell ref="D215:E215"/>
    <mergeCell ref="D386:E386"/>
    <mergeCell ref="P465:T465"/>
    <mergeCell ref="D513:E513"/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  <mergeCell ref="U17:V17"/>
    <mergeCell ref="Y17:Y18"/>
    <mergeCell ref="P372:V372"/>
    <mergeCell ref="D57:E57"/>
    <mergeCell ref="AC671:AC672"/>
    <mergeCell ref="P293:T293"/>
    <mergeCell ref="D336:E336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F5:G5"/>
    <mergeCell ref="P55:V55"/>
    <mergeCell ref="P365:V365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A657:O658"/>
    <mergeCell ref="D216:E216"/>
    <mergeCell ref="D265:E265"/>
    <mergeCell ref="P536:T536"/>
    <mergeCell ref="A20:Z20"/>
    <mergeCell ref="P642:T642"/>
    <mergeCell ref="D452:E452"/>
    <mergeCell ref="D252:E252"/>
    <mergeCell ref="A318:Z318"/>
    <mergeCell ref="D623:E623"/>
    <mergeCell ref="P123:T123"/>
    <mergeCell ref="A112:Z112"/>
    <mergeCell ref="P529:V529"/>
    <mergeCell ref="P421:T421"/>
    <mergeCell ref="A554:Z554"/>
    <mergeCell ref="P579:T579"/>
    <mergeCell ref="A646:Z646"/>
    <mergeCell ref="D218:E218"/>
    <mergeCell ref="D641:E641"/>
    <mergeCell ref="P263:T263"/>
    <mergeCell ref="P653:V653"/>
    <mergeCell ref="D244:E244"/>
    <mergeCell ref="P228:T228"/>
    <mergeCell ref="P499:T499"/>
    <mergeCell ref="D342:E342"/>
    <mergeCell ref="D262:E262"/>
    <mergeCell ref="A593:Z593"/>
    <mergeCell ref="P368:T368"/>
    <mergeCell ref="P43:V43"/>
    <mergeCell ref="P85:T85"/>
    <mergeCell ref="D571:E571"/>
    <mergeCell ref="A329:O330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M17:M18"/>
    <mergeCell ref="A531:Z531"/>
    <mergeCell ref="O17:O18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D528:E528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A615:O616"/>
    <mergeCell ref="P643:V643"/>
    <mergeCell ref="D310:E310"/>
    <mergeCell ref="P364:T364"/>
    <mergeCell ref="D503:E503"/>
    <mergeCell ref="AD17:AF18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P641:T641"/>
    <mergeCell ref="A103:O104"/>
    <mergeCell ref="P650:V650"/>
    <mergeCell ref="P167:V167"/>
    <mergeCell ref="D101:E101"/>
    <mergeCell ref="A608:O609"/>
    <mergeCell ref="D570:E570"/>
    <mergeCell ref="P574:V574"/>
    <mergeCell ref="D647:E647"/>
    <mergeCell ref="A430:Z430"/>
    <mergeCell ref="D76:E76"/>
    <mergeCell ref="D22:E22"/>
    <mergeCell ref="A35:O36"/>
    <mergeCell ref="D155:E155"/>
    <mergeCell ref="D149:E149"/>
    <mergeCell ref="A333:O334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P124:T124"/>
    <mergeCell ref="P385:T385"/>
    <mergeCell ref="D614:E614"/>
    <mergeCell ref="D95:E95"/>
    <mergeCell ref="P149:T149"/>
    <mergeCell ref="P174:T174"/>
    <mergeCell ref="D266:E266"/>
    <mergeCell ref="A9:C9"/>
    <mergeCell ref="P125:T125"/>
    <mergeCell ref="P557:T557"/>
    <mergeCell ref="D58:E58"/>
    <mergeCell ref="D500:E500"/>
    <mergeCell ref="P48:T48"/>
    <mergeCell ref="V6:W9"/>
    <mergeCell ref="P38:T38"/>
    <mergeCell ref="P109:T109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D206:E206"/>
    <mergeCell ref="P247:V247"/>
    <mergeCell ref="D557:E557"/>
    <mergeCell ref="P576:T576"/>
    <mergeCell ref="A8:C8"/>
    <mergeCell ref="P410:T410"/>
    <mergeCell ref="D293:E293"/>
    <mergeCell ref="P447:T447"/>
    <mergeCell ref="P360:T360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G17:G18"/>
    <mergeCell ref="P399:T399"/>
    <mergeCell ref="P184:V184"/>
    <mergeCell ref="P526:T526"/>
    <mergeCell ref="D154:E15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D436:E436"/>
    <mergeCell ref="P256:T256"/>
    <mergeCell ref="D199:E199"/>
    <mergeCell ref="V671:V672"/>
    <mergeCell ref="A348:O349"/>
    <mergeCell ref="D364:E364"/>
    <mergeCell ref="P274:T274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P463:T463"/>
    <mergeCell ref="A39:O40"/>
    <mergeCell ref="A428:O429"/>
    <mergeCell ref="P357:T357"/>
    <mergeCell ref="D29:E29"/>
    <mergeCell ref="D32:E32"/>
    <mergeCell ref="A153:Z153"/>
    <mergeCell ref="A477:O478"/>
    <mergeCell ref="D268:E268"/>
    <mergeCell ref="P449:T449"/>
    <mergeCell ref="P126:T126"/>
    <mergeCell ref="A258:O259"/>
    <mergeCell ref="A249:Z249"/>
    <mergeCell ref="P289:V289"/>
    <mergeCell ref="A314:Z314"/>
    <mergeCell ref="AB17:AB18"/>
    <mergeCell ref="A90:Z90"/>
    <mergeCell ref="A277:Z277"/>
    <mergeCell ref="D446:E446"/>
    <mergeCell ref="P44:V44"/>
    <mergeCell ref="P550:V550"/>
    <mergeCell ref="P237:V237"/>
    <mergeCell ref="A575:Z575"/>
    <mergeCell ref="A150:O151"/>
    <mergeCell ref="P164:T164"/>
    <mergeCell ref="P120:V120"/>
    <mergeCell ref="D256:E256"/>
    <mergeCell ref="P269:T269"/>
    <mergeCell ref="A294:O295"/>
    <mergeCell ref="D299:E299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B671:B672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D601:E601"/>
    <mergeCell ref="P561:T561"/>
    <mergeCell ref="P632:T632"/>
    <mergeCell ref="U671:U672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P618:T618"/>
    <mergeCell ref="P605:T605"/>
    <mergeCell ref="P620:T620"/>
    <mergeCell ref="P271:V271"/>
    <mergeCell ref="W671:W672"/>
    <mergeCell ref="A587:Z587"/>
    <mergeCell ref="P664:V664"/>
    <mergeCell ref="A598:Z598"/>
    <mergeCell ref="A651:Z651"/>
    <mergeCell ref="D541:E541"/>
    <mergeCell ref="P633:T633"/>
    <mergeCell ref="D222:E222"/>
    <mergeCell ref="A529:O530"/>
    <mergeCell ref="P490:T490"/>
    <mergeCell ref="P346:T346"/>
    <mergeCell ref="D227:E227"/>
    <mergeCell ref="P441:T441"/>
    <mergeCell ref="P612:T61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D652:E652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D583:E583"/>
    <mergeCell ref="A596:O597"/>
    <mergeCell ref="P602:T602"/>
    <mergeCell ref="A271:O272"/>
    <mergeCell ref="D504:E504"/>
    <mergeCell ref="A520:O521"/>
    <mergeCell ref="D298:E298"/>
    <mergeCell ref="A158:Z158"/>
    <mergeCell ref="P500:T500"/>
    <mergeCell ref="P366:V366"/>
    <mergeCell ref="P468:V468"/>
    <mergeCell ref="P316:V316"/>
    <mergeCell ref="P462:T462"/>
    <mergeCell ref="D370:E370"/>
    <mergeCell ref="P607:T607"/>
    <mergeCell ref="P578:T578"/>
    <mergeCell ref="D254:E254"/>
    <mergeCell ref="P302:V302"/>
    <mergeCell ref="A354:Z354"/>
    <mergeCell ref="A88:O89"/>
    <mergeCell ref="P150:V150"/>
    <mergeCell ref="P96:T96"/>
    <mergeCell ref="P582:T582"/>
    <mergeCell ref="D525:E525"/>
    <mergeCell ref="P446:T446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P91:T91"/>
    <mergeCell ref="A41:Z41"/>
    <mergeCell ref="H10:M10"/>
    <mergeCell ref="P592:V592"/>
    <mergeCell ref="P608:V608"/>
    <mergeCell ref="D566:E566"/>
    <mergeCell ref="A10:C10"/>
    <mergeCell ref="P586:V586"/>
    <mergeCell ref="A539:Z539"/>
    <mergeCell ref="P262:T262"/>
    <mergeCell ref="P353:V353"/>
    <mergeCell ref="D170:E170"/>
    <mergeCell ref="D577:E577"/>
    <mergeCell ref="N17:N18"/>
    <mergeCell ref="D49:E49"/>
    <mergeCell ref="D422:E422"/>
    <mergeCell ref="P489:T489"/>
    <mergeCell ref="P80:V80"/>
    <mergeCell ref="P87:T87"/>
    <mergeCell ref="D648:E648"/>
    <mergeCell ref="D64:E64"/>
    <mergeCell ref="P143:T143"/>
    <mergeCell ref="D362:E362"/>
    <mergeCell ref="X671:X672"/>
    <mergeCell ref="P245:T245"/>
    <mergeCell ref="D633:E633"/>
    <mergeCell ref="P543:T543"/>
    <mergeCell ref="P614:T614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668:V668"/>
    <mergeCell ref="P151:V151"/>
    <mergeCell ref="D68:E68"/>
    <mergeCell ref="A203:Z203"/>
    <mergeCell ref="P451:T451"/>
    <mergeCell ref="A548:Z548"/>
    <mergeCell ref="P73:V73"/>
    <mergeCell ref="A367:Z367"/>
    <mergeCell ref="P115:T115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A13:M13"/>
    <mergeCell ref="A15:M15"/>
    <mergeCell ref="P51:T51"/>
    <mergeCell ref="P26:T26"/>
    <mergeCell ref="A156:O157"/>
    <mergeCell ref="A72:O73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D346:E346"/>
    <mergeCell ref="P229:T229"/>
    <mergeCell ref="D490:E490"/>
    <mergeCell ref="P665:V665"/>
    <mergeCell ref="D463:E463"/>
    <mergeCell ref="P622:T622"/>
    <mergeCell ref="A261:Z261"/>
    <mergeCell ref="D555:E555"/>
    <mergeCell ref="P534:V534"/>
    <mergeCell ref="P338:V338"/>
    <mergeCell ref="A350:Z350"/>
    <mergeCell ref="P202:V202"/>
    <mergeCell ref="P373:V373"/>
    <mergeCell ref="P380:T380"/>
    <mergeCell ref="A59:O60"/>
    <mergeCell ref="P79:V7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D48:E48"/>
    <mergeCell ref="P77:T77"/>
    <mergeCell ref="D125:E125"/>
    <mergeCell ref="P375:T375"/>
    <mergeCell ref="A636:O637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A304:Z304"/>
    <mergeCell ref="D96:E96"/>
    <mergeCell ref="P344:V344"/>
    <mergeCell ref="P515:V515"/>
    <mergeCell ref="P138:T138"/>
    <mergeCell ref="P590:T590"/>
    <mergeCell ref="D582:E582"/>
    <mergeCell ref="P625:V625"/>
    <mergeCell ref="L671:L672"/>
    <mergeCell ref="A638:Z638"/>
    <mergeCell ref="A201:O202"/>
    <mergeCell ref="A372:O373"/>
    <mergeCell ref="P513:T513"/>
    <mergeCell ref="D52:E52"/>
    <mergeCell ref="D630:E630"/>
    <mergeCell ref="P110:V110"/>
    <mergeCell ref="D27:E27"/>
    <mergeCell ref="A338:O339"/>
    <mergeCell ref="M671:M672"/>
    <mergeCell ref="D251:E251"/>
    <mergeCell ref="A659:Z659"/>
    <mergeCell ref="A649:O650"/>
    <mergeCell ref="D371:E371"/>
    <mergeCell ref="P60:V60"/>
    <mergeCell ref="D564:E564"/>
    <mergeCell ref="D485:E485"/>
    <mergeCell ref="D656:E656"/>
    <mergeCell ref="P320:V320"/>
    <mergeCell ref="P216:T216"/>
    <mergeCell ref="P387:T387"/>
    <mergeCell ref="P514:T514"/>
    <mergeCell ref="P623:T623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D635:E635"/>
    <mergeCell ref="P128:V128"/>
    <mergeCell ref="A442:O443"/>
    <mergeCell ref="P195:T195"/>
    <mergeCell ref="P300:T300"/>
    <mergeCell ref="P371:T371"/>
    <mergeCell ref="P431:T431"/>
    <mergeCell ref="P493:T493"/>
    <mergeCell ref="D230:E230"/>
    <mergeCell ref="P358:T358"/>
    <mergeCell ref="P433:V433"/>
    <mergeCell ref="P606:T606"/>
    <mergeCell ref="D612:E612"/>
    <mergeCell ref="P544:T544"/>
    <mergeCell ref="P197:T197"/>
    <mergeCell ref="P351:T351"/>
    <mergeCell ref="P495:T495"/>
    <mergeCell ref="P422:T422"/>
    <mergeCell ref="P649:V649"/>
    <mergeCell ref="P656:T656"/>
    <mergeCell ref="D466:E466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Y670:AB670"/>
    <mergeCell ref="D606:E606"/>
    <mergeCell ref="P660:T660"/>
    <mergeCell ref="A610:Z610"/>
    <mergeCell ref="A46:Z46"/>
    <mergeCell ref="D561:E561"/>
    <mergeCell ref="P640:T640"/>
    <mergeCell ref="P66:T66"/>
    <mergeCell ref="P538:V538"/>
    <mergeCell ref="A627:Z627"/>
    <mergeCell ref="P596:V596"/>
    <mergeCell ref="A540:Z540"/>
    <mergeCell ref="A625:O626"/>
    <mergeCell ref="P72:V72"/>
    <mergeCell ref="P427:T427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Q12:R12"/>
    <mergeCell ref="P280:T280"/>
    <mergeCell ref="D590:E59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A474:Z474"/>
    <mergeCell ref="P283:T283"/>
    <mergeCell ref="D93:E93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Y671:Y672"/>
    <mergeCell ref="D100:E100"/>
    <mergeCell ref="P113:T113"/>
    <mergeCell ref="P284:T284"/>
    <mergeCell ref="P17:T18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P411:T411"/>
    <mergeCell ref="D448:E448"/>
    <mergeCell ref="A43:O44"/>
    <mergeCell ref="D611:E611"/>
    <mergeCell ref="D5:E5"/>
    <mergeCell ref="P453:T453"/>
    <mergeCell ref="P42:T42"/>
    <mergeCell ref="D496:E496"/>
    <mergeCell ref="D572:E572"/>
    <mergeCell ref="D563:E563"/>
    <mergeCell ref="D363:E363"/>
    <mergeCell ref="A585:O586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A291:Z291"/>
    <mergeCell ref="A459:O460"/>
    <mergeCell ref="A6:C6"/>
    <mergeCell ref="D309:E309"/>
    <mergeCell ref="D113:E113"/>
    <mergeCell ref="D264:E264"/>
    <mergeCell ref="A5:C5"/>
    <mergeCell ref="A17:A18"/>
    <mergeCell ref="K17:K18"/>
    <mergeCell ref="C17:C18"/>
    <mergeCell ref="D9:E9"/>
    <mergeCell ref="D118:E118"/>
    <mergeCell ref="F9:G9"/>
    <mergeCell ref="P53:T53"/>
    <mergeCell ref="A47:Z47"/>
    <mergeCell ref="D205:E205"/>
    <mergeCell ref="A343:O344"/>
    <mergeCell ref="D376:E376"/>
    <mergeCell ref="P384:T384"/>
    <mergeCell ref="D220:E220"/>
    <mergeCell ref="D391:E391"/>
    <mergeCell ref="P519:T519"/>
    <mergeCell ref="P581:T581"/>
    <mergeCell ref="A179:O180"/>
    <mergeCell ref="D30:E30"/>
    <mergeCell ref="P242:T242"/>
    <mergeCell ref="A301:O302"/>
    <mergeCell ref="D524:E524"/>
    <mergeCell ref="A537:O538"/>
    <mergeCell ref="D559:E559"/>
    <mergeCell ref="D67:E67"/>
    <mergeCell ref="D595:E595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146:V146"/>
    <mergeCell ref="P317:V317"/>
    <mergeCell ref="D63:E63"/>
    <mergeCell ref="D492:E492"/>
    <mergeCell ref="P305:T305"/>
    <mergeCell ref="A374:Z374"/>
    <mergeCell ref="D432:E432"/>
    <mergeCell ref="D236:E236"/>
    <mergeCell ref="D117:E117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P562:T562"/>
    <mergeCell ref="D499:E499"/>
    <mergeCell ref="P609:V609"/>
    <mergeCell ref="D426:E426"/>
    <mergeCell ref="D486:E486"/>
    <mergeCell ref="P86:T86"/>
    <mergeCell ref="D78:E78"/>
    <mergeCell ref="D134:E134"/>
    <mergeCell ref="P328:T328"/>
    <mergeCell ref="P458:T458"/>
    <mergeCell ref="P563:T563"/>
    <mergeCell ref="P634:T634"/>
    <mergeCell ref="D640:E640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D300:E300"/>
    <mergeCell ref="P472:V472"/>
    <mergeCell ref="A161:O162"/>
    <mergeCell ref="P31:T31"/>
    <mergeCell ref="E671:E672"/>
    <mergeCell ref="P234:T234"/>
    <mergeCell ref="P325:V325"/>
    <mergeCell ref="G671:G672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P29:T29"/>
    <mergeCell ref="A97:O98"/>
    <mergeCell ref="P100:T100"/>
    <mergeCell ref="P94:T94"/>
    <mergeCell ref="P265:T265"/>
    <mergeCell ref="D379:E379"/>
    <mergeCell ref="D8:M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P621:T621"/>
    <mergeCell ref="D66:E66"/>
    <mergeCell ref="D126:E126"/>
    <mergeCell ref="D197:E197"/>
    <mergeCell ref="D253:E253"/>
    <mergeCell ref="D619:E619"/>
    <mergeCell ref="D410:E410"/>
    <mergeCell ref="P594:T594"/>
    <mergeCell ref="P516:V516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139:E139"/>
    <mergeCell ref="P180:V180"/>
    <mergeCell ref="P565:T565"/>
    <mergeCell ref="D92:E92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8"/>
    </row>
    <row r="3" spans="2:8" x14ac:dyDescent="0.2">
      <c r="B3" s="48" t="s">
        <v>1066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1067</v>
      </c>
      <c r="D6" s="48" t="s">
        <v>1068</v>
      </c>
      <c r="E6" s="48"/>
    </row>
    <row r="8" spans="2:8" x14ac:dyDescent="0.2">
      <c r="B8" s="48" t="s">
        <v>19</v>
      </c>
      <c r="C8" s="48" t="s">
        <v>1067</v>
      </c>
      <c r="D8" s="48"/>
      <c r="E8" s="48"/>
    </row>
    <row r="10" spans="2:8" x14ac:dyDescent="0.2">
      <c r="B10" s="48" t="s">
        <v>1069</v>
      </c>
      <c r="C10" s="48"/>
      <c r="D10" s="48"/>
      <c r="E10" s="48"/>
    </row>
    <row r="11" spans="2:8" x14ac:dyDescent="0.2">
      <c r="B11" s="48" t="s">
        <v>1070</v>
      </c>
      <c r="C11" s="48"/>
      <c r="D11" s="48"/>
      <c r="E11" s="48"/>
    </row>
    <row r="12" spans="2:8" x14ac:dyDescent="0.2">
      <c r="B12" s="48" t="s">
        <v>1071</v>
      </c>
      <c r="C12" s="48"/>
      <c r="D12" s="48"/>
      <c r="E12" s="48"/>
    </row>
    <row r="13" spans="2:8" x14ac:dyDescent="0.2">
      <c r="B13" s="48" t="s">
        <v>1072</v>
      </c>
      <c r="C13" s="48"/>
      <c r="D13" s="48"/>
      <c r="E13" s="48"/>
    </row>
    <row r="14" spans="2:8" x14ac:dyDescent="0.2">
      <c r="B14" s="48" t="s">
        <v>1073</v>
      </c>
      <c r="C14" s="48"/>
      <c r="D14" s="48"/>
      <c r="E14" s="48"/>
    </row>
    <row r="15" spans="2:8" x14ac:dyDescent="0.2">
      <c r="B15" s="48" t="s">
        <v>1074</v>
      </c>
      <c r="C15" s="48"/>
      <c r="D15" s="48"/>
      <c r="E15" s="48"/>
    </row>
    <row r="16" spans="2:8" x14ac:dyDescent="0.2">
      <c r="B16" s="48" t="s">
        <v>1075</v>
      </c>
      <c r="C16" s="48"/>
      <c r="D16" s="48"/>
      <c r="E16" s="48"/>
    </row>
    <row r="17" spans="2:5" x14ac:dyDescent="0.2">
      <c r="B17" s="48" t="s">
        <v>1076</v>
      </c>
      <c r="C17" s="48"/>
      <c r="D17" s="48"/>
      <c r="E17" s="48"/>
    </row>
    <row r="18" spans="2:5" x14ac:dyDescent="0.2">
      <c r="B18" s="48" t="s">
        <v>1077</v>
      </c>
      <c r="C18" s="48"/>
      <c r="D18" s="48"/>
      <c r="E18" s="48"/>
    </row>
    <row r="19" spans="2:5" x14ac:dyDescent="0.2">
      <c r="B19" s="48" t="s">
        <v>1078</v>
      </c>
      <c r="C19" s="48"/>
      <c r="D19" s="48"/>
      <c r="E19" s="48"/>
    </row>
    <row r="20" spans="2:5" x14ac:dyDescent="0.2">
      <c r="B20" s="48" t="s">
        <v>1079</v>
      </c>
      <c r="C20" s="48"/>
      <c r="D20" s="48"/>
      <c r="E20" s="48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