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959FD5-6866-4B86-AECA-B4F5B645CA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5" i="1" s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68" i="1" l="1"/>
  <c r="BN268" i="1"/>
  <c r="Z268" i="1"/>
  <c r="BP306" i="1"/>
  <c r="BN306" i="1"/>
  <c r="Z306" i="1"/>
  <c r="BP362" i="1"/>
  <c r="BN362" i="1"/>
  <c r="Z362" i="1"/>
  <c r="BP410" i="1"/>
  <c r="BN410" i="1"/>
  <c r="Z410" i="1"/>
  <c r="BP448" i="1"/>
  <c r="BN448" i="1"/>
  <c r="Z448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Y36" i="1"/>
  <c r="Z33" i="1"/>
  <c r="BN33" i="1"/>
  <c r="C673" i="1"/>
  <c r="Z57" i="1"/>
  <c r="BN57" i="1"/>
  <c r="Y60" i="1"/>
  <c r="D673" i="1"/>
  <c r="Z70" i="1"/>
  <c r="BN70" i="1"/>
  <c r="Z84" i="1"/>
  <c r="BN84" i="1"/>
  <c r="Z95" i="1"/>
  <c r="BN95" i="1"/>
  <c r="Z116" i="1"/>
  <c r="BN116" i="1"/>
  <c r="Z124" i="1"/>
  <c r="BN124" i="1"/>
  <c r="Z138" i="1"/>
  <c r="BN138" i="1"/>
  <c r="Z148" i="1"/>
  <c r="BN148" i="1"/>
  <c r="G673" i="1"/>
  <c r="Z170" i="1"/>
  <c r="Z171" i="1" s="1"/>
  <c r="BN170" i="1"/>
  <c r="BP170" i="1"/>
  <c r="Z174" i="1"/>
  <c r="BN174" i="1"/>
  <c r="Z194" i="1"/>
  <c r="BN194" i="1"/>
  <c r="Z205" i="1"/>
  <c r="BN205" i="1"/>
  <c r="Z219" i="1"/>
  <c r="BN219" i="1"/>
  <c r="Z231" i="1"/>
  <c r="BN231" i="1"/>
  <c r="Z253" i="1"/>
  <c r="BN253" i="1"/>
  <c r="BP257" i="1"/>
  <c r="BN257" i="1"/>
  <c r="Z257" i="1"/>
  <c r="BP283" i="1"/>
  <c r="BN283" i="1"/>
  <c r="Z283" i="1"/>
  <c r="BP347" i="1"/>
  <c r="BN347" i="1"/>
  <c r="Z347" i="1"/>
  <c r="BP376" i="1"/>
  <c r="BN376" i="1"/>
  <c r="Z376" i="1"/>
  <c r="BP424" i="1"/>
  <c r="BN424" i="1"/>
  <c r="Z424" i="1"/>
  <c r="BP464" i="1"/>
  <c r="BN464" i="1"/>
  <c r="Z464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40" i="1"/>
  <c r="BN140" i="1"/>
  <c r="Z140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3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Y88" i="1"/>
  <c r="Z87" i="1"/>
  <c r="BN87" i="1"/>
  <c r="Z93" i="1"/>
  <c r="BN93" i="1"/>
  <c r="Z101" i="1"/>
  <c r="BN101" i="1"/>
  <c r="Z114" i="1"/>
  <c r="BN114" i="1"/>
  <c r="F673" i="1"/>
  <c r="Z126" i="1"/>
  <c r="BN126" i="1"/>
  <c r="BP134" i="1"/>
  <c r="BN134" i="1"/>
  <c r="Z134" i="1"/>
  <c r="BP144" i="1"/>
  <c r="BN144" i="1"/>
  <c r="Z144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Y246" i="1"/>
  <c r="BP241" i="1"/>
  <c r="BN241" i="1"/>
  <c r="Z241" i="1"/>
  <c r="K673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BP466" i="1"/>
  <c r="BN466" i="1"/>
  <c r="Z466" i="1"/>
  <c r="Y136" i="1"/>
  <c r="Y146" i="1"/>
  <c r="Y150" i="1"/>
  <c r="Y161" i="1"/>
  <c r="Y180" i="1"/>
  <c r="I673" i="1"/>
  <c r="Y202" i="1"/>
  <c r="Y223" i="1"/>
  <c r="Y237" i="1"/>
  <c r="Q673" i="1"/>
  <c r="T673" i="1"/>
  <c r="Y372" i="1"/>
  <c r="Y382" i="1"/>
  <c r="BP480" i="1"/>
  <c r="BN480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H9" i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Y89" i="1"/>
  <c r="Z83" i="1"/>
  <c r="BN83" i="1"/>
  <c r="BP83" i="1"/>
  <c r="Z85" i="1"/>
  <c r="BN85" i="1"/>
  <c r="BP86" i="1"/>
  <c r="BN86" i="1"/>
  <c r="Z86" i="1"/>
  <c r="Y97" i="1"/>
  <c r="BP94" i="1"/>
  <c r="BN94" i="1"/>
  <c r="Z94" i="1"/>
  <c r="BP102" i="1"/>
  <c r="BN102" i="1"/>
  <c r="Z102" i="1"/>
  <c r="E673" i="1"/>
  <c r="Y110" i="1"/>
  <c r="BP107" i="1"/>
  <c r="BN107" i="1"/>
  <c r="Z107" i="1"/>
  <c r="F9" i="1"/>
  <c r="J9" i="1"/>
  <c r="Y54" i="1"/>
  <c r="Y73" i="1"/>
  <c r="BP92" i="1"/>
  <c r="BN92" i="1"/>
  <c r="Z92" i="1"/>
  <c r="BP96" i="1"/>
  <c r="BN96" i="1"/>
  <c r="Z96" i="1"/>
  <c r="Y98" i="1"/>
  <c r="Y103" i="1"/>
  <c r="BP100" i="1"/>
  <c r="BN100" i="1"/>
  <c r="Z100" i="1"/>
  <c r="BP109" i="1"/>
  <c r="BN109" i="1"/>
  <c r="Z109" i="1"/>
  <c r="Y111" i="1"/>
  <c r="Y119" i="1"/>
  <c r="BP113" i="1"/>
  <c r="BN113" i="1"/>
  <c r="Z113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8" i="1"/>
  <c r="Y396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Y568" i="1"/>
  <c r="BP562" i="1"/>
  <c r="BN562" i="1"/>
  <c r="Z562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86" i="1"/>
  <c r="BN386" i="1"/>
  <c r="Z391" i="1"/>
  <c r="BN391" i="1"/>
  <c r="BP391" i="1"/>
  <c r="Z392" i="1"/>
  <c r="BN392" i="1"/>
  <c r="Z394" i="1"/>
  <c r="BN394" i="1"/>
  <c r="Z398" i="1"/>
  <c r="BN398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59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15" i="1"/>
  <c r="Y529" i="1"/>
  <c r="BP523" i="1"/>
  <c r="BN523" i="1"/>
  <c r="Z523" i="1"/>
  <c r="Z673" i="1"/>
  <c r="BP526" i="1"/>
  <c r="BN526" i="1"/>
  <c r="Z526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88" i="1" l="1"/>
  <c r="Z207" i="1"/>
  <c r="Z515" i="1"/>
  <c r="Z103" i="1"/>
  <c r="Z97" i="1"/>
  <c r="Z59" i="1"/>
  <c r="Z625" i="1"/>
  <c r="Z505" i="1"/>
  <c r="Z395" i="1"/>
  <c r="Z388" i="1"/>
  <c r="Z365" i="1"/>
  <c r="Z289" i="1"/>
  <c r="Z271" i="1"/>
  <c r="Z246" i="1"/>
  <c r="Z145" i="1"/>
  <c r="Z545" i="1"/>
  <c r="Y665" i="1"/>
  <c r="Y667" i="1"/>
  <c r="Z643" i="1"/>
  <c r="Z608" i="1"/>
  <c r="Z372" i="1"/>
  <c r="Z223" i="1"/>
  <c r="Z179" i="1"/>
  <c r="Y664" i="1"/>
  <c r="Y666" i="1" s="1"/>
  <c r="Z636" i="1"/>
  <c r="Z649" i="1"/>
  <c r="Z529" i="1"/>
  <c r="Z110" i="1"/>
  <c r="X666" i="1"/>
  <c r="Z615" i="1"/>
  <c r="Z585" i="1"/>
  <c r="Z567" i="1"/>
  <c r="Z596" i="1"/>
  <c r="Z573" i="1"/>
  <c r="Z467" i="1"/>
  <c r="Z454" i="1"/>
  <c r="Z401" i="1"/>
  <c r="Z381" i="1"/>
  <c r="Z311" i="1"/>
  <c r="Z301" i="1"/>
  <c r="Z258" i="1"/>
  <c r="Z237" i="1"/>
  <c r="Z201" i="1"/>
  <c r="Z135" i="1"/>
  <c r="Z128" i="1"/>
  <c r="Z438" i="1"/>
  <c r="Z428" i="1"/>
  <c r="Z119" i="1"/>
  <c r="Z54" i="1"/>
  <c r="Y663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<sst xmlns="http://schemas.openxmlformats.org/spreadsheetml/2006/main" count="3139" uniqueCount="1081">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</sst>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topLeftCell="A43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3" customWidth="1"/>
    <col min="21" max="21" width="10.42578125" style="773" customWidth="1"/>
    <col min="22" max="22" width="9.42578125" style="773" customWidth="1"/>
    <col min="23" max="23" width="8.42578125" style="773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2" customFormat="1" ht="45" customHeight="1" x14ac:dyDescent="0.2">
      <c r="A1" s="40"/>
      <c r="B1" s="40"/>
      <c r="C1" s="40"/>
      <c r="D1" s="859" t="s">
        <v>0</v>
      </c>
      <c r="E1" s="814"/>
      <c r="F1" s="814"/>
      <c r="G1" s="11" t="s">
        <v>1</v>
      </c>
      <c r="H1" s="859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7"/>
      <c r="Q3" s="787"/>
      <c r="R3" s="787"/>
      <c r="S3" s="787"/>
      <c r="T3" s="787"/>
      <c r="U3" s="787"/>
      <c r="V3" s="787"/>
      <c r="W3" s="787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27" t="s">
        <v>8</v>
      </c>
      <c r="B5" s="928"/>
      <c r="C5" s="929"/>
      <c r="D5" s="863"/>
      <c r="E5" s="864"/>
      <c r="F5" s="1160" t="s">
        <v>9</v>
      </c>
      <c r="G5" s="929"/>
      <c r="H5" s="863" t="s">
        <v>1080</v>
      </c>
      <c r="I5" s="1078"/>
      <c r="J5" s="1078"/>
      <c r="K5" s="1078"/>
      <c r="L5" s="1078"/>
      <c r="M5" s="864"/>
      <c r="N5" s="57"/>
      <c r="P5" s="23" t="s">
        <v>10</v>
      </c>
      <c r="Q5" s="1177">
        <v>45646</v>
      </c>
      <c r="R5" s="921"/>
      <c r="T5" s="974" t="s">
        <v>11</v>
      </c>
      <c r="U5" s="962"/>
      <c r="V5" s="976" t="s">
        <v>12</v>
      </c>
      <c r="W5" s="921"/>
      <c r="AB5" s="50"/>
      <c r="AC5" s="50"/>
      <c r="AD5" s="50"/>
      <c r="AE5" s="50"/>
    </row>
    <row r="6" spans="1:32" s="772" customFormat="1" ht="24" customHeight="1" x14ac:dyDescent="0.2">
      <c r="A6" s="927" t="s">
        <v>13</v>
      </c>
      <c r="B6" s="928"/>
      <c r="C6" s="929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1"/>
      <c r="N6" s="58"/>
      <c r="P6" s="23" t="s">
        <v>15</v>
      </c>
      <c r="Q6" s="1192" t="str">
        <f>IF(Q5=0," ",CHOOSE(WEEKDAY(Q5,2),"Понедельник","Вторник","Среда","Четверг","Пятница","Суббота","Воскресенье"))</f>
        <v>Пятница</v>
      </c>
      <c r="R6" s="790"/>
      <c r="T6" s="983" t="s">
        <v>16</v>
      </c>
      <c r="U6" s="962"/>
      <c r="V6" s="1215" t="s">
        <v>17</v>
      </c>
      <c r="W6" s="834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59"/>
      <c r="P7" s="23"/>
      <c r="Q7" s="41"/>
      <c r="R7" s="41"/>
      <c r="T7" s="787"/>
      <c r="U7" s="962"/>
      <c r="V7" s="1216"/>
      <c r="W7" s="1217"/>
      <c r="AB7" s="50"/>
      <c r="AC7" s="50"/>
      <c r="AD7" s="50"/>
      <c r="AE7" s="50"/>
    </row>
    <row r="8" spans="1:32" s="772" customFormat="1" ht="25.5" customHeight="1" x14ac:dyDescent="0.2">
      <c r="A8" s="1211" t="s">
        <v>18</v>
      </c>
      <c r="B8" s="784"/>
      <c r="C8" s="785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0"/>
      <c r="P8" s="23" t="s">
        <v>20</v>
      </c>
      <c r="Q8" s="937">
        <v>0.41666666666666669</v>
      </c>
      <c r="R8" s="841"/>
      <c r="T8" s="787"/>
      <c r="U8" s="962"/>
      <c r="V8" s="1216"/>
      <c r="W8" s="1217"/>
      <c r="AB8" s="50"/>
      <c r="AC8" s="50"/>
      <c r="AD8" s="50"/>
      <c r="AE8" s="50"/>
    </row>
    <row r="9" spans="1:32" s="772" customFormat="1" ht="39.950000000000003" customHeight="1" x14ac:dyDescent="0.2">
      <c r="A9" s="9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40"/>
      <c r="E9" s="782"/>
      <c r="F9" s="9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75"/>
      <c r="P9" s="25" t="s">
        <v>21</v>
      </c>
      <c r="Q9" s="915"/>
      <c r="R9" s="916"/>
      <c r="T9" s="787"/>
      <c r="U9" s="962"/>
      <c r="V9" s="1218"/>
      <c r="W9" s="1219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40"/>
      <c r="E10" s="782"/>
      <c r="F10" s="9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72" t="str">
        <f>IFERROR(VLOOKUP($D$10,Proxy,2,FALSE),"")</f>
        <v/>
      </c>
      <c r="I10" s="787"/>
      <c r="J10" s="787"/>
      <c r="K10" s="787"/>
      <c r="L10" s="787"/>
      <c r="M10" s="787"/>
      <c r="N10" s="774"/>
      <c r="P10" s="25" t="s">
        <v>22</v>
      </c>
      <c r="Q10" s="984"/>
      <c r="R10" s="985"/>
      <c r="U10" s="23" t="s">
        <v>23</v>
      </c>
      <c r="V10" s="833" t="s">
        <v>24</v>
      </c>
      <c r="W10" s="834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0"/>
      <c r="R11" s="921"/>
      <c r="U11" s="23" t="s">
        <v>27</v>
      </c>
      <c r="V11" s="1112" t="s">
        <v>28</v>
      </c>
      <c r="W11" s="916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67" t="s">
        <v>29</v>
      </c>
      <c r="B12" s="928"/>
      <c r="C12" s="928"/>
      <c r="D12" s="928"/>
      <c r="E12" s="928"/>
      <c r="F12" s="928"/>
      <c r="G12" s="928"/>
      <c r="H12" s="928"/>
      <c r="I12" s="928"/>
      <c r="J12" s="928"/>
      <c r="K12" s="928"/>
      <c r="L12" s="928"/>
      <c r="M12" s="929"/>
      <c r="N12" s="61"/>
      <c r="P12" s="23" t="s">
        <v>30</v>
      </c>
      <c r="Q12" s="937"/>
      <c r="R12" s="841"/>
      <c r="S12" s="22"/>
      <c r="U12" s="23"/>
      <c r="V12" s="814"/>
      <c r="W12" s="787"/>
      <c r="AB12" s="50"/>
      <c r="AC12" s="50"/>
      <c r="AD12" s="50"/>
      <c r="AE12" s="50"/>
    </row>
    <row r="13" spans="1:32" s="772" customFormat="1" ht="23.25" customHeight="1" x14ac:dyDescent="0.2">
      <c r="A13" s="967" t="s">
        <v>31</v>
      </c>
      <c r="B13" s="928"/>
      <c r="C13" s="928"/>
      <c r="D13" s="928"/>
      <c r="E13" s="928"/>
      <c r="F13" s="928"/>
      <c r="G13" s="928"/>
      <c r="H13" s="928"/>
      <c r="I13" s="928"/>
      <c r="J13" s="928"/>
      <c r="K13" s="928"/>
      <c r="L13" s="928"/>
      <c r="M13" s="929"/>
      <c r="N13" s="61"/>
      <c r="O13" s="25"/>
      <c r="P13" s="25" t="s">
        <v>32</v>
      </c>
      <c r="Q13" s="1112"/>
      <c r="R13" s="91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67" t="s">
        <v>33</v>
      </c>
      <c r="B14" s="928"/>
      <c r="C14" s="928"/>
      <c r="D14" s="928"/>
      <c r="E14" s="928"/>
      <c r="F14" s="928"/>
      <c r="G14" s="928"/>
      <c r="H14" s="928"/>
      <c r="I14" s="928"/>
      <c r="J14" s="928"/>
      <c r="K14" s="928"/>
      <c r="L14" s="928"/>
      <c r="M14" s="929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16" t="s">
        <v>34</v>
      </c>
      <c r="B15" s="928"/>
      <c r="C15" s="928"/>
      <c r="D15" s="928"/>
      <c r="E15" s="928"/>
      <c r="F15" s="928"/>
      <c r="G15" s="928"/>
      <c r="H15" s="928"/>
      <c r="I15" s="928"/>
      <c r="J15" s="928"/>
      <c r="K15" s="928"/>
      <c r="L15" s="928"/>
      <c r="M15" s="929"/>
      <c r="N15" s="62"/>
      <c r="P15" s="956" t="s">
        <v>35</v>
      </c>
      <c r="Q15" s="814"/>
      <c r="R15" s="814"/>
      <c r="S15" s="814"/>
      <c r="T15" s="814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7"/>
      <c r="Q16" s="957"/>
      <c r="R16" s="957"/>
      <c r="S16" s="957"/>
      <c r="T16" s="957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8" t="s">
        <v>36</v>
      </c>
      <c r="B17" s="828" t="s">
        <v>37</v>
      </c>
      <c r="C17" s="953" t="s">
        <v>38</v>
      </c>
      <c r="D17" s="828" t="s">
        <v>39</v>
      </c>
      <c r="E17" s="888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7"/>
      <c r="R17" s="887"/>
      <c r="S17" s="887"/>
      <c r="T17" s="888"/>
      <c r="U17" s="1209" t="s">
        <v>51</v>
      </c>
      <c r="V17" s="929"/>
      <c r="W17" s="828" t="s">
        <v>52</v>
      </c>
      <c r="X17" s="828" t="s">
        <v>53</v>
      </c>
      <c r="Y17" s="1207" t="s">
        <v>54</v>
      </c>
      <c r="Z17" s="1068" t="s">
        <v>55</v>
      </c>
      <c r="AA17" s="1055" t="s">
        <v>56</v>
      </c>
      <c r="AB17" s="1055" t="s">
        <v>57</v>
      </c>
      <c r="AC17" s="1055" t="s">
        <v>58</v>
      </c>
      <c r="AD17" s="1055" t="s">
        <v>59</v>
      </c>
      <c r="AE17" s="1145"/>
      <c r="AF17" s="1146"/>
      <c r="AG17" s="65"/>
      <c r="BD17" s="64" t="s">
        <v>60</v>
      </c>
    </row>
    <row r="18" spans="1:68" ht="14.25" customHeight="1" x14ac:dyDescent="0.2">
      <c r="A18" s="829"/>
      <c r="B18" s="829"/>
      <c r="C18" s="829"/>
      <c r="D18" s="889"/>
      <c r="E18" s="891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89"/>
      <c r="Q18" s="890"/>
      <c r="R18" s="890"/>
      <c r="S18" s="890"/>
      <c r="T18" s="891"/>
      <c r="U18" s="767" t="s">
        <v>61</v>
      </c>
      <c r="V18" s="767" t="s">
        <v>62</v>
      </c>
      <c r="W18" s="829"/>
      <c r="X18" s="829"/>
      <c r="Y18" s="1208"/>
      <c r="Z18" s="1069"/>
      <c r="AA18" s="1056"/>
      <c r="AB18" s="1056"/>
      <c r="AC18" s="1056"/>
      <c r="AD18" s="1147"/>
      <c r="AE18" s="1148"/>
      <c r="AF18" s="1149"/>
      <c r="AG18" s="65"/>
      <c r="BD18" s="64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7"/>
      <c r="AB19" s="47"/>
      <c r="AC19" s="47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1"/>
      <c r="AB20" s="771"/>
      <c r="AC20" s="771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68"/>
      <c r="AB21" s="768"/>
      <c r="AC21" s="768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9">
        <v>4680115885004</v>
      </c>
      <c r="E22" s="790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1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68"/>
      <c r="AB25" s="768"/>
      <c r="AC25" s="768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9">
        <v>4607091383881</v>
      </c>
      <c r="E26" s="790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98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9">
        <v>4680115885912</v>
      </c>
      <c r="E27" s="790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7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9">
        <v>4607091388237</v>
      </c>
      <c r="E28" s="790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9">
        <v>4680115886230</v>
      </c>
      <c r="E29" s="790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6" t="s">
        <v>86</v>
      </c>
      <c r="Q29" s="793"/>
      <c r="R29" s="793"/>
      <c r="S29" s="793"/>
      <c r="T29" s="794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9">
        <v>4680115886278</v>
      </c>
      <c r="E30" s="790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6" t="s">
        <v>90</v>
      </c>
      <c r="Q30" s="793"/>
      <c r="R30" s="793"/>
      <c r="S30" s="793"/>
      <c r="T30" s="794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9">
        <v>4680115886247</v>
      </c>
      <c r="E31" s="790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12" t="s">
        <v>94</v>
      </c>
      <c r="Q31" s="793"/>
      <c r="R31" s="793"/>
      <c r="S31" s="793"/>
      <c r="T31" s="794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9">
        <v>4607091383911</v>
      </c>
      <c r="E32" s="790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9">
        <v>4680115885905</v>
      </c>
      <c r="E33" s="790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9">
        <v>4607091388244</v>
      </c>
      <c r="E34" s="790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68"/>
      <c r="AB37" s="768"/>
      <c r="AC37" s="768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9">
        <v>4607091388503</v>
      </c>
      <c r="E38" s="790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1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68"/>
      <c r="AB41" s="768"/>
      <c r="AC41" s="768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9">
        <v>4607091389111</v>
      </c>
      <c r="E42" s="790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7"/>
      <c r="AB45" s="47"/>
      <c r="AC45" s="47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1"/>
      <c r="AB46" s="771"/>
      <c r="AC46" s="771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68"/>
      <c r="AB47" s="768"/>
      <c r="AC47" s="768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9">
        <v>4607091385670</v>
      </c>
      <c r="E48" s="790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9">
        <v>4607091385670</v>
      </c>
      <c r="E49" s="790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9">
        <v>4680115883956</v>
      </c>
      <c r="E50" s="790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89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9">
        <v>4680115882539</v>
      </c>
      <c r="E51" s="790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98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4301011382</v>
      </c>
      <c r="D52" s="789">
        <v>4607091385687</v>
      </c>
      <c r="E52" s="790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9">
        <v>4680115883949</v>
      </c>
      <c r="E53" s="790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68"/>
      <c r="AB56" s="768"/>
      <c r="AC56" s="768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9">
        <v>4680115885233</v>
      </c>
      <c r="E57" s="790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9">
        <v>4680115884915</v>
      </c>
      <c r="E58" s="790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1"/>
      <c r="AB61" s="771"/>
      <c r="AC61" s="771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68"/>
      <c r="AB62" s="768"/>
      <c r="AC62" s="768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9">
        <v>4680115885882</v>
      </c>
      <c r="E63" s="790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9">
        <v>4680115881426</v>
      </c>
      <c r="E64" s="790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9">
        <v>4680115881426</v>
      </c>
      <c r="E65" s="790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9">
        <v>4680115880283</v>
      </c>
      <c r="E66" s="790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9">
        <v>4680115882720</v>
      </c>
      <c r="E67" s="790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9">
        <v>4680115881525</v>
      </c>
      <c r="E68" s="790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9">
        <v>4680115885899</v>
      </c>
      <c r="E69" s="790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9">
        <v>4607091382952</v>
      </c>
      <c r="E70" s="790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9">
        <v>4680115881419</v>
      </c>
      <c r="E71" s="790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12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6" t="s">
        <v>69</v>
      </c>
      <c r="X73" s="779">
        <f>IFERROR(SUM(X63:X71),"0")</f>
        <v>0</v>
      </c>
      <c r="Y73" s="779">
        <f>IFERROR(SUM(Y63:Y71),"0")</f>
        <v>0</v>
      </c>
      <c r="Z73" s="36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68"/>
      <c r="AB74" s="768"/>
      <c r="AC74" s="768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9">
        <v>4680115881440</v>
      </c>
      <c r="E75" s="790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3"/>
      <c r="V75" s="33"/>
      <c r="W75" s="34" t="s">
        <v>69</v>
      </c>
      <c r="X75" s="777">
        <v>100</v>
      </c>
      <c r="Y75" s="778">
        <f>IFERROR(IF(X75="",0,CEILING((X75/$H75),1)*$H75),"")</f>
        <v>108</v>
      </c>
      <c r="Z75" s="35">
        <f>IFERROR(IF(Y75=0,"",ROUNDUP(Y75/H75,0)*0.02175),"")</f>
        <v>0.21749999999999997</v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104.44444444444444</v>
      </c>
      <c r="BN75" s="63">
        <f>IFERROR(Y75*I75/H75,"0")</f>
        <v>112.8</v>
      </c>
      <c r="BO75" s="63">
        <f>IFERROR(1/J75*(X75/H75),"0")</f>
        <v>0.16534391534391535</v>
      </c>
      <c r="BP75" s="63">
        <f>IFERROR(1/J75*(Y75/H75),"0")</f>
        <v>0.17857142857142855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9">
        <v>4680115882751</v>
      </c>
      <c r="E76" s="790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9">
        <v>4680115885950</v>
      </c>
      <c r="E77" s="790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9">
        <v>4680115881433</v>
      </c>
      <c r="E78" s="790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6" t="s">
        <v>72</v>
      </c>
      <c r="X79" s="779">
        <f>IFERROR(X75/H75,"0")+IFERROR(X76/H76,"0")+IFERROR(X77/H77,"0")+IFERROR(X78/H78,"0")</f>
        <v>9.2592592592592595</v>
      </c>
      <c r="Y79" s="779">
        <f>IFERROR(Y75/H75,"0")+IFERROR(Y76/H76,"0")+IFERROR(Y77/H77,"0")+IFERROR(Y78/H78,"0")</f>
        <v>10</v>
      </c>
      <c r="Z79" s="779">
        <f>IFERROR(IF(Z75="",0,Z75),"0")+IFERROR(IF(Z76="",0,Z76),"0")+IFERROR(IF(Z77="",0,Z77),"0")+IFERROR(IF(Z78="",0,Z78),"0")</f>
        <v>0.21749999999999997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6" t="s">
        <v>69</v>
      </c>
      <c r="X80" s="779">
        <f>IFERROR(SUM(X75:X78),"0")</f>
        <v>100</v>
      </c>
      <c r="Y80" s="779">
        <f>IFERROR(SUM(Y75:Y78),"0")</f>
        <v>108</v>
      </c>
      <c r="Z80" s="36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68"/>
      <c r="AB81" s="768"/>
      <c r="AC81" s="768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9">
        <v>4680115885066</v>
      </c>
      <c r="E82" s="790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9">
        <v>4680115885042</v>
      </c>
      <c r="E83" s="790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9">
        <v>4680115885080</v>
      </c>
      <c r="E84" s="790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1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9">
        <v>4680115885073</v>
      </c>
      <c r="E85" s="790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19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9">
        <v>4680115885059</v>
      </c>
      <c r="E86" s="790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9">
        <v>4680115885097</v>
      </c>
      <c r="E87" s="790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68"/>
      <c r="AB90" s="768"/>
      <c r="AC90" s="768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9">
        <v>4680115881891</v>
      </c>
      <c r="E91" s="790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2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9">
        <v>4680115885769</v>
      </c>
      <c r="E92" s="790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4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9">
        <v>4680115884410</v>
      </c>
      <c r="E93" s="790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1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9">
        <v>4680115884311</v>
      </c>
      <c r="E94" s="790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9">
        <v>4680115885929</v>
      </c>
      <c r="E95" s="790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9">
        <v>4680115884403</v>
      </c>
      <c r="E96" s="790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68"/>
      <c r="AB99" s="768"/>
      <c r="AC99" s="768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9">
        <v>4680115881532</v>
      </c>
      <c r="E100" s="790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9">
        <v>4680115881532</v>
      </c>
      <c r="E101" s="790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9">
        <v>4680115881464</v>
      </c>
      <c r="E102" s="790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1"/>
      <c r="AB105" s="771"/>
      <c r="AC105" s="771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68"/>
      <c r="AB106" s="768"/>
      <c r="AC106" s="768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9">
        <v>4680115881327</v>
      </c>
      <c r="E107" s="790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9">
        <v>4680115881518</v>
      </c>
      <c r="E108" s="790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9">
        <v>4680115881303</v>
      </c>
      <c r="E109" s="790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68"/>
      <c r="AB112" s="768"/>
      <c r="AC112" s="768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9">
        <v>4607091386967</v>
      </c>
      <c r="E113" s="790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9">
        <v>4607091386967</v>
      </c>
      <c r="E114" s="790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3"/>
      <c r="V114" s="33"/>
      <c r="W114" s="34" t="s">
        <v>69</v>
      </c>
      <c r="X114" s="777">
        <v>200</v>
      </c>
      <c r="Y114" s="778">
        <f t="shared" si="26"/>
        <v>201.60000000000002</v>
      </c>
      <c r="Z114" s="35">
        <f>IFERROR(IF(Y114=0,"",ROUNDUP(Y114/H114,0)*0.02175),"")</f>
        <v>0.52200000000000002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213.42857142857144</v>
      </c>
      <c r="BN114" s="63">
        <f t="shared" si="28"/>
        <v>215.13600000000002</v>
      </c>
      <c r="BO114" s="63">
        <f t="shared" si="29"/>
        <v>0.42517006802721086</v>
      </c>
      <c r="BP114" s="63">
        <f t="shared" si="30"/>
        <v>0.42857142857142855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9">
        <v>4607091385731</v>
      </c>
      <c r="E115" s="790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9">
        <v>4680115880894</v>
      </c>
      <c r="E116" s="790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9">
        <v>4680115880214</v>
      </c>
      <c r="E117" s="790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9">
        <v>4680115880214</v>
      </c>
      <c r="E118" s="790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30" t="s">
        <v>243</v>
      </c>
      <c r="Q118" s="793"/>
      <c r="R118" s="793"/>
      <c r="S118" s="793"/>
      <c r="T118" s="794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6" t="s">
        <v>72</v>
      </c>
      <c r="X119" s="779">
        <f>IFERROR(X113/H113,"0")+IFERROR(X114/H114,"0")+IFERROR(X115/H115,"0")+IFERROR(X116/H116,"0")+IFERROR(X117/H117,"0")+IFERROR(X118/H118,"0")</f>
        <v>23.80952380952381</v>
      </c>
      <c r="Y119" s="779">
        <f>IFERROR(Y113/H113,"0")+IFERROR(Y114/H114,"0")+IFERROR(Y115/H115,"0")+IFERROR(Y116/H116,"0")+IFERROR(Y117/H117,"0")+IFERROR(Y118/H118,"0")</f>
        <v>24</v>
      </c>
      <c r="Z119" s="779">
        <f>IFERROR(IF(Z113="",0,Z113),"0")+IFERROR(IF(Z114="",0,Z114),"0")+IFERROR(IF(Z115="",0,Z115),"0")+IFERROR(IF(Z116="",0,Z116),"0")+IFERROR(IF(Z117="",0,Z117),"0")+IFERROR(IF(Z118="",0,Z118),"0")</f>
        <v>0.52200000000000002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6" t="s">
        <v>69</v>
      </c>
      <c r="X120" s="779">
        <f>IFERROR(SUM(X113:X118),"0")</f>
        <v>200</v>
      </c>
      <c r="Y120" s="779">
        <f>IFERROR(SUM(Y113:Y118),"0")</f>
        <v>201.60000000000002</v>
      </c>
      <c r="Z120" s="36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1"/>
      <c r="AB121" s="771"/>
      <c r="AC121" s="771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68"/>
      <c r="AB122" s="768"/>
      <c r="AC122" s="768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9">
        <v>4680115882133</v>
      </c>
      <c r="E123" s="790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2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3"/>
      <c r="V123" s="33"/>
      <c r="W123" s="34" t="s">
        <v>69</v>
      </c>
      <c r="X123" s="777">
        <v>100</v>
      </c>
      <c r="Y123" s="778">
        <f>IFERROR(IF(X123="",0,CEILING((X123/$H123),1)*$H123),"")</f>
        <v>108</v>
      </c>
      <c r="Z123" s="35">
        <f>IFERROR(IF(Y123=0,"",ROUNDUP(Y123/H123,0)*0.02175),"")</f>
        <v>0.21749999999999997</v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104.44444444444444</v>
      </c>
      <c r="BN123" s="63">
        <f>IFERROR(Y123*I123/H123,"0")</f>
        <v>112.8</v>
      </c>
      <c r="BO123" s="63">
        <f>IFERROR(1/J123*(X123/H123),"0")</f>
        <v>0.16534391534391535</v>
      </c>
      <c r="BP123" s="63">
        <f>IFERROR(1/J123*(Y123/H123),"0")</f>
        <v>0.17857142857142855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9">
        <v>4680115882133</v>
      </c>
      <c r="E124" s="790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9">
        <v>4680115880269</v>
      </c>
      <c r="E125" s="790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11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9">
        <v>4680115880429</v>
      </c>
      <c r="E126" s="790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9">
        <v>4680115881457</v>
      </c>
      <c r="E127" s="790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6" t="s">
        <v>72</v>
      </c>
      <c r="X128" s="779">
        <f>IFERROR(X123/H123,"0")+IFERROR(X124/H124,"0")+IFERROR(X125/H125,"0")+IFERROR(X126/H126,"0")+IFERROR(X127/H127,"0")</f>
        <v>9.2592592592592595</v>
      </c>
      <c r="Y128" s="779">
        <f>IFERROR(Y123/H123,"0")+IFERROR(Y124/H124,"0")+IFERROR(Y125/H125,"0")+IFERROR(Y126/H126,"0")+IFERROR(Y127/H127,"0")</f>
        <v>10</v>
      </c>
      <c r="Z128" s="779">
        <f>IFERROR(IF(Z123="",0,Z123),"0")+IFERROR(IF(Z124="",0,Z124),"0")+IFERROR(IF(Z125="",0,Z125),"0")+IFERROR(IF(Z126="",0,Z126),"0")+IFERROR(IF(Z127="",0,Z127),"0")</f>
        <v>0.21749999999999997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6" t="s">
        <v>69</v>
      </c>
      <c r="X129" s="779">
        <f>IFERROR(SUM(X123:X127),"0")</f>
        <v>100</v>
      </c>
      <c r="Y129" s="779">
        <f>IFERROR(SUM(Y123:Y127),"0")</f>
        <v>108</v>
      </c>
      <c r="Z129" s="36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68"/>
      <c r="AB130" s="768"/>
      <c r="AC130" s="768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9">
        <v>4680115881488</v>
      </c>
      <c r="E131" s="790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9">
        <v>4680115882775</v>
      </c>
      <c r="E132" s="790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9">
        <v>4680115882775</v>
      </c>
      <c r="E133" s="790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9">
        <v>4680115880658</v>
      </c>
      <c r="E134" s="790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68"/>
      <c r="AB137" s="768"/>
      <c r="AC137" s="768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9">
        <v>4607091385168</v>
      </c>
      <c r="E138" s="790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3"/>
      <c r="V138" s="33"/>
      <c r="W138" s="34" t="s">
        <v>69</v>
      </c>
      <c r="X138" s="777">
        <v>200</v>
      </c>
      <c r="Y138" s="778">
        <f t="shared" ref="Y138:Y144" si="31">IFERROR(IF(X138="",0,CEILING((X138/$H138),1)*$H138),"")</f>
        <v>202.5</v>
      </c>
      <c r="Z138" s="35">
        <f>IFERROR(IF(Y138=0,"",ROUNDUP(Y138/H138,0)*0.02175),"")</f>
        <v>0.54374999999999996</v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213.77777777777777</v>
      </c>
      <c r="BN138" s="63">
        <f t="shared" ref="BN138:BN144" si="33">IFERROR(Y138*I138/H138,"0")</f>
        <v>216.45</v>
      </c>
      <c r="BO138" s="63">
        <f t="shared" ref="BO138:BO144" si="34">IFERROR(1/J138*(X138/H138),"0")</f>
        <v>0.44091710758377423</v>
      </c>
      <c r="BP138" s="63">
        <f t="shared" ref="BP138:BP144" si="35">IFERROR(1/J138*(Y138/H138),"0")</f>
        <v>0.4464285714285714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9">
        <v>4607091385168</v>
      </c>
      <c r="E139" s="790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9">
        <v>4680115884540</v>
      </c>
      <c r="E140" s="790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9">
        <v>4607091383256</v>
      </c>
      <c r="E141" s="790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9">
        <v>4607091385748</v>
      </c>
      <c r="E142" s="790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3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9">
        <v>4680115884533</v>
      </c>
      <c r="E143" s="790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9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9">
        <v>4680115882645</v>
      </c>
      <c r="E144" s="790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6" t="s">
        <v>72</v>
      </c>
      <c r="X145" s="779">
        <f>IFERROR(X138/H138,"0")+IFERROR(X139/H139,"0")+IFERROR(X140/H140,"0")+IFERROR(X141/H141,"0")+IFERROR(X142/H142,"0")+IFERROR(X143/H143,"0")+IFERROR(X144/H144,"0")</f>
        <v>24.691358024691358</v>
      </c>
      <c r="Y145" s="779">
        <f>IFERROR(Y138/H138,"0")+IFERROR(Y139/H139,"0")+IFERROR(Y140/H140,"0")+IFERROR(Y141/H141,"0")+IFERROR(Y142/H142,"0")+IFERROR(Y143/H143,"0")+IFERROR(Y144/H144,"0")</f>
        <v>25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0.54374999999999996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6" t="s">
        <v>69</v>
      </c>
      <c r="X146" s="779">
        <f>IFERROR(SUM(X138:X144),"0")</f>
        <v>200</v>
      </c>
      <c r="Y146" s="779">
        <f>IFERROR(SUM(Y138:Y144),"0")</f>
        <v>202.5</v>
      </c>
      <c r="Z146" s="36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68"/>
      <c r="AB147" s="768"/>
      <c r="AC147" s="768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9">
        <v>4680115882652</v>
      </c>
      <c r="E148" s="790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9">
        <v>4680115880238</v>
      </c>
      <c r="E149" s="790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15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1"/>
      <c r="AB152" s="771"/>
      <c r="AC152" s="771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68"/>
      <c r="AB153" s="768"/>
      <c r="AC153" s="768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9">
        <v>4680115882577</v>
      </c>
      <c r="E154" s="790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7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9">
        <v>4680115882577</v>
      </c>
      <c r="E155" s="790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68"/>
      <c r="AB158" s="768"/>
      <c r="AC158" s="768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9">
        <v>4680115883444</v>
      </c>
      <c r="E159" s="790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9">
        <v>4680115883444</v>
      </c>
      <c r="E160" s="790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68"/>
      <c r="AB163" s="768"/>
      <c r="AC163" s="768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9">
        <v>4680115882584</v>
      </c>
      <c r="E164" s="790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9">
        <v>4680115882584</v>
      </c>
      <c r="E165" s="790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1"/>
      <c r="AB168" s="771"/>
      <c r="AC168" s="771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68"/>
      <c r="AB169" s="768"/>
      <c r="AC169" s="768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9">
        <v>4607091384604</v>
      </c>
      <c r="E170" s="790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68"/>
      <c r="AB173" s="768"/>
      <c r="AC173" s="768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9">
        <v>4607091387667</v>
      </c>
      <c r="E174" s="790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0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9">
        <v>4607091387636</v>
      </c>
      <c r="E175" s="790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9">
        <v>4607091382426</v>
      </c>
      <c r="E176" s="790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9">
        <v>4607091386547</v>
      </c>
      <c r="E177" s="790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9">
        <v>4607091382464</v>
      </c>
      <c r="E178" s="790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68"/>
      <c r="AB181" s="768"/>
      <c r="AC181" s="768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9">
        <v>4607091386264</v>
      </c>
      <c r="E182" s="790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9">
        <v>4607091385427</v>
      </c>
      <c r="E183" s="790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7"/>
      <c r="AB186" s="47"/>
      <c r="AC186" s="47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1"/>
      <c r="AB187" s="771"/>
      <c r="AC187" s="771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68"/>
      <c r="AB188" s="768"/>
      <c r="AC188" s="768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9">
        <v>4680115886223</v>
      </c>
      <c r="E189" s="790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68"/>
      <c r="AB192" s="768"/>
      <c r="AC192" s="768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9">
        <v>4680115880993</v>
      </c>
      <c r="E193" s="790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1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9">
        <v>4680115881761</v>
      </c>
      <c r="E194" s="790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9">
        <v>4680115881563</v>
      </c>
      <c r="E195" s="790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9">
        <v>4680115880986</v>
      </c>
      <c r="E196" s="790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9">
        <v>4680115881785</v>
      </c>
      <c r="E197" s="790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9">
        <v>4680115881679</v>
      </c>
      <c r="E198" s="790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9">
        <v>4680115880191</v>
      </c>
      <c r="E199" s="790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9">
        <v>4680115883963</v>
      </c>
      <c r="E200" s="790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1"/>
      <c r="AB203" s="771"/>
      <c r="AC203" s="771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68"/>
      <c r="AB204" s="768"/>
      <c r="AC204" s="768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9">
        <v>4680115881402</v>
      </c>
      <c r="E205" s="790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9">
        <v>4680115881396</v>
      </c>
      <c r="E206" s="790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68"/>
      <c r="AB209" s="768"/>
      <c r="AC209" s="768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9">
        <v>4680115882935</v>
      </c>
      <c r="E210" s="790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9">
        <v>4680115880764</v>
      </c>
      <c r="E211" s="790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9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68"/>
      <c r="AB214" s="768"/>
      <c r="AC214" s="768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9">
        <v>4680115882683</v>
      </c>
      <c r="E215" s="790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9">
        <v>4680115882690</v>
      </c>
      <c r="E216" s="790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9">
        <v>4680115882669</v>
      </c>
      <c r="E217" s="790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9">
        <v>4680115882676</v>
      </c>
      <c r="E218" s="790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9">
        <v>4680115884014</v>
      </c>
      <c r="E219" s="790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9">
        <v>4680115884007</v>
      </c>
      <c r="E220" s="790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9">
        <v>4680115884038</v>
      </c>
      <c r="E221" s="790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9">
        <v>4680115884021</v>
      </c>
      <c r="E222" s="790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1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68"/>
      <c r="AB225" s="768"/>
      <c r="AC225" s="768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9">
        <v>4680115881594</v>
      </c>
      <c r="E226" s="790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9">
        <v>4680115880962</v>
      </c>
      <c r="E227" s="790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9">
        <v>4680115881617</v>
      </c>
      <c r="E228" s="790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9">
        <v>4680115880573</v>
      </c>
      <c r="E229" s="790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9">
        <v>4680115882195</v>
      </c>
      <c r="E230" s="790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9">
        <v>4680115882607</v>
      </c>
      <c r="E231" s="790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9">
        <v>4680115880092</v>
      </c>
      <c r="E232" s="790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9">
        <v>4680115880221</v>
      </c>
      <c r="E233" s="790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9">
        <v>4680115882942</v>
      </c>
      <c r="E234" s="790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9">
        <v>4680115880504</v>
      </c>
      <c r="E235" s="790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9">
        <v>4680115882164</v>
      </c>
      <c r="E236" s="790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68"/>
      <c r="AB239" s="768"/>
      <c r="AC239" s="768"/>
    </row>
    <row r="240" spans="1:68" ht="16.5" hidden="1" customHeight="1" x14ac:dyDescent="0.25">
      <c r="A240" s="53" t="s">
        <v>411</v>
      </c>
      <c r="B240" s="53" t="s">
        <v>412</v>
      </c>
      <c r="C240" s="30">
        <v>4301060404</v>
      </c>
      <c r="D240" s="789">
        <v>4680115882874</v>
      </c>
      <c r="E240" s="790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8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4301060360</v>
      </c>
      <c r="D241" s="789">
        <v>4680115882874</v>
      </c>
      <c r="E241" s="790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11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9">
        <v>4680115882874</v>
      </c>
      <c r="E242" s="790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797" t="s">
        <v>417</v>
      </c>
      <c r="Q242" s="793"/>
      <c r="R242" s="793"/>
      <c r="S242" s="793"/>
      <c r="T242" s="794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9">
        <v>4680115884434</v>
      </c>
      <c r="E243" s="790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9">
        <v>4680115880818</v>
      </c>
      <c r="E244" s="790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9">
        <v>4680115880801</v>
      </c>
      <c r="E245" s="790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1"/>
      <c r="AB248" s="771"/>
      <c r="AC248" s="771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68"/>
      <c r="AB249" s="768"/>
      <c r="AC249" s="768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9">
        <v>4680115884274</v>
      </c>
      <c r="E250" s="790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9">
        <v>4680115884274</v>
      </c>
      <c r="E251" s="790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5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9">
        <v>4680115884298</v>
      </c>
      <c r="E252" s="790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9">
        <v>4680115884250</v>
      </c>
      <c r="E253" s="790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9">
        <v>4680115884250</v>
      </c>
      <c r="E254" s="790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5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9">
        <v>4680115884281</v>
      </c>
      <c r="E255" s="790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9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9">
        <v>4680115884199</v>
      </c>
      <c r="E256" s="790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9">
        <v>4680115884267</v>
      </c>
      <c r="E257" s="790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1"/>
      <c r="AB260" s="771"/>
      <c r="AC260" s="771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68"/>
      <c r="AB261" s="768"/>
      <c r="AC261" s="768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9">
        <v>4680115884137</v>
      </c>
      <c r="E262" s="790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9">
        <v>4680115884137</v>
      </c>
      <c r="E263" s="790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9">
        <v>4680115884236</v>
      </c>
      <c r="E264" s="790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9">
        <v>4680115884175</v>
      </c>
      <c r="E265" s="790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9">
        <v>4680115884175</v>
      </c>
      <c r="E266" s="790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9">
        <v>4680115884144</v>
      </c>
      <c r="E267" s="790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9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9">
        <v>4680115885288</v>
      </c>
      <c r="E268" s="790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9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9">
        <v>4680115884182</v>
      </c>
      <c r="E269" s="790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9">
        <v>4680115884205</v>
      </c>
      <c r="E270" s="790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68"/>
      <c r="AB273" s="768"/>
      <c r="AC273" s="768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9">
        <v>4680115885721</v>
      </c>
      <c r="E274" s="790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1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1"/>
      <c r="AB277" s="771"/>
      <c r="AC277" s="771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68"/>
      <c r="AB278" s="768"/>
      <c r="AC278" s="768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9">
        <v>4680115885837</v>
      </c>
      <c r="E279" s="790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9">
        <v>4607091387452</v>
      </c>
      <c r="E280" s="790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3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3"/>
      <c r="V280" s="33"/>
      <c r="W280" s="34" t="s">
        <v>69</v>
      </c>
      <c r="X280" s="777">
        <v>100</v>
      </c>
      <c r="Y280" s="778">
        <f t="shared" si="67"/>
        <v>108</v>
      </c>
      <c r="Z280" s="35">
        <f>IFERROR(IF(Y280=0,"",ROUNDUP(Y280/H280,0)*0.02175),"")</f>
        <v>0.21749999999999997</v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104.44444444444444</v>
      </c>
      <c r="BN280" s="63">
        <f t="shared" si="69"/>
        <v>112.8</v>
      </c>
      <c r="BO280" s="63">
        <f t="shared" si="70"/>
        <v>0.16534391534391535</v>
      </c>
      <c r="BP280" s="63">
        <f t="shared" si="71"/>
        <v>0.17857142857142855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9">
        <v>4680115885806</v>
      </c>
      <c r="E281" s="790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3"/>
      <c r="V281" s="33"/>
      <c r="W281" s="34" t="s">
        <v>69</v>
      </c>
      <c r="X281" s="777">
        <v>100</v>
      </c>
      <c r="Y281" s="778">
        <f t="shared" si="67"/>
        <v>108</v>
      </c>
      <c r="Z281" s="35">
        <f>IFERROR(IF(Y281=0,"",ROUNDUP(Y281/H281,0)*0.02175),"")</f>
        <v>0.21749999999999997</v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104.44444444444444</v>
      </c>
      <c r="BN281" s="63">
        <f t="shared" si="69"/>
        <v>112.8</v>
      </c>
      <c r="BO281" s="63">
        <f t="shared" si="70"/>
        <v>0.16534391534391535</v>
      </c>
      <c r="BP281" s="63">
        <f t="shared" si="71"/>
        <v>0.17857142857142855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9">
        <v>4680115885806</v>
      </c>
      <c r="E282" s="790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0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9">
        <v>4680115885851</v>
      </c>
      <c r="E283" s="790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9">
        <v>4607091385984</v>
      </c>
      <c r="E284" s="790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8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9">
        <v>4680115885844</v>
      </c>
      <c r="E285" s="790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9">
        <v>4607091387469</v>
      </c>
      <c r="E286" s="790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9">
        <v>4680115885820</v>
      </c>
      <c r="E287" s="790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9">
        <v>4607091387438</v>
      </c>
      <c r="E288" s="790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18.518518518518519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0.43499999999999994</v>
      </c>
      <c r="AA289" s="780"/>
      <c r="AB289" s="780"/>
      <c r="AC289" s="780"/>
    </row>
    <row r="290" spans="1:68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6" t="s">
        <v>69</v>
      </c>
      <c r="X290" s="779">
        <f>IFERROR(SUM(X279:X288),"0")</f>
        <v>200</v>
      </c>
      <c r="Y290" s="779">
        <f>IFERROR(SUM(Y279:Y288),"0")</f>
        <v>216</v>
      </c>
      <c r="Z290" s="36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1"/>
      <c r="AB291" s="771"/>
      <c r="AC291" s="771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68"/>
      <c r="AB292" s="768"/>
      <c r="AC292" s="768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9">
        <v>4680115885707</v>
      </c>
      <c r="E293" s="790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1"/>
      <c r="AB296" s="771"/>
      <c r="AC296" s="771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68"/>
      <c r="AB297" s="768"/>
      <c r="AC297" s="768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9">
        <v>4607091383423</v>
      </c>
      <c r="E298" s="790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9">
        <v>4680115885691</v>
      </c>
      <c r="E299" s="790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9">
        <v>4680115885660</v>
      </c>
      <c r="E300" s="790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1"/>
      <c r="AB303" s="771"/>
      <c r="AC303" s="771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68"/>
      <c r="AB304" s="768"/>
      <c r="AC304" s="768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9">
        <v>4680115881556</v>
      </c>
      <c r="E305" s="790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01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9">
        <v>4680115881037</v>
      </c>
      <c r="E306" s="790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9">
        <v>4680115886186</v>
      </c>
      <c r="E307" s="790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9">
        <v>4680115881228</v>
      </c>
      <c r="E308" s="790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1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9">
        <v>4680115881211</v>
      </c>
      <c r="E309" s="790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9">
        <v>4680115881020</v>
      </c>
      <c r="E310" s="790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6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1"/>
      <c r="AB313" s="771"/>
      <c r="AC313" s="771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68"/>
      <c r="AB314" s="768"/>
      <c r="AC314" s="768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9">
        <v>4607091389296</v>
      </c>
      <c r="E315" s="790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68"/>
      <c r="AB318" s="768"/>
      <c r="AC318" s="768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9">
        <v>4680115880344</v>
      </c>
      <c r="E319" s="790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68"/>
      <c r="AB322" s="768"/>
      <c r="AC322" s="768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9">
        <v>4680115884618</v>
      </c>
      <c r="E323" s="790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1"/>
      <c r="AB326" s="771"/>
      <c r="AC326" s="771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68"/>
      <c r="AB327" s="768"/>
      <c r="AC327" s="768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9">
        <v>4607091389807</v>
      </c>
      <c r="E328" s="790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68"/>
      <c r="AB331" s="768"/>
      <c r="AC331" s="768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9">
        <v>4680115880481</v>
      </c>
      <c r="E332" s="790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68"/>
      <c r="AB335" s="768"/>
      <c r="AC335" s="768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9">
        <v>4680115880412</v>
      </c>
      <c r="E336" s="790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9">
        <v>4680115880511</v>
      </c>
      <c r="E337" s="790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1"/>
      <c r="AB340" s="771"/>
      <c r="AC340" s="771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68"/>
      <c r="AB341" s="768"/>
      <c r="AC341" s="768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9">
        <v>4680115882973</v>
      </c>
      <c r="E342" s="790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68"/>
      <c r="AB345" s="768"/>
      <c r="AC345" s="768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9">
        <v>4607091389845</v>
      </c>
      <c r="E346" s="790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3"/>
      <c r="V346" s="33"/>
      <c r="W346" s="34" t="s">
        <v>69</v>
      </c>
      <c r="X346" s="777">
        <v>50</v>
      </c>
      <c r="Y346" s="778">
        <f>IFERROR(IF(X346="",0,CEILING((X346/$H346),1)*$H346),"")</f>
        <v>50.400000000000006</v>
      </c>
      <c r="Z346" s="35">
        <f>IFERROR(IF(Y346=0,"",ROUNDUP(Y346/H346,0)*0.00502),"")</f>
        <v>0.12048</v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52.380952380952387</v>
      </c>
      <c r="BN346" s="63">
        <f>IFERROR(Y346*I346/H346,"0")</f>
        <v>52.800000000000011</v>
      </c>
      <c r="BO346" s="63">
        <f>IFERROR(1/J346*(X346/H346),"0")</f>
        <v>0.10175010175010177</v>
      </c>
      <c r="BP346" s="63">
        <f>IFERROR(1/J346*(Y346/H346),"0")</f>
        <v>0.10256410256410257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9">
        <v>4680115882881</v>
      </c>
      <c r="E347" s="790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6" t="s">
        <v>72</v>
      </c>
      <c r="X348" s="779">
        <f>IFERROR(X346/H346,"0")+IFERROR(X347/H347,"0")</f>
        <v>23.80952380952381</v>
      </c>
      <c r="Y348" s="779">
        <f>IFERROR(Y346/H346,"0")+IFERROR(Y347/H347,"0")</f>
        <v>24</v>
      </c>
      <c r="Z348" s="779">
        <f>IFERROR(IF(Z346="",0,Z346),"0")+IFERROR(IF(Z347="",0,Z347),"0")</f>
        <v>0.12048</v>
      </c>
      <c r="AA348" s="780"/>
      <c r="AB348" s="780"/>
      <c r="AC348" s="780"/>
    </row>
    <row r="349" spans="1:68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6" t="s">
        <v>69</v>
      </c>
      <c r="X349" s="779">
        <f>IFERROR(SUM(X346:X347),"0")</f>
        <v>50</v>
      </c>
      <c r="Y349" s="779">
        <f>IFERROR(SUM(Y346:Y347),"0")</f>
        <v>50.400000000000006</v>
      </c>
      <c r="Z349" s="36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68"/>
      <c r="AB350" s="768"/>
      <c r="AC350" s="768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9">
        <v>4680115883390</v>
      </c>
      <c r="E351" s="790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1"/>
      <c r="AB354" s="771"/>
      <c r="AC354" s="771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68"/>
      <c r="AB355" s="768"/>
      <c r="AC355" s="768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9">
        <v>4680115885615</v>
      </c>
      <c r="E356" s="790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9">
        <v>4680115885554</v>
      </c>
      <c r="E357" s="790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11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9">
        <v>4680115885554</v>
      </c>
      <c r="E358" s="790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9">
        <v>4680115885646</v>
      </c>
      <c r="E359" s="790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0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9">
        <v>4680115885622</v>
      </c>
      <c r="E360" s="790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9">
        <v>4680115881938</v>
      </c>
      <c r="E361" s="790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9">
        <v>4607091387346</v>
      </c>
      <c r="E362" s="790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2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9">
        <v>4680115885608</v>
      </c>
      <c r="E363" s="790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9">
        <v>4607091386011</v>
      </c>
      <c r="E364" s="790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68"/>
      <c r="AB367" s="768"/>
      <c r="AC367" s="768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9">
        <v>4607091387193</v>
      </c>
      <c r="E368" s="790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1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9">
        <v>4607091387230</v>
      </c>
      <c r="E369" s="790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3"/>
      <c r="V369" s="33"/>
      <c r="W369" s="34" t="s">
        <v>69</v>
      </c>
      <c r="X369" s="777">
        <v>50</v>
      </c>
      <c r="Y369" s="778">
        <f>IFERROR(IF(X369="",0,CEILING((X369/$H369),1)*$H369),"")</f>
        <v>50.400000000000006</v>
      </c>
      <c r="Z369" s="35">
        <f>IFERROR(IF(Y369=0,"",ROUNDUP(Y369/H369,0)*0.00753),"")</f>
        <v>9.0359999999999996E-2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53.095238095238095</v>
      </c>
      <c r="BN369" s="63">
        <f>IFERROR(Y369*I369/H369,"0")</f>
        <v>53.52</v>
      </c>
      <c r="BO369" s="63">
        <f>IFERROR(1/J369*(X369/H369),"0")</f>
        <v>7.6312576312576319E-2</v>
      </c>
      <c r="BP369" s="63">
        <f>IFERROR(1/J369*(Y369/H369),"0")</f>
        <v>7.6923076923076927E-2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9">
        <v>4607091387292</v>
      </c>
      <c r="E370" s="790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9">
        <v>4607091387285</v>
      </c>
      <c r="E371" s="790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6" t="s">
        <v>72</v>
      </c>
      <c r="X372" s="779">
        <f>IFERROR(X368/H368,"0")+IFERROR(X369/H369,"0")+IFERROR(X370/H370,"0")+IFERROR(X371/H371,"0")</f>
        <v>11.904761904761905</v>
      </c>
      <c r="Y372" s="779">
        <f>IFERROR(Y368/H368,"0")+IFERROR(Y369/H369,"0")+IFERROR(Y370/H370,"0")+IFERROR(Y371/H371,"0")</f>
        <v>12</v>
      </c>
      <c r="Z372" s="779">
        <f>IFERROR(IF(Z368="",0,Z368),"0")+IFERROR(IF(Z369="",0,Z369),"0")+IFERROR(IF(Z370="",0,Z370),"0")+IFERROR(IF(Z371="",0,Z371),"0")</f>
        <v>9.0359999999999996E-2</v>
      </c>
      <c r="AA372" s="780"/>
      <c r="AB372" s="780"/>
      <c r="AC372" s="780"/>
    </row>
    <row r="373" spans="1:68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6" t="s">
        <v>69</v>
      </c>
      <c r="X373" s="779">
        <f>IFERROR(SUM(X368:X371),"0")</f>
        <v>50</v>
      </c>
      <c r="Y373" s="779">
        <f>IFERROR(SUM(Y368:Y371),"0")</f>
        <v>50.400000000000006</v>
      </c>
      <c r="Z373" s="36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68"/>
      <c r="AB374" s="768"/>
      <c r="AC374" s="768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9">
        <v>4607091387766</v>
      </c>
      <c r="E375" s="790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9">
        <v>4607091387957</v>
      </c>
      <c r="E376" s="790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9">
        <v>4607091387964</v>
      </c>
      <c r="E377" s="790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9">
        <v>4680115884588</v>
      </c>
      <c r="E378" s="790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9">
        <v>4607091387537</v>
      </c>
      <c r="E379" s="790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9">
        <v>4607091387513</v>
      </c>
      <c r="E380" s="790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68"/>
      <c r="AB383" s="768"/>
      <c r="AC383" s="768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9">
        <v>4607091380880</v>
      </c>
      <c r="E384" s="790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9">
        <v>4607091384482</v>
      </c>
      <c r="E385" s="790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0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3"/>
      <c r="V385" s="33"/>
      <c r="W385" s="34" t="s">
        <v>69</v>
      </c>
      <c r="X385" s="777">
        <v>200</v>
      </c>
      <c r="Y385" s="778">
        <f>IFERROR(IF(X385="",0,CEILING((X385/$H385),1)*$H385),"")</f>
        <v>202.79999999999998</v>
      </c>
      <c r="Z385" s="35">
        <f>IFERROR(IF(Y385=0,"",ROUNDUP(Y385/H385,0)*0.02175),"")</f>
        <v>0.5655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214.46153846153848</v>
      </c>
      <c r="BN385" s="63">
        <f>IFERROR(Y385*I385/H385,"0")</f>
        <v>217.464</v>
      </c>
      <c r="BO385" s="63">
        <f>IFERROR(1/J385*(X385/H385),"0")</f>
        <v>0.45787545787545786</v>
      </c>
      <c r="BP385" s="63">
        <f>IFERROR(1/J385*(Y385/H385),"0")</f>
        <v>0.46428571428571425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9">
        <v>4607091380897</v>
      </c>
      <c r="E386" s="790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7" t="s">
        <v>624</v>
      </c>
      <c r="Q386" s="793"/>
      <c r="R386" s="793"/>
      <c r="S386" s="793"/>
      <c r="T386" s="794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9">
        <v>4607091380897</v>
      </c>
      <c r="E387" s="790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6" t="s">
        <v>72</v>
      </c>
      <c r="X388" s="779">
        <f>IFERROR(X384/H384,"0")+IFERROR(X385/H385,"0")+IFERROR(X386/H386,"0")+IFERROR(X387/H387,"0")</f>
        <v>25.641025641025642</v>
      </c>
      <c r="Y388" s="779">
        <f>IFERROR(Y384/H384,"0")+IFERROR(Y385/H385,"0")+IFERROR(Y386/H386,"0")+IFERROR(Y387/H387,"0")</f>
        <v>26</v>
      </c>
      <c r="Z388" s="779">
        <f>IFERROR(IF(Z384="",0,Z384),"0")+IFERROR(IF(Z385="",0,Z385),"0")+IFERROR(IF(Z386="",0,Z386),"0")+IFERROR(IF(Z387="",0,Z387),"0")</f>
        <v>0.5655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6" t="s">
        <v>69</v>
      </c>
      <c r="X389" s="779">
        <f>IFERROR(SUM(X384:X387),"0")</f>
        <v>200</v>
      </c>
      <c r="Y389" s="779">
        <f>IFERROR(SUM(Y384:Y387),"0")</f>
        <v>202.79999999999998</v>
      </c>
      <c r="Z389" s="36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68"/>
      <c r="AB390" s="768"/>
      <c r="AC390" s="768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9">
        <v>4607091388374</v>
      </c>
      <c r="E391" s="790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796" t="s">
        <v>630</v>
      </c>
      <c r="Q391" s="793"/>
      <c r="R391" s="793"/>
      <c r="S391" s="793"/>
      <c r="T391" s="794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9">
        <v>4607091388381</v>
      </c>
      <c r="E392" s="790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6" t="s">
        <v>634</v>
      </c>
      <c r="Q392" s="793"/>
      <c r="R392" s="793"/>
      <c r="S392" s="793"/>
      <c r="T392" s="794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9">
        <v>4607091383102</v>
      </c>
      <c r="E393" s="790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9">
        <v>4607091388404</v>
      </c>
      <c r="E394" s="790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3"/>
      <c r="V394" s="33"/>
      <c r="W394" s="34" t="s">
        <v>69</v>
      </c>
      <c r="X394" s="777">
        <v>100</v>
      </c>
      <c r="Y394" s="778">
        <f>IFERROR(IF(X394="",0,CEILING((X394/$H394),1)*$H394),"")</f>
        <v>102</v>
      </c>
      <c r="Z394" s="35">
        <f>IFERROR(IF(Y394=0,"",ROUNDUP(Y394/H394,0)*0.00651),"")</f>
        <v>0.26040000000000002</v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112.94117647058825</v>
      </c>
      <c r="BN394" s="63">
        <f>IFERROR(Y394*I394/H394,"0")</f>
        <v>115.2</v>
      </c>
      <c r="BO394" s="63">
        <f>IFERROR(1/J394*(X394/H394),"0")</f>
        <v>0.21547080370609786</v>
      </c>
      <c r="BP394" s="63">
        <f>IFERROR(1/J394*(Y394/H394),"0")</f>
        <v>0.2197802197802198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6" t="s">
        <v>72</v>
      </c>
      <c r="X395" s="779">
        <f>IFERROR(X391/H391,"0")+IFERROR(X392/H392,"0")+IFERROR(X393/H393,"0")+IFERROR(X394/H394,"0")</f>
        <v>39.215686274509807</v>
      </c>
      <c r="Y395" s="779">
        <f>IFERROR(Y391/H391,"0")+IFERROR(Y392/H392,"0")+IFERROR(Y393/H393,"0")+IFERROR(Y394/H394,"0")</f>
        <v>40</v>
      </c>
      <c r="Z395" s="779">
        <f>IFERROR(IF(Z391="",0,Z391),"0")+IFERROR(IF(Z392="",0,Z392),"0")+IFERROR(IF(Z393="",0,Z393),"0")+IFERROR(IF(Z394="",0,Z394),"0")</f>
        <v>0.26040000000000002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6" t="s">
        <v>69</v>
      </c>
      <c r="X396" s="779">
        <f>IFERROR(SUM(X391:X394),"0")</f>
        <v>100</v>
      </c>
      <c r="Y396" s="779">
        <f>IFERROR(SUM(Y391:Y394),"0")</f>
        <v>102</v>
      </c>
      <c r="Z396" s="36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68"/>
      <c r="AB397" s="768"/>
      <c r="AC397" s="768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9">
        <v>4680115881808</v>
      </c>
      <c r="E398" s="790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9">
        <v>4680115881822</v>
      </c>
      <c r="E399" s="790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0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9">
        <v>4680115880016</v>
      </c>
      <c r="E400" s="790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1"/>
      <c r="AB403" s="771"/>
      <c r="AC403" s="771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68"/>
      <c r="AB404" s="768"/>
      <c r="AC404" s="768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9">
        <v>4607091383836</v>
      </c>
      <c r="E405" s="790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68"/>
      <c r="AB408" s="768"/>
      <c r="AC408" s="768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9">
        <v>4607091387919</v>
      </c>
      <c r="E409" s="790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0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9">
        <v>4680115883604</v>
      </c>
      <c r="E410" s="790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9">
        <v>4680115883567</v>
      </c>
      <c r="E411" s="790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7"/>
      <c r="AB414" s="47"/>
      <c r="AC414" s="47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1"/>
      <c r="AB415" s="771"/>
      <c r="AC415" s="771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68"/>
      <c r="AB416" s="768"/>
      <c r="AC416" s="768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9">
        <v>4680115884847</v>
      </c>
      <c r="E417" s="790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3"/>
      <c r="V417" s="33"/>
      <c r="W417" s="34" t="s">
        <v>69</v>
      </c>
      <c r="X417" s="777">
        <v>2000</v>
      </c>
      <c r="Y417" s="778">
        <f t="shared" ref="Y417:Y427" si="87">IFERROR(IF(X417="",0,CEILING((X417/$H417),1)*$H417),"")</f>
        <v>2010</v>
      </c>
      <c r="Z417" s="35">
        <f>IFERROR(IF(Y417=0,"",ROUNDUP(Y417/H417,0)*0.02039),"")</f>
        <v>2.7322599999999997</v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2064</v>
      </c>
      <c r="BN417" s="63">
        <f t="shared" ref="BN417:BN427" si="89">IFERROR(Y417*I417/H417,"0")</f>
        <v>2074.3200000000002</v>
      </c>
      <c r="BO417" s="63">
        <f t="shared" ref="BO417:BO427" si="90">IFERROR(1/J417*(X417/H417),"0")</f>
        <v>2.7777777777777777</v>
      </c>
      <c r="BP417" s="63">
        <f t="shared" ref="BP417:BP427" si="91">IFERROR(1/J417*(Y417/H417),"0")</f>
        <v>2.7916666666666665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89">
        <v>4680115884847</v>
      </c>
      <c r="E418" s="790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9">
        <v>4680115884854</v>
      </c>
      <c r="E419" s="790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671</v>
      </c>
      <c r="C420" s="30">
        <v>4301011870</v>
      </c>
      <c r="D420" s="789">
        <v>4680115884854</v>
      </c>
      <c r="E420" s="790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9">
        <v>4607091383997</v>
      </c>
      <c r="E421" s="790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2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9">
        <v>4680115884830</v>
      </c>
      <c r="E422" s="790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3"/>
      <c r="V422" s="33"/>
      <c r="W422" s="34" t="s">
        <v>69</v>
      </c>
      <c r="X422" s="777">
        <v>2500</v>
      </c>
      <c r="Y422" s="778">
        <f t="shared" si="87"/>
        <v>2505</v>
      </c>
      <c r="Z422" s="35">
        <f>IFERROR(IF(Y422=0,"",ROUNDUP(Y422/H422,0)*0.02039),"")</f>
        <v>3.4051299999999998</v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2580</v>
      </c>
      <c r="BN422" s="63">
        <f t="shared" si="89"/>
        <v>2585.1600000000003</v>
      </c>
      <c r="BO422" s="63">
        <f t="shared" si="90"/>
        <v>3.4722222222222219</v>
      </c>
      <c r="BP422" s="63">
        <f t="shared" si="91"/>
        <v>3.4791666666666665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9">
        <v>4680115884830</v>
      </c>
      <c r="E423" s="790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9">
        <v>4680115882638</v>
      </c>
      <c r="E424" s="790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9">
        <v>4680115884922</v>
      </c>
      <c r="E425" s="790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9">
        <v>4680115884878</v>
      </c>
      <c r="E426" s="790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9">
        <v>4680115884861</v>
      </c>
      <c r="E427" s="790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300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301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6.1373899999999999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6" t="s">
        <v>69</v>
      </c>
      <c r="X429" s="779">
        <f>IFERROR(SUM(X417:X427),"0")</f>
        <v>4500</v>
      </c>
      <c r="Y429" s="779">
        <f>IFERROR(SUM(Y417:Y427),"0")</f>
        <v>4515</v>
      </c>
      <c r="Z429" s="36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68"/>
      <c r="AB430" s="768"/>
      <c r="AC430" s="768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9">
        <v>4607091383980</v>
      </c>
      <c r="E431" s="790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3"/>
      <c r="V431" s="33"/>
      <c r="W431" s="34" t="s">
        <v>69</v>
      </c>
      <c r="X431" s="777">
        <v>1440</v>
      </c>
      <c r="Y431" s="778">
        <f>IFERROR(IF(X431="",0,CEILING((X431/$H431),1)*$H431),"")</f>
        <v>1440</v>
      </c>
      <c r="Z431" s="35">
        <f>IFERROR(IF(Y431=0,"",ROUNDUP(Y431/H431,0)*0.02175),"")</f>
        <v>2.0880000000000001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1486.0800000000002</v>
      </c>
      <c r="BN431" s="63">
        <f>IFERROR(Y431*I431/H431,"0")</f>
        <v>1486.0800000000002</v>
      </c>
      <c r="BO431" s="63">
        <f>IFERROR(1/J431*(X431/H431),"0")</f>
        <v>2</v>
      </c>
      <c r="BP431" s="63">
        <f>IFERROR(1/J431*(Y431/H431),"0")</f>
        <v>2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9">
        <v>4607091384178</v>
      </c>
      <c r="E432" s="790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6" t="s">
        <v>72</v>
      </c>
      <c r="X433" s="779">
        <f>IFERROR(X431/H431,"0")+IFERROR(X432/H432,"0")</f>
        <v>96</v>
      </c>
      <c r="Y433" s="779">
        <f>IFERROR(Y431/H431,"0")+IFERROR(Y432/H432,"0")</f>
        <v>96</v>
      </c>
      <c r="Z433" s="779">
        <f>IFERROR(IF(Z431="",0,Z431),"0")+IFERROR(IF(Z432="",0,Z432),"0")</f>
        <v>2.0880000000000001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6" t="s">
        <v>69</v>
      </c>
      <c r="X434" s="779">
        <f>IFERROR(SUM(X431:X432),"0")</f>
        <v>1440</v>
      </c>
      <c r="Y434" s="779">
        <f>IFERROR(SUM(Y431:Y432),"0")</f>
        <v>1440</v>
      </c>
      <c r="Z434" s="36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68"/>
      <c r="AB435" s="768"/>
      <c r="AC435" s="768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9">
        <v>4607091383928</v>
      </c>
      <c r="E436" s="790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6" t="s">
        <v>697</v>
      </c>
      <c r="Q436" s="793"/>
      <c r="R436" s="793"/>
      <c r="S436" s="793"/>
      <c r="T436" s="794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9">
        <v>4607091384260</v>
      </c>
      <c r="E437" s="790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801" t="s">
        <v>701</v>
      </c>
      <c r="Q437" s="793"/>
      <c r="R437" s="793"/>
      <c r="S437" s="793"/>
      <c r="T437" s="794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68"/>
      <c r="AB440" s="768"/>
      <c r="AC440" s="768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9">
        <v>4607091384673</v>
      </c>
      <c r="E441" s="790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01" t="s">
        <v>705</v>
      </c>
      <c r="Q441" s="793"/>
      <c r="R441" s="793"/>
      <c r="S441" s="793"/>
      <c r="T441" s="794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1"/>
      <c r="AB444" s="771"/>
      <c r="AC444" s="771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68"/>
      <c r="AB445" s="768"/>
      <c r="AC445" s="768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9">
        <v>4680115881907</v>
      </c>
      <c r="E446" s="790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9">
        <v>4680115881907</v>
      </c>
      <c r="E447" s="790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9">
        <v>4680115883925</v>
      </c>
      <c r="E448" s="790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9">
        <v>4680115883925</v>
      </c>
      <c r="E449" s="790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9">
        <v>4607091384192</v>
      </c>
      <c r="E450" s="790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9">
        <v>4680115884892</v>
      </c>
      <c r="E451" s="790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9">
        <v>4680115884885</v>
      </c>
      <c r="E452" s="790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9">
        <v>4680115884908</v>
      </c>
      <c r="E453" s="790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68"/>
      <c r="AB456" s="768"/>
      <c r="AC456" s="768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9">
        <v>4607091384802</v>
      </c>
      <c r="E457" s="790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3"/>
      <c r="V457" s="33"/>
      <c r="W457" s="34" t="s">
        <v>69</v>
      </c>
      <c r="X457" s="777">
        <v>50</v>
      </c>
      <c r="Y457" s="778">
        <f>IFERROR(IF(X457="",0,CEILING((X457/$H457),1)*$H457),"")</f>
        <v>52.56</v>
      </c>
      <c r="Z457" s="35">
        <f>IFERROR(IF(Y457=0,"",ROUNDUP(Y457/H457,0)*0.00753),"")</f>
        <v>9.0359999999999996E-2</v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52.968036529680361</v>
      </c>
      <c r="BN457" s="63">
        <f>IFERROR(Y457*I457/H457,"0")</f>
        <v>55.68</v>
      </c>
      <c r="BO457" s="63">
        <f>IFERROR(1/J457*(X457/H457),"0")</f>
        <v>7.3176443039456737E-2</v>
      </c>
      <c r="BP457" s="63">
        <f>IFERROR(1/J457*(Y457/H457),"0")</f>
        <v>7.6923076923076927E-2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9">
        <v>4607091384826</v>
      </c>
      <c r="E458" s="790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3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6" t="s">
        <v>72</v>
      </c>
      <c r="X459" s="779">
        <f>IFERROR(X457/H457,"0")+IFERROR(X458/H458,"0")</f>
        <v>11.415525114155251</v>
      </c>
      <c r="Y459" s="779">
        <f>IFERROR(Y457/H457,"0")+IFERROR(Y458/H458,"0")</f>
        <v>12</v>
      </c>
      <c r="Z459" s="779">
        <f>IFERROR(IF(Z457="",0,Z457),"0")+IFERROR(IF(Z458="",0,Z458),"0")</f>
        <v>9.0359999999999996E-2</v>
      </c>
      <c r="AA459" s="780"/>
      <c r="AB459" s="780"/>
      <c r="AC459" s="780"/>
    </row>
    <row r="460" spans="1:68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6" t="s">
        <v>69</v>
      </c>
      <c r="X460" s="779">
        <f>IFERROR(SUM(X457:X458),"0")</f>
        <v>50</v>
      </c>
      <c r="Y460" s="779">
        <f>IFERROR(SUM(Y457:Y458),"0")</f>
        <v>52.56</v>
      </c>
      <c r="Z460" s="36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68"/>
      <c r="AB461" s="768"/>
      <c r="AC461" s="768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9">
        <v>4607091384246</v>
      </c>
      <c r="E462" s="790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059" t="s">
        <v>733</v>
      </c>
      <c r="Q462" s="793"/>
      <c r="R462" s="793"/>
      <c r="S462" s="793"/>
      <c r="T462" s="794"/>
      <c r="U462" s="33"/>
      <c r="V462" s="33"/>
      <c r="W462" s="34" t="s">
        <v>69</v>
      </c>
      <c r="X462" s="777">
        <v>1200</v>
      </c>
      <c r="Y462" s="778">
        <f>IFERROR(IF(X462="",0,CEILING((X462/$H462),1)*$H462),"")</f>
        <v>1206</v>
      </c>
      <c r="Z462" s="35">
        <f>IFERROR(IF(Y462=0,"",ROUNDUP(Y462/H462,0)*0.02175),"")</f>
        <v>2.9144999999999999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1275.1999999999998</v>
      </c>
      <c r="BN462" s="63">
        <f>IFERROR(Y462*I462/H462,"0")</f>
        <v>1281.576</v>
      </c>
      <c r="BO462" s="63">
        <f>IFERROR(1/J462*(X462/H462),"0")</f>
        <v>2.3809523809523809</v>
      </c>
      <c r="BP462" s="63">
        <f>IFERROR(1/J462*(Y462/H462),"0")</f>
        <v>2.3928571428571428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9">
        <v>4680115881976</v>
      </c>
      <c r="E463" s="790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54" t="s">
        <v>737</v>
      </c>
      <c r="Q463" s="793"/>
      <c r="R463" s="793"/>
      <c r="S463" s="793"/>
      <c r="T463" s="794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9">
        <v>4607091384253</v>
      </c>
      <c r="E464" s="790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9">
        <v>4607091384253</v>
      </c>
      <c r="E465" s="790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9">
        <v>4680115881969</v>
      </c>
      <c r="E466" s="790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6" t="s">
        <v>72</v>
      </c>
      <c r="X467" s="779">
        <f>IFERROR(X462/H462,"0")+IFERROR(X463/H463,"0")+IFERROR(X464/H464,"0")+IFERROR(X465/H465,"0")+IFERROR(X466/H466,"0")</f>
        <v>133.33333333333334</v>
      </c>
      <c r="Y467" s="779">
        <f>IFERROR(Y462/H462,"0")+IFERROR(Y463/H463,"0")+IFERROR(Y464/H464,"0")+IFERROR(Y465/H465,"0")+IFERROR(Y466/H466,"0")</f>
        <v>134</v>
      </c>
      <c r="Z467" s="779">
        <f>IFERROR(IF(Z462="",0,Z462),"0")+IFERROR(IF(Z463="",0,Z463),"0")+IFERROR(IF(Z464="",0,Z464),"0")+IFERROR(IF(Z465="",0,Z465),"0")+IFERROR(IF(Z466="",0,Z466),"0")</f>
        <v>2.9144999999999999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6" t="s">
        <v>69</v>
      </c>
      <c r="X468" s="779">
        <f>IFERROR(SUM(X462:X466),"0")</f>
        <v>1200</v>
      </c>
      <c r="Y468" s="779">
        <f>IFERROR(SUM(Y462:Y466),"0")</f>
        <v>1206</v>
      </c>
      <c r="Z468" s="36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68"/>
      <c r="AB469" s="768"/>
      <c r="AC469" s="768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9">
        <v>4607091389357</v>
      </c>
      <c r="E470" s="790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01" t="s">
        <v>749</v>
      </c>
      <c r="Q470" s="793"/>
      <c r="R470" s="793"/>
      <c r="S470" s="793"/>
      <c r="T470" s="794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7"/>
      <c r="AB473" s="47"/>
      <c r="AC473" s="47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1"/>
      <c r="AB474" s="771"/>
      <c r="AC474" s="771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68"/>
      <c r="AB475" s="768"/>
      <c r="AC475" s="768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9">
        <v>4607091389708</v>
      </c>
      <c r="E476" s="790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68"/>
      <c r="AB479" s="768"/>
      <c r="AC479" s="768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9">
        <v>4680115886100</v>
      </c>
      <c r="E480" s="790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35" t="s">
        <v>758</v>
      </c>
      <c r="Q480" s="793"/>
      <c r="R480" s="793"/>
      <c r="S480" s="793"/>
      <c r="T480" s="794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9">
        <v>4607091389753</v>
      </c>
      <c r="E481" s="790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88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9">
        <v>4607091389753</v>
      </c>
      <c r="E482" s="790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9">
        <v>4680115886117</v>
      </c>
      <c r="E483" s="790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00" t="s">
        <v>764</v>
      </c>
      <c r="Q483" s="793"/>
      <c r="R483" s="793"/>
      <c r="S483" s="793"/>
      <c r="T483" s="794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9">
        <v>4680115886117</v>
      </c>
      <c r="E484" s="790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2" t="s">
        <v>764</v>
      </c>
      <c r="Q484" s="793"/>
      <c r="R484" s="793"/>
      <c r="S484" s="793"/>
      <c r="T484" s="794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9">
        <v>4607091389760</v>
      </c>
      <c r="E485" s="790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9">
        <v>4607091389746</v>
      </c>
      <c r="E486" s="790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3"/>
      <c r="V486" s="33"/>
      <c r="W486" s="34" t="s">
        <v>69</v>
      </c>
      <c r="X486" s="777">
        <v>100</v>
      </c>
      <c r="Y486" s="778">
        <f t="shared" si="98"/>
        <v>100.80000000000001</v>
      </c>
      <c r="Z486" s="35">
        <f>IFERROR(IF(Y486=0,"",ROUNDUP(Y486/H486,0)*0.00753),"")</f>
        <v>0.18071999999999999</v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105.47619047619047</v>
      </c>
      <c r="BN486" s="63">
        <f t="shared" si="100"/>
        <v>106.32000000000001</v>
      </c>
      <c r="BO486" s="63">
        <f t="shared" si="101"/>
        <v>0.15262515262515264</v>
      </c>
      <c r="BP486" s="63">
        <f t="shared" si="102"/>
        <v>0.15384615384615385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9">
        <v>4607091389746</v>
      </c>
      <c r="E487" s="790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9">
        <v>4680115883147</v>
      </c>
      <c r="E488" s="790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9">
        <v>4680115883147</v>
      </c>
      <c r="E489" s="790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6" t="s">
        <v>775</v>
      </c>
      <c r="Q489" s="793"/>
      <c r="R489" s="793"/>
      <c r="S489" s="793"/>
      <c r="T489" s="794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9">
        <v>4607091384338</v>
      </c>
      <c r="E490" s="790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9">
        <v>4607091384338</v>
      </c>
      <c r="E491" s="790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9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9">
        <v>4680115883154</v>
      </c>
      <c r="E492" s="790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8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4301031336</v>
      </c>
      <c r="D493" s="789">
        <v>4680115883154</v>
      </c>
      <c r="E493" s="790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4301031374</v>
      </c>
      <c r="D494" s="789">
        <v>4680115883154</v>
      </c>
      <c r="E494" s="790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872" t="s">
        <v>785</v>
      </c>
      <c r="Q494" s="793"/>
      <c r="R494" s="793"/>
      <c r="S494" s="793"/>
      <c r="T494" s="794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9">
        <v>4607091389524</v>
      </c>
      <c r="E495" s="790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9">
        <v>4607091389524</v>
      </c>
      <c r="E496" s="790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9">
        <v>4680115883161</v>
      </c>
      <c r="E497" s="790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9">
        <v>4680115883161</v>
      </c>
      <c r="E498" s="790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009" t="s">
        <v>793</v>
      </c>
      <c r="Q498" s="793"/>
      <c r="R498" s="793"/>
      <c r="S498" s="793"/>
      <c r="T498" s="794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9">
        <v>4607091389531</v>
      </c>
      <c r="E499" s="790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9">
        <v>4607091389531</v>
      </c>
      <c r="E500" s="790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9">
        <v>4607091384345</v>
      </c>
      <c r="E501" s="790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9">
        <v>4680115883185</v>
      </c>
      <c r="E502" s="790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9">
        <v>4680115883185</v>
      </c>
      <c r="E503" s="790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6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9">
        <v>4680115883185</v>
      </c>
      <c r="E504" s="790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9" t="s">
        <v>805</v>
      </c>
      <c r="Q504" s="793"/>
      <c r="R504" s="793"/>
      <c r="S504" s="793"/>
      <c r="T504" s="794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23.80952380952381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24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0.18071999999999999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6" t="s">
        <v>69</v>
      </c>
      <c r="X506" s="779">
        <f>IFERROR(SUM(X480:X504),"0")</f>
        <v>100</v>
      </c>
      <c r="Y506" s="779">
        <f>IFERROR(SUM(Y480:Y504),"0")</f>
        <v>100.80000000000001</v>
      </c>
      <c r="Z506" s="36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68"/>
      <c r="AB507" s="768"/>
      <c r="AC507" s="768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9">
        <v>4607091384352</v>
      </c>
      <c r="E508" s="790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9">
        <v>4607091389654</v>
      </c>
      <c r="E509" s="790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68"/>
      <c r="AB512" s="768"/>
      <c r="AC512" s="768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9">
        <v>4680115884335</v>
      </c>
      <c r="E513" s="790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9">
        <v>4680115884113</v>
      </c>
      <c r="E514" s="790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1"/>
      <c r="AB517" s="771"/>
      <c r="AC517" s="771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68"/>
      <c r="AB518" s="768"/>
      <c r="AC518" s="768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9">
        <v>4607091389364</v>
      </c>
      <c r="E519" s="790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68"/>
      <c r="AB522" s="768"/>
      <c r="AC522" s="768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9">
        <v>4680115886094</v>
      </c>
      <c r="E523" s="790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98" t="s">
        <v>826</v>
      </c>
      <c r="Q523" s="793"/>
      <c r="R523" s="793"/>
      <c r="S523" s="793"/>
      <c r="T523" s="794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9">
        <v>4607091389739</v>
      </c>
      <c r="E524" s="790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9">
        <v>4607091389425</v>
      </c>
      <c r="E525" s="790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9">
        <v>4680115880771</v>
      </c>
      <c r="E526" s="790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29" t="s">
        <v>834</v>
      </c>
      <c r="Q526" s="793"/>
      <c r="R526" s="793"/>
      <c r="S526" s="793"/>
      <c r="T526" s="794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9">
        <v>4607091389500</v>
      </c>
      <c r="E527" s="790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9">
        <v>4607091389500</v>
      </c>
      <c r="E528" s="790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1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68"/>
      <c r="AB531" s="768"/>
      <c r="AC531" s="768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9">
        <v>4680115884359</v>
      </c>
      <c r="E532" s="790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68"/>
      <c r="AB535" s="768"/>
      <c r="AC535" s="768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9">
        <v>4680115884564</v>
      </c>
      <c r="E536" s="790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20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1"/>
      <c r="AB539" s="771"/>
      <c r="AC539" s="771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68"/>
      <c r="AB540" s="768"/>
      <c r="AC540" s="768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9">
        <v>4680115885189</v>
      </c>
      <c r="E541" s="790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1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9">
        <v>4680115885172</v>
      </c>
      <c r="E542" s="790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9">
        <v>4680115885110</v>
      </c>
      <c r="E543" s="790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9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9">
        <v>4680115885219</v>
      </c>
      <c r="E544" s="790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0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1"/>
      <c r="AB547" s="771"/>
      <c r="AC547" s="771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68"/>
      <c r="AB548" s="768"/>
      <c r="AC548" s="768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9">
        <v>4680115885103</v>
      </c>
      <c r="E549" s="790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7"/>
      <c r="AB552" s="47"/>
      <c r="AC552" s="47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1"/>
      <c r="AB553" s="771"/>
      <c r="AC553" s="771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68"/>
      <c r="AB554" s="768"/>
      <c r="AC554" s="768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9">
        <v>4680115885479</v>
      </c>
      <c r="E555" s="790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096" t="s">
        <v>864</v>
      </c>
      <c r="Q555" s="793"/>
      <c r="R555" s="793"/>
      <c r="S555" s="793"/>
      <c r="T555" s="794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hidden="1" customHeight="1" x14ac:dyDescent="0.25">
      <c r="A556" s="53" t="s">
        <v>867</v>
      </c>
      <c r="B556" s="53" t="s">
        <v>868</v>
      </c>
      <c r="C556" s="30">
        <v>4301011795</v>
      </c>
      <c r="D556" s="789">
        <v>4607091389067</v>
      </c>
      <c r="E556" s="790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9">
        <v>4680115885271</v>
      </c>
      <c r="E557" s="790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3"/>
      <c r="V557" s="33"/>
      <c r="W557" s="34" t="s">
        <v>69</v>
      </c>
      <c r="X557" s="777">
        <v>300</v>
      </c>
      <c r="Y557" s="778">
        <f t="shared" si="109"/>
        <v>300.96000000000004</v>
      </c>
      <c r="Z557" s="35">
        <f t="shared" si="114"/>
        <v>0.68171999999999999</v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320.45454545454544</v>
      </c>
      <c r="BN557" s="63">
        <f t="shared" si="111"/>
        <v>321.48</v>
      </c>
      <c r="BO557" s="63">
        <f t="shared" si="112"/>
        <v>0.54632867132867136</v>
      </c>
      <c r="BP557" s="63">
        <f t="shared" si="113"/>
        <v>0.54807692307692313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9">
        <v>4680115884502</v>
      </c>
      <c r="E558" s="790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9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9">
        <v>4607091389104</v>
      </c>
      <c r="E559" s="790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0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3"/>
      <c r="V559" s="33"/>
      <c r="W559" s="34" t="s">
        <v>69</v>
      </c>
      <c r="X559" s="777">
        <v>1500</v>
      </c>
      <c r="Y559" s="778">
        <f t="shared" si="109"/>
        <v>1504.8000000000002</v>
      </c>
      <c r="Z559" s="35">
        <f t="shared" si="114"/>
        <v>3.4085999999999999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1602.2727272727273</v>
      </c>
      <c r="BN559" s="63">
        <f t="shared" si="111"/>
        <v>1607.3999999999999</v>
      </c>
      <c r="BO559" s="63">
        <f t="shared" si="112"/>
        <v>2.7316433566433567</v>
      </c>
      <c r="BP559" s="63">
        <f t="shared" si="113"/>
        <v>2.7403846153846154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9">
        <v>4680115884519</v>
      </c>
      <c r="E560" s="790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9">
        <v>4680115885226</v>
      </c>
      <c r="E561" s="790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2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3"/>
      <c r="V561" s="33"/>
      <c r="W561" s="34" t="s">
        <v>69</v>
      </c>
      <c r="X561" s="777">
        <v>1500</v>
      </c>
      <c r="Y561" s="778">
        <f t="shared" si="109"/>
        <v>1504.8000000000002</v>
      </c>
      <c r="Z561" s="35">
        <f t="shared" si="114"/>
        <v>3.4085999999999999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1602.2727272727273</v>
      </c>
      <c r="BN561" s="63">
        <f t="shared" si="111"/>
        <v>1607.3999999999999</v>
      </c>
      <c r="BO561" s="63">
        <f t="shared" si="112"/>
        <v>2.7316433566433567</v>
      </c>
      <c r="BP561" s="63">
        <f t="shared" si="113"/>
        <v>2.7403846153846154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9">
        <v>4680115880603</v>
      </c>
      <c r="E562" s="790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9">
        <v>4680115880603</v>
      </c>
      <c r="E563" s="790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9">
        <v>4680115882782</v>
      </c>
      <c r="E564" s="790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9">
        <v>4607091389982</v>
      </c>
      <c r="E565" s="790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9">
        <v>4607091389982</v>
      </c>
      <c r="E566" s="790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625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627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7.49892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6" t="s">
        <v>69</v>
      </c>
      <c r="X568" s="779">
        <f>IFERROR(SUM(X555:X566),"0")</f>
        <v>3300</v>
      </c>
      <c r="Y568" s="779">
        <f>IFERROR(SUM(Y555:Y566),"0")</f>
        <v>3310.5600000000004</v>
      </c>
      <c r="Z568" s="36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68"/>
      <c r="AB569" s="768"/>
      <c r="AC569" s="768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9">
        <v>4607091388930</v>
      </c>
      <c r="E570" s="790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3"/>
      <c r="V570" s="33"/>
      <c r="W570" s="34" t="s">
        <v>69</v>
      </c>
      <c r="X570" s="777">
        <v>1500</v>
      </c>
      <c r="Y570" s="778">
        <f>IFERROR(IF(X570="",0,CEILING((X570/$H570),1)*$H570),"")</f>
        <v>1504.8000000000002</v>
      </c>
      <c r="Z570" s="35">
        <f>IFERROR(IF(Y570=0,"",ROUNDUP(Y570/H570,0)*0.01196),"")</f>
        <v>3.4085999999999999</v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1602.2727272727273</v>
      </c>
      <c r="BN570" s="63">
        <f>IFERROR(Y570*I570/H570,"0")</f>
        <v>1607.3999999999999</v>
      </c>
      <c r="BO570" s="63">
        <f>IFERROR(1/J570*(X570/H570),"0")</f>
        <v>2.7316433566433567</v>
      </c>
      <c r="BP570" s="63">
        <f>IFERROR(1/J570*(Y570/H570),"0")</f>
        <v>2.7403846153846154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9">
        <v>4680115880054</v>
      </c>
      <c r="E571" s="790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9">
        <v>4680115880054</v>
      </c>
      <c r="E572" s="790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9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6" t="s">
        <v>72</v>
      </c>
      <c r="X573" s="779">
        <f>IFERROR(X570/H570,"0")+IFERROR(X571/H571,"0")+IFERROR(X572/H572,"0")</f>
        <v>284.09090909090907</v>
      </c>
      <c r="Y573" s="779">
        <f>IFERROR(Y570/H570,"0")+IFERROR(Y571/H571,"0")+IFERROR(Y572/H572,"0")</f>
        <v>285</v>
      </c>
      <c r="Z573" s="779">
        <f>IFERROR(IF(Z570="",0,Z570),"0")+IFERROR(IF(Z571="",0,Z571),"0")+IFERROR(IF(Z572="",0,Z572),"0")</f>
        <v>3.4085999999999999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6" t="s">
        <v>69</v>
      </c>
      <c r="X574" s="779">
        <f>IFERROR(SUM(X570:X572),"0")</f>
        <v>1500</v>
      </c>
      <c r="Y574" s="779">
        <f>IFERROR(SUM(Y570:Y572),"0")</f>
        <v>1504.8000000000002</v>
      </c>
      <c r="Z574" s="36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68"/>
      <c r="AB575" s="768"/>
      <c r="AC575" s="768"/>
    </row>
    <row r="576" spans="1:68" ht="27" hidden="1" customHeight="1" x14ac:dyDescent="0.25">
      <c r="A576" s="53" t="s">
        <v>897</v>
      </c>
      <c r="B576" s="53" t="s">
        <v>898</v>
      </c>
      <c r="C576" s="30">
        <v>4301031252</v>
      </c>
      <c r="D576" s="789">
        <v>4680115883116</v>
      </c>
      <c r="E576" s="790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9">
        <v>4680115883093</v>
      </c>
      <c r="E577" s="790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3"/>
      <c r="V577" s="33"/>
      <c r="W577" s="34" t="s">
        <v>69</v>
      </c>
      <c r="X577" s="777">
        <v>800</v>
      </c>
      <c r="Y577" s="778">
        <f t="shared" si="115"/>
        <v>802.56000000000006</v>
      </c>
      <c r="Z577" s="35">
        <f>IFERROR(IF(Y577=0,"",ROUNDUP(Y577/H577,0)*0.01196),"")</f>
        <v>1.81792</v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854.5454545454545</v>
      </c>
      <c r="BN577" s="63">
        <f t="shared" si="117"/>
        <v>857.28</v>
      </c>
      <c r="BO577" s="63">
        <f t="shared" si="118"/>
        <v>1.4568764568764567</v>
      </c>
      <c r="BP577" s="63">
        <f t="shared" si="119"/>
        <v>1.4615384615384617</v>
      </c>
    </row>
    <row r="578" spans="1:68" ht="27" customHeight="1" x14ac:dyDescent="0.25">
      <c r="A578" s="53" t="s">
        <v>903</v>
      </c>
      <c r="B578" s="53" t="s">
        <v>904</v>
      </c>
      <c r="C578" s="30">
        <v>4301031250</v>
      </c>
      <c r="D578" s="789">
        <v>4680115883109</v>
      </c>
      <c r="E578" s="790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1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3"/>
      <c r="V578" s="33"/>
      <c r="W578" s="34" t="s">
        <v>69</v>
      </c>
      <c r="X578" s="777">
        <v>500</v>
      </c>
      <c r="Y578" s="778">
        <f t="shared" si="115"/>
        <v>501.6</v>
      </c>
      <c r="Z578" s="35">
        <f>IFERROR(IF(Y578=0,"",ROUNDUP(Y578/H578,0)*0.01196),"")</f>
        <v>1.1362000000000001</v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534.09090909090912</v>
      </c>
      <c r="BN578" s="63">
        <f t="shared" si="117"/>
        <v>535.79999999999995</v>
      </c>
      <c r="BO578" s="63">
        <f t="shared" si="118"/>
        <v>0.91054778554778548</v>
      </c>
      <c r="BP578" s="63">
        <f t="shared" si="119"/>
        <v>0.91346153846153855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9">
        <v>4680115882072</v>
      </c>
      <c r="E579" s="790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9">
        <v>4680115882072</v>
      </c>
      <c r="E580" s="790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0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9">
        <v>4680115882102</v>
      </c>
      <c r="E581" s="790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8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9">
        <v>4680115882102</v>
      </c>
      <c r="E582" s="790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0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9">
        <v>4680115882096</v>
      </c>
      <c r="E583" s="790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9">
        <v>4680115882096</v>
      </c>
      <c r="E584" s="790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246.21212121212119</v>
      </c>
      <c r="Y585" s="779">
        <f>IFERROR(Y576/H576,"0")+IFERROR(Y577/H577,"0")+IFERROR(Y578/H578,"0")+IFERROR(Y579/H579,"0")+IFERROR(Y580/H580,"0")+IFERROR(Y581/H581,"0")+IFERROR(Y582/H582,"0")+IFERROR(Y583/H583,"0")+IFERROR(Y584/H584,"0")</f>
        <v>247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2.9541200000000001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6" t="s">
        <v>69</v>
      </c>
      <c r="X586" s="779">
        <f>IFERROR(SUM(X576:X584),"0")</f>
        <v>1300</v>
      </c>
      <c r="Y586" s="779">
        <f>IFERROR(SUM(Y576:Y584),"0")</f>
        <v>1304.1600000000001</v>
      </c>
      <c r="Z586" s="36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68"/>
      <c r="AB587" s="768"/>
      <c r="AC587" s="768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9">
        <v>4607091383409</v>
      </c>
      <c r="E588" s="790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9">
        <v>4607091383416</v>
      </c>
      <c r="E589" s="790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9">
        <v>4680115883536</v>
      </c>
      <c r="E590" s="790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68"/>
      <c r="AB593" s="768"/>
      <c r="AC593" s="768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9">
        <v>4680115885035</v>
      </c>
      <c r="E594" s="790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9">
        <v>4680115885936</v>
      </c>
      <c r="E595" s="790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69" t="s">
        <v>932</v>
      </c>
      <c r="Q595" s="793"/>
      <c r="R595" s="793"/>
      <c r="S595" s="793"/>
      <c r="T595" s="794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7"/>
      <c r="AB598" s="47"/>
      <c r="AC598" s="47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1"/>
      <c r="AB599" s="771"/>
      <c r="AC599" s="771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68"/>
      <c r="AB600" s="768"/>
      <c r="AC600" s="768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9">
        <v>4640242181011</v>
      </c>
      <c r="E601" s="790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63" t="s">
        <v>936</v>
      </c>
      <c r="Q601" s="793"/>
      <c r="R601" s="793"/>
      <c r="S601" s="793"/>
      <c r="T601" s="794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9">
        <v>4640242180441</v>
      </c>
      <c r="E602" s="790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31" t="s">
        <v>940</v>
      </c>
      <c r="Q602" s="793"/>
      <c r="R602" s="793"/>
      <c r="S602" s="793"/>
      <c r="T602" s="794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hidden="1" customHeight="1" x14ac:dyDescent="0.25">
      <c r="A603" s="53" t="s">
        <v>942</v>
      </c>
      <c r="B603" s="53" t="s">
        <v>943</v>
      </c>
      <c r="C603" s="30">
        <v>4301011584</v>
      </c>
      <c r="D603" s="789">
        <v>4640242180564</v>
      </c>
      <c r="E603" s="790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67" t="s">
        <v>944</v>
      </c>
      <c r="Q603" s="793"/>
      <c r="R603" s="793"/>
      <c r="S603" s="793"/>
      <c r="T603" s="794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9">
        <v>4640242180922</v>
      </c>
      <c r="E604" s="790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5" t="s">
        <v>948</v>
      </c>
      <c r="Q604" s="793"/>
      <c r="R604" s="793"/>
      <c r="S604" s="793"/>
      <c r="T604" s="794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9">
        <v>4640242181189</v>
      </c>
      <c r="E605" s="790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66" t="s">
        <v>952</v>
      </c>
      <c r="Q605" s="793"/>
      <c r="R605" s="793"/>
      <c r="S605" s="793"/>
      <c r="T605" s="794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9">
        <v>4640242180038</v>
      </c>
      <c r="E606" s="790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1012" t="s">
        <v>955</v>
      </c>
      <c r="Q606" s="793"/>
      <c r="R606" s="793"/>
      <c r="S606" s="793"/>
      <c r="T606" s="794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9">
        <v>4640242181172</v>
      </c>
      <c r="E607" s="790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71" t="s">
        <v>958</v>
      </c>
      <c r="Q607" s="793"/>
      <c r="R607" s="793"/>
      <c r="S607" s="793"/>
      <c r="T607" s="794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68"/>
      <c r="AB610" s="768"/>
      <c r="AC610" s="768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9">
        <v>4640242180519</v>
      </c>
      <c r="E611" s="790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23" t="s">
        <v>961</v>
      </c>
      <c r="Q611" s="793"/>
      <c r="R611" s="793"/>
      <c r="S611" s="793"/>
      <c r="T611" s="794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9">
        <v>4640242180526</v>
      </c>
      <c r="E612" s="790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00" t="s">
        <v>965</v>
      </c>
      <c r="Q612" s="793"/>
      <c r="R612" s="793"/>
      <c r="S612" s="793"/>
      <c r="T612" s="794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9">
        <v>4640242180090</v>
      </c>
      <c r="E613" s="790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802" t="s">
        <v>968</v>
      </c>
      <c r="Q613" s="793"/>
      <c r="R613" s="793"/>
      <c r="S613" s="793"/>
      <c r="T613" s="794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9">
        <v>4640242181363</v>
      </c>
      <c r="E614" s="790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991" t="s">
        <v>972</v>
      </c>
      <c r="Q614" s="793"/>
      <c r="R614" s="793"/>
      <c r="S614" s="793"/>
      <c r="T614" s="794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68"/>
      <c r="AB617" s="768"/>
      <c r="AC617" s="768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9">
        <v>4640242180816</v>
      </c>
      <c r="E618" s="790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65" t="s">
        <v>975</v>
      </c>
      <c r="Q618" s="793"/>
      <c r="R618" s="793"/>
      <c r="S618" s="793"/>
      <c r="T618" s="794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hidden="1" customHeight="1" x14ac:dyDescent="0.25">
      <c r="A619" s="53" t="s">
        <v>977</v>
      </c>
      <c r="B619" s="53" t="s">
        <v>978</v>
      </c>
      <c r="C619" s="30">
        <v>4301031244</v>
      </c>
      <c r="D619" s="789">
        <v>4640242180595</v>
      </c>
      <c r="E619" s="790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8" t="s">
        <v>979</v>
      </c>
      <c r="Q619" s="793"/>
      <c r="R619" s="793"/>
      <c r="S619" s="793"/>
      <c r="T619" s="794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9">
        <v>4640242181615</v>
      </c>
      <c r="E620" s="790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70" t="s">
        <v>983</v>
      </c>
      <c r="Q620" s="793"/>
      <c r="R620" s="793"/>
      <c r="S620" s="793"/>
      <c r="T620" s="794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9">
        <v>4640242181639</v>
      </c>
      <c r="E621" s="790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5" t="s">
        <v>987</v>
      </c>
      <c r="Q621" s="793"/>
      <c r="R621" s="793"/>
      <c r="S621" s="793"/>
      <c r="T621" s="794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9">
        <v>4640242181622</v>
      </c>
      <c r="E622" s="790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13" t="s">
        <v>991</v>
      </c>
      <c r="Q622" s="793"/>
      <c r="R622" s="793"/>
      <c r="S622" s="793"/>
      <c r="T622" s="794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9">
        <v>4640242180908</v>
      </c>
      <c r="E623" s="790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05" t="s">
        <v>995</v>
      </c>
      <c r="Q623" s="793"/>
      <c r="R623" s="793"/>
      <c r="S623" s="793"/>
      <c r="T623" s="794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9">
        <v>4640242180489</v>
      </c>
      <c r="E624" s="790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5" t="s">
        <v>998</v>
      </c>
      <c r="Q624" s="793"/>
      <c r="R624" s="793"/>
      <c r="S624" s="793"/>
      <c r="T624" s="794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68"/>
      <c r="AB627" s="768"/>
      <c r="AC627" s="768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9">
        <v>4640242180533</v>
      </c>
      <c r="E628" s="790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8" t="s">
        <v>1001</v>
      </c>
      <c r="Q628" s="793"/>
      <c r="R628" s="793"/>
      <c r="S628" s="793"/>
      <c r="T628" s="794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9">
        <v>4640242180533</v>
      </c>
      <c r="E629" s="790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46" t="s">
        <v>1004</v>
      </c>
      <c r="Q629" s="793"/>
      <c r="R629" s="793"/>
      <c r="S629" s="793"/>
      <c r="T629" s="794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9">
        <v>4640242180540</v>
      </c>
      <c r="E630" s="790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064" t="s">
        <v>1007</v>
      </c>
      <c r="Q630" s="793"/>
      <c r="R630" s="793"/>
      <c r="S630" s="793"/>
      <c r="T630" s="794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9">
        <v>4640242180540</v>
      </c>
      <c r="E631" s="790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84" t="s">
        <v>1010</v>
      </c>
      <c r="Q631" s="793"/>
      <c r="R631" s="793"/>
      <c r="S631" s="793"/>
      <c r="T631" s="794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9">
        <v>4640242181233</v>
      </c>
      <c r="E632" s="790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50" t="s">
        <v>1013</v>
      </c>
      <c r="Q632" s="793"/>
      <c r="R632" s="793"/>
      <c r="S632" s="793"/>
      <c r="T632" s="794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9">
        <v>4640242181233</v>
      </c>
      <c r="E633" s="790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58" t="s">
        <v>1015</v>
      </c>
      <c r="Q633" s="793"/>
      <c r="R633" s="793"/>
      <c r="S633" s="793"/>
      <c r="T633" s="794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9">
        <v>4640242181226</v>
      </c>
      <c r="E634" s="790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31" t="s">
        <v>1018</v>
      </c>
      <c r="Q634" s="793"/>
      <c r="R634" s="793"/>
      <c r="S634" s="793"/>
      <c r="T634" s="794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9">
        <v>4640242181226</v>
      </c>
      <c r="E635" s="790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900" t="s">
        <v>1020</v>
      </c>
      <c r="Q635" s="793"/>
      <c r="R635" s="793"/>
      <c r="S635" s="793"/>
      <c r="T635" s="794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68"/>
      <c r="AB638" s="768"/>
      <c r="AC638" s="768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9">
        <v>4640242180120</v>
      </c>
      <c r="E639" s="790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76" t="s">
        <v>1023</v>
      </c>
      <c r="Q639" s="793"/>
      <c r="R639" s="793"/>
      <c r="S639" s="793"/>
      <c r="T639" s="794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9">
        <v>4640242180120</v>
      </c>
      <c r="E640" s="790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22" t="s">
        <v>1026</v>
      </c>
      <c r="Q640" s="793"/>
      <c r="R640" s="793"/>
      <c r="S640" s="793"/>
      <c r="T640" s="794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9">
        <v>4640242180137</v>
      </c>
      <c r="E641" s="790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25" t="s">
        <v>1029</v>
      </c>
      <c r="Q641" s="793"/>
      <c r="R641" s="793"/>
      <c r="S641" s="793"/>
      <c r="T641" s="794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9">
        <v>4640242180137</v>
      </c>
      <c r="E642" s="790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205" t="s">
        <v>1032</v>
      </c>
      <c r="Q642" s="793"/>
      <c r="R642" s="793"/>
      <c r="S642" s="793"/>
      <c r="T642" s="794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1"/>
      <c r="AB645" s="771"/>
      <c r="AC645" s="771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68"/>
      <c r="AB646" s="768"/>
      <c r="AC646" s="768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9">
        <v>4640242180045</v>
      </c>
      <c r="E647" s="790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61" t="s">
        <v>1036</v>
      </c>
      <c r="Q647" s="793"/>
      <c r="R647" s="793"/>
      <c r="S647" s="793"/>
      <c r="T647" s="794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9">
        <v>4640242180601</v>
      </c>
      <c r="E648" s="790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11" t="s">
        <v>1040</v>
      </c>
      <c r="Q648" s="793"/>
      <c r="R648" s="793"/>
      <c r="S648" s="793"/>
      <c r="T648" s="794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68"/>
      <c r="AB651" s="768"/>
      <c r="AC651" s="768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9">
        <v>4640242180090</v>
      </c>
      <c r="E652" s="790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34" t="s">
        <v>1044</v>
      </c>
      <c r="Q652" s="793"/>
      <c r="R652" s="793"/>
      <c r="S652" s="793"/>
      <c r="T652" s="794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68"/>
      <c r="AB655" s="768"/>
      <c r="AC655" s="768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9">
        <v>4640242180076</v>
      </c>
      <c r="E656" s="790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55" t="s">
        <v>1048</v>
      </c>
      <c r="Q656" s="793"/>
      <c r="R656" s="793"/>
      <c r="S656" s="793"/>
      <c r="T656" s="794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68"/>
      <c r="AB659" s="768"/>
      <c r="AC659" s="768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9">
        <v>4640242180106</v>
      </c>
      <c r="E660" s="790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80" t="s">
        <v>1052</v>
      </c>
      <c r="Q660" s="793"/>
      <c r="R660" s="793"/>
      <c r="S660" s="793"/>
      <c r="T660" s="794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1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62"/>
      <c r="P663" s="947" t="s">
        <v>1054</v>
      </c>
      <c r="Q663" s="928"/>
      <c r="R663" s="928"/>
      <c r="S663" s="928"/>
      <c r="T663" s="928"/>
      <c r="U663" s="928"/>
      <c r="V663" s="929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14590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14675.579999999998</v>
      </c>
      <c r="Z663" s="36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62"/>
      <c r="P664" s="947" t="s">
        <v>1055</v>
      </c>
      <c r="Q664" s="928"/>
      <c r="R664" s="928"/>
      <c r="S664" s="928"/>
      <c r="T664" s="928"/>
      <c r="U664" s="928"/>
      <c r="V664" s="929"/>
      <c r="W664" s="36" t="s">
        <v>69</v>
      </c>
      <c r="X664" s="779">
        <f>IFERROR(SUM(BM22:BM660),"0")</f>
        <v>15357.496350307409</v>
      </c>
      <c r="Y664" s="779">
        <f>IFERROR(SUM(BN22:BN660),"0")</f>
        <v>15447.665999999997</v>
      </c>
      <c r="Z664" s="36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62"/>
      <c r="P665" s="947" t="s">
        <v>1056</v>
      </c>
      <c r="Q665" s="928"/>
      <c r="R665" s="928"/>
      <c r="S665" s="928"/>
      <c r="T665" s="928"/>
      <c r="U665" s="928"/>
      <c r="V665" s="929"/>
      <c r="W665" s="36" t="s">
        <v>1057</v>
      </c>
      <c r="X665" s="37">
        <f>ROUNDUP(SUM(BO22:BO660),0)</f>
        <v>25</v>
      </c>
      <c r="Y665" s="37">
        <f>ROUNDUP(SUM(BP22:BP660),0)</f>
        <v>25</v>
      </c>
      <c r="Z665" s="36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62"/>
      <c r="P666" s="947" t="s">
        <v>1058</v>
      </c>
      <c r="Q666" s="928"/>
      <c r="R666" s="928"/>
      <c r="S666" s="928"/>
      <c r="T666" s="928"/>
      <c r="U666" s="928"/>
      <c r="V666" s="929"/>
      <c r="W666" s="36" t="s">
        <v>69</v>
      </c>
      <c r="X666" s="779">
        <f>GrossWeightTotal+PalletQtyTotal*25</f>
        <v>15982.496350307409</v>
      </c>
      <c r="Y666" s="779">
        <f>GrossWeightTotalR+PalletQtyTotalR*25</f>
        <v>16072.665999999997</v>
      </c>
      <c r="Z666" s="36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62"/>
      <c r="P667" s="947" t="s">
        <v>1059</v>
      </c>
      <c r="Q667" s="928"/>
      <c r="R667" s="928"/>
      <c r="S667" s="928"/>
      <c r="T667" s="928"/>
      <c r="U667" s="928"/>
      <c r="V667" s="929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1905.9703290611162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1917</v>
      </c>
      <c r="Z667" s="36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62"/>
      <c r="P668" s="947" t="s">
        <v>1060</v>
      </c>
      <c r="Q668" s="928"/>
      <c r="R668" s="928"/>
      <c r="S668" s="928"/>
      <c r="T668" s="928"/>
      <c r="U668" s="928"/>
      <c r="V668" s="929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28.245100000000004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0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0" t="s">
        <v>861</v>
      </c>
      <c r="AD670" s="819" t="s">
        <v>933</v>
      </c>
      <c r="AE670" s="874"/>
      <c r="AF670" s="769"/>
    </row>
    <row r="671" spans="1:68" ht="14.25" customHeight="1" thickTop="1" x14ac:dyDescent="0.2">
      <c r="A671" s="1082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69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69"/>
    </row>
    <row r="672" spans="1:68" ht="13.5" customHeight="1" thickBot="1" x14ac:dyDescent="0.25">
      <c r="A672" s="1083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69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69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108</v>
      </c>
      <c r="E673" s="45">
        <f>IFERROR(Y107*1,"0")+IFERROR(Y108*1,"0")+IFERROR(Y109*1,"0")+IFERROR(Y113*1,"0")+IFERROR(Y114*1,"0")+IFERROR(Y115*1,"0")+IFERROR(Y116*1,"0")+IFERROR(Y117*1,"0")+IFERROR(Y118*1,"0")</f>
        <v>201.60000000000002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310.5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216</v>
      </c>
      <c r="N673" s="769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50.400000000000006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355.2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5955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1258.56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100.80000000000001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6119.5200000000013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9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00,00"/>
        <filter val="1 440,00"/>
        <filter val="1 500,00"/>
        <filter val="1 905,97"/>
        <filter val="100,00"/>
        <filter val="11,42"/>
        <filter val="11,90"/>
        <filter val="133,33"/>
        <filter val="14 590,00"/>
        <filter val="15 357,50"/>
        <filter val="15 982,50"/>
        <filter val="18,52"/>
        <filter val="2 000,00"/>
        <filter val="2 500,00"/>
        <filter val="200,00"/>
        <filter val="23,81"/>
        <filter val="24,69"/>
        <filter val="246,21"/>
        <filter val="25"/>
        <filter val="25,64"/>
        <filter val="284,09"/>
        <filter val="3 300,00"/>
        <filter val="300,00"/>
        <filter val="39,22"/>
        <filter val="4 500,00"/>
        <filter val="50,00"/>
        <filter val="500,00"/>
        <filter val="625,00"/>
        <filter val="800,00"/>
        <filter val="9,26"/>
        <filter val="96,00"/>
      </filters>
    </filterColumn>
    <filterColumn colId="29" showButton="0"/>
    <filterColumn colId="30" showButton="0"/>
  </autoFilter>
  <mergeCells count="1188">
    <mergeCell ref="A8:C8"/>
    <mergeCell ref="A477:O478"/>
    <mergeCell ref="D268:E268"/>
    <mergeCell ref="D566:E566"/>
    <mergeCell ref="P449:T449"/>
    <mergeCell ref="A10:C10"/>
    <mergeCell ref="P126:T126"/>
    <mergeCell ref="P529:V529"/>
    <mergeCell ref="P421:T421"/>
    <mergeCell ref="F10:G10"/>
    <mergeCell ref="A9:C9"/>
    <mergeCell ref="V6:W9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P91:T91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D250:E250"/>
    <mergeCell ref="D50:E50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D614:E614"/>
    <mergeCell ref="H671:H672"/>
    <mergeCell ref="D218:E218"/>
    <mergeCell ref="A646:Z646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I671:I672"/>
    <mergeCell ref="K671:K672"/>
    <mergeCell ref="P639:T639"/>
    <mergeCell ref="A655:Z655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D450:E450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279:E279"/>
    <mergeCell ref="P578:T578"/>
    <mergeCell ref="A428:O429"/>
    <mergeCell ref="P357:T357"/>
    <mergeCell ref="D29:E29"/>
    <mergeCell ref="P592:V592"/>
    <mergeCell ref="N17:N18"/>
    <mergeCell ref="D49:E49"/>
    <mergeCell ref="D95:E95"/>
    <mergeCell ref="P149:T149"/>
    <mergeCell ref="P270:T270"/>
    <mergeCell ref="D257:E257"/>
    <mergeCell ref="P463:T463"/>
    <mergeCell ref="D384:E384"/>
    <mergeCell ref="D86:E86"/>
    <mergeCell ref="D34:E34"/>
    <mergeCell ref="G17:G18"/>
    <mergeCell ref="P38:T38"/>
    <mergeCell ref="P84:T84"/>
    <mergeCell ref="P222:T222"/>
    <mergeCell ref="P193:T193"/>
    <mergeCell ref="D65:E65"/>
    <mergeCell ref="P22:T22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D562:E562"/>
    <mergeCell ref="P641:T641"/>
    <mergeCell ref="D513:E513"/>
    <mergeCell ref="P465:T465"/>
    <mergeCell ref="P101:T101"/>
    <mergeCell ref="A103:O104"/>
    <mergeCell ref="P362:T362"/>
    <mergeCell ref="D305:E305"/>
    <mergeCell ref="P526:T526"/>
    <mergeCell ref="P184:V184"/>
    <mergeCell ref="D154:E154"/>
    <mergeCell ref="D364:E364"/>
    <mergeCell ref="A348:O349"/>
    <mergeCell ref="P274:T274"/>
    <mergeCell ref="P541:T541"/>
    <mergeCell ref="D217:E217"/>
    <mergeCell ref="D484:E484"/>
    <mergeCell ref="P109:T109"/>
    <mergeCell ref="P579:T579"/>
    <mergeCell ref="P218:T218"/>
    <mergeCell ref="D286:E286"/>
    <mergeCell ref="D293:E293"/>
    <mergeCell ref="P360:T360"/>
    <mergeCell ref="A153:Z153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D85:E85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256:T256"/>
    <mergeCell ref="D199:E199"/>
    <mergeCell ref="V671:V672"/>
    <mergeCell ref="D497:E497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226:T226"/>
    <mergeCell ref="D481:E481"/>
    <mergeCell ref="P164:T164"/>
    <mergeCell ref="AA17:AA18"/>
    <mergeCell ref="H10:M10"/>
    <mergeCell ref="AC17:AC18"/>
    <mergeCell ref="P485:T485"/>
    <mergeCell ref="A122:Z122"/>
    <mergeCell ref="P279:T279"/>
    <mergeCell ref="D418:E418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449:E449"/>
    <mergeCell ref="P428:V428"/>
    <mergeCell ref="P49:T49"/>
    <mergeCell ref="A166:O167"/>
    <mergeCell ref="A110:O111"/>
    <mergeCell ref="P107:T107"/>
    <mergeCell ref="P129:V129"/>
    <mergeCell ref="A128:O129"/>
    <mergeCell ref="D386:E386"/>
    <mergeCell ref="D215:E215"/>
    <mergeCell ref="X17:X18"/>
    <mergeCell ref="Y17:Y18"/>
    <mergeCell ref="U17:V17"/>
    <mergeCell ref="D32:E32"/>
    <mergeCell ref="P559:T559"/>
    <mergeCell ref="P332:T332"/>
    <mergeCell ref="P630:T630"/>
    <mergeCell ref="D465:E465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D620:E620"/>
    <mergeCell ref="P577:T577"/>
    <mergeCell ref="D607:E607"/>
    <mergeCell ref="P576:T576"/>
    <mergeCell ref="D557:E557"/>
    <mergeCell ref="P316:V316"/>
    <mergeCell ref="A651:Z651"/>
    <mergeCell ref="D256:E256"/>
    <mergeCell ref="D541:E541"/>
    <mergeCell ref="P666:V666"/>
    <mergeCell ref="D393:E393"/>
    <mergeCell ref="P108:T108"/>
    <mergeCell ref="P254:T254"/>
    <mergeCell ref="P251:T251"/>
    <mergeCell ref="P616:V616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P269:T269"/>
    <mergeCell ref="A150:O151"/>
    <mergeCell ref="P120:V120"/>
    <mergeCell ref="P633:T633"/>
    <mergeCell ref="P462:T462"/>
    <mergeCell ref="A294:O295"/>
    <mergeCell ref="D299:E299"/>
    <mergeCell ref="H17:H18"/>
    <mergeCell ref="P532:T532"/>
    <mergeCell ref="P503:T503"/>
    <mergeCell ref="P447:T447"/>
    <mergeCell ref="P410:T410"/>
    <mergeCell ref="P385:T385"/>
    <mergeCell ref="P372:V372"/>
    <mergeCell ref="A158:Z158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233:T233"/>
    <mergeCell ref="P619:T619"/>
    <mergeCell ref="D176:E176"/>
    <mergeCell ref="P504:T504"/>
    <mergeCell ref="D114:E114"/>
    <mergeCell ref="D491:E491"/>
    <mergeCell ref="P448:T448"/>
    <mergeCell ref="D347:E347"/>
    <mergeCell ref="P602:T602"/>
    <mergeCell ref="D370:E370"/>
    <mergeCell ref="D222:E222"/>
    <mergeCell ref="A529:O530"/>
    <mergeCell ref="P399:T399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D64:E64"/>
    <mergeCell ref="D57:E57"/>
    <mergeCell ref="P124:T124"/>
    <mergeCell ref="P608:V608"/>
    <mergeCell ref="P58:T58"/>
    <mergeCell ref="P77:T77"/>
    <mergeCell ref="P375:T375"/>
    <mergeCell ref="D125:E125"/>
    <mergeCell ref="P446:T446"/>
    <mergeCell ref="A54:O55"/>
    <mergeCell ref="P611:T611"/>
    <mergeCell ref="D283:E283"/>
    <mergeCell ref="D476:E476"/>
    <mergeCell ref="A454:O455"/>
    <mergeCell ref="P455:V455"/>
    <mergeCell ref="P80:V80"/>
    <mergeCell ref="P151:V151"/>
    <mergeCell ref="P87:T87"/>
    <mergeCell ref="D68:E68"/>
    <mergeCell ref="P451:T451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308:T308"/>
    <mergeCell ref="D285:E285"/>
    <mergeCell ref="A596:O597"/>
    <mergeCell ref="D583:E583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445:Z445"/>
    <mergeCell ref="P520:V520"/>
    <mergeCell ref="M671:M672"/>
    <mergeCell ref="P434:V434"/>
    <mergeCell ref="A188:Z188"/>
    <mergeCell ref="O671:O672"/>
    <mergeCell ref="A433:O434"/>
    <mergeCell ref="P501:T501"/>
    <mergeCell ref="P668:V668"/>
    <mergeCell ref="L671:L672"/>
    <mergeCell ref="A653:O654"/>
    <mergeCell ref="P523:T523"/>
    <mergeCell ref="P143:T143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606:T606"/>
    <mergeCell ref="D648:E648"/>
    <mergeCell ref="P622:T622"/>
    <mergeCell ref="P665:V665"/>
    <mergeCell ref="A209:Z209"/>
    <mergeCell ref="P213:V213"/>
    <mergeCell ref="A573:O574"/>
    <mergeCell ref="A147:Z147"/>
    <mergeCell ref="P299:T299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X671:X672"/>
    <mergeCell ref="A203:Z203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625:V625"/>
    <mergeCell ref="A649:O650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A663:O668"/>
    <mergeCell ref="D631:E631"/>
    <mergeCell ref="P210:T210"/>
    <mergeCell ref="P439:V439"/>
    <mergeCell ref="D398:E398"/>
    <mergeCell ref="A438:O439"/>
    <mergeCell ref="P433:V433"/>
    <mergeCell ref="I17:I18"/>
    <mergeCell ref="A467:O468"/>
    <mergeCell ref="D141:E141"/>
    <mergeCell ref="D629:E629"/>
    <mergeCell ref="D306:E306"/>
    <mergeCell ref="A119:O120"/>
    <mergeCell ref="D377:E377"/>
    <mergeCell ref="P189:T189"/>
    <mergeCell ref="A246:O247"/>
    <mergeCell ref="P287:T287"/>
    <mergeCell ref="A547:Z547"/>
    <mergeCell ref="P281:T281"/>
    <mergeCell ref="D251:E251"/>
    <mergeCell ref="A135:O136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P595:T595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P656:T656"/>
    <mergeCell ref="D466:E466"/>
    <mergeCell ref="Q12:R12"/>
    <mergeCell ref="P411:T411"/>
    <mergeCell ref="D448:E448"/>
    <mergeCell ref="A43:O44"/>
    <mergeCell ref="D611:E611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P219:T219"/>
    <mergeCell ref="A335:Z335"/>
    <mergeCell ref="D91:E91"/>
    <mergeCell ref="A12:M12"/>
    <mergeCell ref="A14:M14"/>
    <mergeCell ref="P424:T424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118:T118"/>
    <mergeCell ref="P142:T142"/>
    <mergeCell ref="D148:E148"/>
    <mergeCell ref="D26:E26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P572:T572"/>
    <mergeCell ref="P268:T268"/>
    <mergeCell ref="P230:T230"/>
    <mergeCell ref="D211:E21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Q9:R9"/>
    <mergeCell ref="D451:E451"/>
    <mergeCell ref="A331:Z331"/>
    <mergeCell ref="D255:E255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P508:T508"/>
    <mergeCell ref="D380:E380"/>
    <mergeCell ref="P337:T337"/>
    <mergeCell ref="P635:T635"/>
    <mergeCell ref="P464:T464"/>
    <mergeCell ref="D274:E274"/>
    <mergeCell ref="D245:E245"/>
    <mergeCell ref="D87:E87"/>
    <mergeCell ref="F671:F672"/>
    <mergeCell ref="P116:T116"/>
    <mergeCell ref="P551:V551"/>
    <mergeCell ref="A105:Z105"/>
    <mergeCell ref="P32:T32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A46:Z46"/>
    <mergeCell ref="P52:T52"/>
    <mergeCell ref="D160:E160"/>
    <mergeCell ref="P201:V201"/>
    <mergeCell ref="P481:T481"/>
    <mergeCell ref="P283:T283"/>
    <mergeCell ref="D93:E93"/>
    <mergeCell ref="P581:T581"/>
    <mergeCell ref="P72:V72"/>
    <mergeCell ref="D220:E220"/>
    <mergeCell ref="P519:T519"/>
    <mergeCell ref="A625:O626"/>
    <mergeCell ref="D612:E612"/>
    <mergeCell ref="P544:T544"/>
    <mergeCell ref="P427:T427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162:V162"/>
    <mergeCell ref="P556:T556"/>
    <mergeCell ref="P423:T423"/>
    <mergeCell ref="P494:T494"/>
    <mergeCell ref="A168:Z168"/>
    <mergeCell ref="A6:C6"/>
    <mergeCell ref="P378:T378"/>
    <mergeCell ref="D622:E622"/>
    <mergeCell ref="P117:T117"/>
    <mergeCell ref="A617:Z61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91:E391"/>
    <mergeCell ref="D264:E264"/>
    <mergeCell ref="A636:O637"/>
    <mergeCell ref="A322:Z322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D379:E379"/>
    <mergeCell ref="D8:M8"/>
    <mergeCell ref="P240:T240"/>
    <mergeCell ref="D590:E590"/>
    <mergeCell ref="P460:V460"/>
    <mergeCell ref="D31:E31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D236:E236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P458:T458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P563:T563"/>
    <mergeCell ref="A537:O538"/>
    <mergeCell ref="D524:E524"/>
    <mergeCell ref="D595:E595"/>
    <mergeCell ref="A324:O325"/>
    <mergeCell ref="P182:T182"/>
    <mergeCell ref="P480:T480"/>
    <mergeCell ref="P280:T280"/>
    <mergeCell ref="P644:V644"/>
    <mergeCell ref="D632:E632"/>
    <mergeCell ref="P138:T138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5:E115"/>
    <mergeCell ref="P590:T590"/>
    <mergeCell ref="D582:E582"/>
    <mergeCell ref="D219:E219"/>
    <mergeCell ref="P425:T425"/>
    <mergeCell ref="P136:V136"/>
    <mergeCell ref="P172:V172"/>
    <mergeCell ref="P96:T96"/>
    <mergeCell ref="D594:E594"/>
    <mergeCell ref="P588:T588"/>
    <mergeCell ref="D266:E266"/>
    <mergeCell ref="P174:T174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D70:E70"/>
    <mergeCell ref="A79:O80"/>
    <mergeCell ref="D263:E263"/>
    <mergeCell ref="P562:T562"/>
    <mergeCell ref="P511:V511"/>
    <mergeCell ref="P391:T391"/>
    <mergeCell ref="A301:O302"/>
    <mergeCell ref="D559:E559"/>
    <mergeCell ref="A179:O180"/>
    <mergeCell ref="P242:T24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2024-12-18T12:02:39Z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