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57624A-8D63-42F9-9B96-C7C547A97B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BP590" i="1" s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Y551" i="1" s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Z483" i="1" s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Z124" i="1" s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116" i="1" l="1"/>
  <c r="BN116" i="1"/>
  <c r="Z380" i="1"/>
  <c r="BN380" i="1"/>
  <c r="Y395" i="1"/>
  <c r="Z393" i="1"/>
  <c r="BN393" i="1"/>
  <c r="Z410" i="1"/>
  <c r="BN410" i="1"/>
  <c r="Z466" i="1"/>
  <c r="BN466" i="1"/>
  <c r="Z503" i="1"/>
  <c r="BN503" i="1"/>
  <c r="Z504" i="1"/>
  <c r="BN504" i="1"/>
  <c r="Z562" i="1"/>
  <c r="BN562" i="1"/>
  <c r="Z85" i="1"/>
  <c r="BN85" i="1"/>
  <c r="Z144" i="1"/>
  <c r="BN144" i="1"/>
  <c r="Z219" i="1"/>
  <c r="BN219" i="1"/>
  <c r="Z264" i="1"/>
  <c r="BN264" i="1"/>
  <c r="Z358" i="1"/>
  <c r="BN358" i="1"/>
  <c r="Z580" i="1"/>
  <c r="BN580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71" i="1"/>
  <c r="BN71" i="1"/>
  <c r="Z95" i="1"/>
  <c r="BN95" i="1"/>
  <c r="Z134" i="1"/>
  <c r="BN134" i="1"/>
  <c r="Z165" i="1"/>
  <c r="BN165" i="1"/>
  <c r="Z170" i="1"/>
  <c r="Z171" i="1" s="1"/>
  <c r="BN170" i="1"/>
  <c r="BP170" i="1"/>
  <c r="Z174" i="1"/>
  <c r="BN174" i="1"/>
  <c r="Z205" i="1"/>
  <c r="BN205" i="1"/>
  <c r="Z231" i="1"/>
  <c r="BN231" i="1"/>
  <c r="Z253" i="1"/>
  <c r="BN253" i="1"/>
  <c r="Z274" i="1"/>
  <c r="Z275" i="1" s="1"/>
  <c r="BN274" i="1"/>
  <c r="BP274" i="1"/>
  <c r="Y275" i="1"/>
  <c r="Z279" i="1"/>
  <c r="BN279" i="1"/>
  <c r="Z310" i="1"/>
  <c r="BN310" i="1"/>
  <c r="Z368" i="1"/>
  <c r="BN368" i="1"/>
  <c r="Z424" i="1"/>
  <c r="BN424" i="1"/>
  <c r="Z448" i="1"/>
  <c r="BN448" i="1"/>
  <c r="Z549" i="1"/>
  <c r="Z550" i="1" s="1"/>
  <c r="BN549" i="1"/>
  <c r="BP549" i="1"/>
  <c r="Y550" i="1"/>
  <c r="Z572" i="1"/>
  <c r="BN572" i="1"/>
  <c r="Z590" i="1"/>
  <c r="BN590" i="1"/>
  <c r="BP420" i="1"/>
  <c r="BN420" i="1"/>
  <c r="Z420" i="1"/>
  <c r="BP482" i="1"/>
  <c r="BN482" i="1"/>
  <c r="Z482" i="1"/>
  <c r="BP486" i="1"/>
  <c r="BN486" i="1"/>
  <c r="Z486" i="1"/>
  <c r="BP496" i="1"/>
  <c r="BN496" i="1"/>
  <c r="Z496" i="1"/>
  <c r="BP514" i="1"/>
  <c r="BN514" i="1"/>
  <c r="Z514" i="1"/>
  <c r="Y520" i="1"/>
  <c r="BP519" i="1"/>
  <c r="BN519" i="1"/>
  <c r="Z519" i="1"/>
  <c r="Z520" i="1" s="1"/>
  <c r="BP542" i="1"/>
  <c r="BN542" i="1"/>
  <c r="Z542" i="1"/>
  <c r="BP566" i="1"/>
  <c r="BN566" i="1"/>
  <c r="Z566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4" i="1"/>
  <c r="X667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8" i="1"/>
  <c r="BN108" i="1"/>
  <c r="Z126" i="1"/>
  <c r="BN126" i="1"/>
  <c r="Z140" i="1"/>
  <c r="BN140" i="1"/>
  <c r="Z155" i="1"/>
  <c r="BN155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BP432" i="1"/>
  <c r="BN432" i="1"/>
  <c r="Z432" i="1"/>
  <c r="BP452" i="1"/>
  <c r="BN452" i="1"/>
  <c r="Z452" i="1"/>
  <c r="BP491" i="1"/>
  <c r="BN491" i="1"/>
  <c r="Z491" i="1"/>
  <c r="BP499" i="1"/>
  <c r="BN499" i="1"/>
  <c r="Z499" i="1"/>
  <c r="BP558" i="1"/>
  <c r="BN558" i="1"/>
  <c r="Z558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146" i="1"/>
  <c r="BP138" i="1"/>
  <c r="BN138" i="1"/>
  <c r="Z138" i="1"/>
  <c r="BP148" i="1"/>
  <c r="BN148" i="1"/>
  <c r="Z148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8" i="1"/>
  <c r="BN488" i="1"/>
  <c r="Z488" i="1"/>
  <c r="BP493" i="1"/>
  <c r="BN493" i="1"/>
  <c r="Z493" i="1"/>
  <c r="BP501" i="1"/>
  <c r="BN501" i="1"/>
  <c r="Z501" i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Y573" i="1"/>
  <c r="B673" i="1"/>
  <c r="X665" i="1"/>
  <c r="X666" i="1" s="1"/>
  <c r="X663" i="1"/>
  <c r="Y36" i="1"/>
  <c r="Z34" i="1"/>
  <c r="BN34" i="1"/>
  <c r="Y55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8" i="1"/>
  <c r="Z93" i="1"/>
  <c r="BN93" i="1"/>
  <c r="Z101" i="1"/>
  <c r="BN101" i="1"/>
  <c r="Z114" i="1"/>
  <c r="BN114" i="1"/>
  <c r="BP124" i="1"/>
  <c r="BN124" i="1"/>
  <c r="BP132" i="1"/>
  <c r="BN132" i="1"/>
  <c r="Z132" i="1"/>
  <c r="BP142" i="1"/>
  <c r="BN142" i="1"/>
  <c r="Z142" i="1"/>
  <c r="Y161" i="1"/>
  <c r="BP159" i="1"/>
  <c r="BN159" i="1"/>
  <c r="Z159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K673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Y506" i="1"/>
  <c r="BP480" i="1"/>
  <c r="BN480" i="1"/>
  <c r="Z48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Y223" i="1"/>
  <c r="Y237" i="1"/>
  <c r="Q673" i="1"/>
  <c r="Y372" i="1"/>
  <c r="Y382" i="1"/>
  <c r="V673" i="1"/>
  <c r="Y412" i="1"/>
  <c r="BP483" i="1"/>
  <c r="BN483" i="1"/>
  <c r="BP484" i="1"/>
  <c r="BN484" i="1"/>
  <c r="Z484" i="1"/>
  <c r="BP489" i="1"/>
  <c r="BN489" i="1"/>
  <c r="Z489" i="1"/>
  <c r="BP494" i="1"/>
  <c r="BN494" i="1"/>
  <c r="Z494" i="1"/>
  <c r="Y510" i="1"/>
  <c r="BP508" i="1"/>
  <c r="BN508" i="1"/>
  <c r="Z508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AB673" i="1"/>
  <c r="Y72" i="1"/>
  <c r="H9" i="1"/>
  <c r="A10" i="1"/>
  <c r="Y24" i="1"/>
  <c r="Y35" i="1"/>
  <c r="Y59" i="1"/>
  <c r="Y80" i="1"/>
  <c r="Y88" i="1"/>
  <c r="BP96" i="1"/>
  <c r="BN96" i="1"/>
  <c r="Z96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Y151" i="1"/>
  <c r="G673" i="1"/>
  <c r="Y157" i="1"/>
  <c r="BP154" i="1"/>
  <c r="BN154" i="1"/>
  <c r="Z154" i="1"/>
  <c r="BP175" i="1"/>
  <c r="BN175" i="1"/>
  <c r="Z175" i="1"/>
  <c r="Y179" i="1"/>
  <c r="BP183" i="1"/>
  <c r="BN183" i="1"/>
  <c r="Z183" i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Y97" i="1"/>
  <c r="Z92" i="1"/>
  <c r="BN92" i="1"/>
  <c r="Z94" i="1"/>
  <c r="BN94" i="1"/>
  <c r="BP102" i="1"/>
  <c r="BN102" i="1"/>
  <c r="Z102" i="1"/>
  <c r="Y104" i="1"/>
  <c r="E673" i="1"/>
  <c r="Y110" i="1"/>
  <c r="BP107" i="1"/>
  <c r="BN107" i="1"/>
  <c r="Z107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Y150" i="1"/>
  <c r="Y156" i="1"/>
  <c r="BP160" i="1"/>
  <c r="BN160" i="1"/>
  <c r="Z160" i="1"/>
  <c r="Y162" i="1"/>
  <c r="Y167" i="1"/>
  <c r="BP164" i="1"/>
  <c r="BN164" i="1"/>
  <c r="Z164" i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2" i="1"/>
  <c r="Y407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T673" i="1"/>
  <c r="H673" i="1"/>
  <c r="Y172" i="1"/>
  <c r="J673" i="1"/>
  <c r="Y207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Z342" i="1"/>
  <c r="Z343" i="1" s="1"/>
  <c r="BN342" i="1"/>
  <c r="BP342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BN409" i="1"/>
  <c r="BP409" i="1"/>
  <c r="Z411" i="1"/>
  <c r="BN411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BP589" i="1"/>
  <c r="BN589" i="1"/>
  <c r="Z589" i="1"/>
  <c r="Y591" i="1"/>
  <c r="Y454" i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510" i="1" l="1"/>
  <c r="Z591" i="1"/>
  <c r="Z338" i="1"/>
  <c r="Z223" i="1"/>
  <c r="Z161" i="1"/>
  <c r="Z135" i="1"/>
  <c r="Z128" i="1"/>
  <c r="Z110" i="1"/>
  <c r="Z88" i="1"/>
  <c r="Z35" i="1"/>
  <c r="Z156" i="1"/>
  <c r="Z150" i="1"/>
  <c r="Z166" i="1"/>
  <c r="Z643" i="1"/>
  <c r="Z608" i="1"/>
  <c r="Z454" i="1"/>
  <c r="Z372" i="1"/>
  <c r="Z289" i="1"/>
  <c r="Z271" i="1"/>
  <c r="Z97" i="1"/>
  <c r="Z79" i="1"/>
  <c r="Z54" i="1"/>
  <c r="Z545" i="1"/>
  <c r="Z505" i="1"/>
  <c r="Z459" i="1"/>
  <c r="Z585" i="1"/>
  <c r="Z412" i="1"/>
  <c r="Z395" i="1"/>
  <c r="Z388" i="1"/>
  <c r="Z365" i="1"/>
  <c r="Z311" i="1"/>
  <c r="Z301" i="1"/>
  <c r="Z258" i="1"/>
  <c r="Z237" i="1"/>
  <c r="Z145" i="1"/>
  <c r="Z72" i="1"/>
  <c r="Z59" i="1"/>
  <c r="Z184" i="1"/>
  <c r="Z179" i="1"/>
  <c r="Z625" i="1"/>
  <c r="Z649" i="1"/>
  <c r="Z615" i="1"/>
  <c r="Z636" i="1"/>
  <c r="Z529" i="1"/>
  <c r="Z467" i="1"/>
  <c r="Z401" i="1"/>
  <c r="Z381" i="1"/>
  <c r="Z246" i="1"/>
  <c r="Z438" i="1"/>
  <c r="Z428" i="1"/>
  <c r="Y667" i="1"/>
  <c r="Y664" i="1"/>
  <c r="Z119" i="1"/>
  <c r="Z103" i="1"/>
  <c r="Z567" i="1"/>
  <c r="Y665" i="1"/>
  <c r="Z201" i="1"/>
  <c r="Y663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<sst xmlns="http://schemas.openxmlformats.org/spreadsheetml/2006/main" count="3139" uniqueCount="1081">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</sst>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6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4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2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1"/>
      <c r="B1" s="41"/>
      <c r="C1" s="41"/>
      <c r="D1" s="836" t="s">
        <v>0</v>
      </c>
      <c r="E1" s="807"/>
      <c r="F1" s="807"/>
      <c r="G1" s="12" t="s">
        <v>1</v>
      </c>
      <c r="H1" s="836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870" t="s">
        <v>8</v>
      </c>
      <c r="B5" s="871"/>
      <c r="C5" s="872"/>
      <c r="D5" s="865"/>
      <c r="E5" s="866"/>
      <c r="F5" s="1190" t="s">
        <v>9</v>
      </c>
      <c r="G5" s="872"/>
      <c r="H5" s="865" t="s">
        <v>1080</v>
      </c>
      <c r="I5" s="1071"/>
      <c r="J5" s="1071"/>
      <c r="K5" s="1071"/>
      <c r="L5" s="1071"/>
      <c r="M5" s="866"/>
      <c r="N5" s="58"/>
      <c r="P5" s="24" t="s">
        <v>10</v>
      </c>
      <c r="Q5" s="1181">
        <v>45647</v>
      </c>
      <c r="R5" s="948"/>
      <c r="T5" s="996" t="s">
        <v>11</v>
      </c>
      <c r="U5" s="978"/>
      <c r="V5" s="998" t="s">
        <v>12</v>
      </c>
      <c r="W5" s="948"/>
      <c r="AB5" s="51"/>
      <c r="AC5" s="51"/>
      <c r="AD5" s="51"/>
      <c r="AE5" s="51"/>
    </row>
    <row r="6" spans="1:32" s="774" customFormat="1" ht="24" customHeight="1" x14ac:dyDescent="0.2">
      <c r="A6" s="870" t="s">
        <v>13</v>
      </c>
      <c r="B6" s="871"/>
      <c r="C6" s="872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48"/>
      <c r="N6" s="59"/>
      <c r="P6" s="24" t="s">
        <v>15</v>
      </c>
      <c r="Q6" s="1196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05" t="s">
        <v>16</v>
      </c>
      <c r="U6" s="978"/>
      <c r="V6" s="1127" t="s">
        <v>17</v>
      </c>
      <c r="W6" s="833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8"/>
      <c r="V7" s="1128"/>
      <c r="W7" s="1129"/>
      <c r="AB7" s="51"/>
      <c r="AC7" s="51"/>
      <c r="AD7" s="51"/>
      <c r="AE7" s="51"/>
    </row>
    <row r="8" spans="1:32" s="774" customFormat="1" ht="25.5" customHeight="1" x14ac:dyDescent="0.2">
      <c r="A8" s="1140" t="s">
        <v>18</v>
      </c>
      <c r="B8" s="788"/>
      <c r="C8" s="789"/>
      <c r="D8" s="822" t="s">
        <v>19</v>
      </c>
      <c r="E8" s="823"/>
      <c r="F8" s="823"/>
      <c r="G8" s="823"/>
      <c r="H8" s="823"/>
      <c r="I8" s="823"/>
      <c r="J8" s="823"/>
      <c r="K8" s="823"/>
      <c r="L8" s="823"/>
      <c r="M8" s="824"/>
      <c r="N8" s="61"/>
      <c r="P8" s="24" t="s">
        <v>20</v>
      </c>
      <c r="Q8" s="915">
        <v>0.5</v>
      </c>
      <c r="R8" s="844"/>
      <c r="T8" s="793"/>
      <c r="U8" s="978"/>
      <c r="V8" s="1128"/>
      <c r="W8" s="1129"/>
      <c r="AB8" s="51"/>
      <c r="AC8" s="51"/>
      <c r="AD8" s="51"/>
      <c r="AE8" s="51"/>
    </row>
    <row r="9" spans="1:32" s="774" customFormat="1" ht="39.950000000000003" customHeight="1" x14ac:dyDescent="0.2">
      <c r="A9" s="8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874"/>
      <c r="E9" s="791"/>
      <c r="F9" s="8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75"/>
      <c r="P9" s="26" t="s">
        <v>21</v>
      </c>
      <c r="Q9" s="943"/>
      <c r="R9" s="944"/>
      <c r="T9" s="793"/>
      <c r="U9" s="978"/>
      <c r="V9" s="1130"/>
      <c r="W9" s="1131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8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874"/>
      <c r="E10" s="791"/>
      <c r="F10" s="8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11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6"/>
      <c r="R10" s="1007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7"/>
      <c r="R11" s="948"/>
      <c r="U11" s="24" t="s">
        <v>27</v>
      </c>
      <c r="V11" s="1094" t="s">
        <v>28</v>
      </c>
      <c r="W11" s="944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4" t="s">
        <v>29</v>
      </c>
      <c r="B12" s="871"/>
      <c r="C12" s="871"/>
      <c r="D12" s="871"/>
      <c r="E12" s="871"/>
      <c r="F12" s="871"/>
      <c r="G12" s="871"/>
      <c r="H12" s="871"/>
      <c r="I12" s="871"/>
      <c r="J12" s="871"/>
      <c r="K12" s="871"/>
      <c r="L12" s="871"/>
      <c r="M12" s="872"/>
      <c r="N12" s="62"/>
      <c r="P12" s="24" t="s">
        <v>30</v>
      </c>
      <c r="Q12" s="915"/>
      <c r="R12" s="844"/>
      <c r="S12" s="23"/>
      <c r="U12" s="24"/>
      <c r="V12" s="807"/>
      <c r="W12" s="793"/>
      <c r="AB12" s="51"/>
      <c r="AC12" s="51"/>
      <c r="AD12" s="51"/>
      <c r="AE12" s="51"/>
    </row>
    <row r="13" spans="1:32" s="774" customFormat="1" ht="23.25" customHeight="1" x14ac:dyDescent="0.2">
      <c r="A13" s="984" t="s">
        <v>31</v>
      </c>
      <c r="B13" s="871"/>
      <c r="C13" s="871"/>
      <c r="D13" s="871"/>
      <c r="E13" s="871"/>
      <c r="F13" s="871"/>
      <c r="G13" s="871"/>
      <c r="H13" s="871"/>
      <c r="I13" s="871"/>
      <c r="J13" s="871"/>
      <c r="K13" s="871"/>
      <c r="L13" s="871"/>
      <c r="M13" s="872"/>
      <c r="N13" s="62"/>
      <c r="O13" s="26"/>
      <c r="P13" s="26" t="s">
        <v>32</v>
      </c>
      <c r="Q13" s="1094"/>
      <c r="R13" s="9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4" t="s">
        <v>33</v>
      </c>
      <c r="B14" s="871"/>
      <c r="C14" s="871"/>
      <c r="D14" s="871"/>
      <c r="E14" s="871"/>
      <c r="F14" s="871"/>
      <c r="G14" s="871"/>
      <c r="H14" s="871"/>
      <c r="I14" s="871"/>
      <c r="J14" s="871"/>
      <c r="K14" s="871"/>
      <c r="L14" s="871"/>
      <c r="M14" s="8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985" t="s">
        <v>34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72"/>
      <c r="N15" s="63"/>
      <c r="P15" s="97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6" t="s">
        <v>36</v>
      </c>
      <c r="B17" s="816" t="s">
        <v>37</v>
      </c>
      <c r="C17" s="873" t="s">
        <v>38</v>
      </c>
      <c r="D17" s="816" t="s">
        <v>39</v>
      </c>
      <c r="E17" s="895"/>
      <c r="F17" s="816" t="s">
        <v>40</v>
      </c>
      <c r="G17" s="816" t="s">
        <v>41</v>
      </c>
      <c r="H17" s="816" t="s">
        <v>42</v>
      </c>
      <c r="I17" s="816" t="s">
        <v>43</v>
      </c>
      <c r="J17" s="816" t="s">
        <v>44</v>
      </c>
      <c r="K17" s="816" t="s">
        <v>45</v>
      </c>
      <c r="L17" s="816" t="s">
        <v>46</v>
      </c>
      <c r="M17" s="816" t="s">
        <v>47</v>
      </c>
      <c r="N17" s="816" t="s">
        <v>48</v>
      </c>
      <c r="O17" s="816" t="s">
        <v>49</v>
      </c>
      <c r="P17" s="816" t="s">
        <v>50</v>
      </c>
      <c r="Q17" s="894"/>
      <c r="R17" s="894"/>
      <c r="S17" s="894"/>
      <c r="T17" s="895"/>
      <c r="U17" s="1208" t="s">
        <v>51</v>
      </c>
      <c r="V17" s="872"/>
      <c r="W17" s="816" t="s">
        <v>52</v>
      </c>
      <c r="X17" s="816" t="s">
        <v>53</v>
      </c>
      <c r="Y17" s="1209" t="s">
        <v>54</v>
      </c>
      <c r="Z17" s="1059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44"/>
      <c r="AF17" s="1145"/>
      <c r="AG17" s="66"/>
      <c r="BD17" s="65" t="s">
        <v>60</v>
      </c>
    </row>
    <row r="18" spans="1:68" ht="14.25" customHeight="1" x14ac:dyDescent="0.2">
      <c r="A18" s="817"/>
      <c r="B18" s="817"/>
      <c r="C18" s="817"/>
      <c r="D18" s="896"/>
      <c r="E18" s="898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96"/>
      <c r="Q18" s="897"/>
      <c r="R18" s="897"/>
      <c r="S18" s="897"/>
      <c r="T18" s="898"/>
      <c r="U18" s="67" t="s">
        <v>61</v>
      </c>
      <c r="V18" s="67" t="s">
        <v>62</v>
      </c>
      <c r="W18" s="817"/>
      <c r="X18" s="817"/>
      <c r="Y18" s="1210"/>
      <c r="Z18" s="1060"/>
      <c r="AA18" s="1051"/>
      <c r="AB18" s="1051"/>
      <c r="AC18" s="1051"/>
      <c r="AD18" s="1146"/>
      <c r="AE18" s="1147"/>
      <c r="AF18" s="1148"/>
      <c r="AG18" s="66"/>
      <c r="BD18" s="65"/>
    </row>
    <row r="19" spans="1:68" ht="27.75" hidden="1" customHeight="1" x14ac:dyDescent="0.2">
      <c r="A19" s="918" t="s">
        <v>63</v>
      </c>
      <c r="B19" s="919"/>
      <c r="C19" s="919"/>
      <c r="D19" s="919"/>
      <c r="E19" s="919"/>
      <c r="F19" s="919"/>
      <c r="G19" s="919"/>
      <c r="H19" s="919"/>
      <c r="I19" s="919"/>
      <c r="J19" s="919"/>
      <c r="K19" s="919"/>
      <c r="L19" s="919"/>
      <c r="M19" s="919"/>
      <c r="N19" s="919"/>
      <c r="O19" s="919"/>
      <c r="P19" s="919"/>
      <c r="Q19" s="919"/>
      <c r="R19" s="919"/>
      <c r="S19" s="919"/>
      <c r="T19" s="919"/>
      <c r="U19" s="919"/>
      <c r="V19" s="919"/>
      <c r="W19" s="919"/>
      <c r="X19" s="919"/>
      <c r="Y19" s="919"/>
      <c r="Z19" s="919"/>
      <c r="AA19" s="48"/>
      <c r="AB19" s="48"/>
      <c r="AC19" s="48"/>
    </row>
    <row r="20" spans="1:68" ht="16.5" hidden="1" customHeight="1" x14ac:dyDescent="0.25">
      <c r="A20" s="805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5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5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1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4">
        <v>4680115886278</v>
      </c>
      <c r="E30" s="785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4">
        <v>4680115886247</v>
      </c>
      <c r="E31" s="785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7" t="s">
        <v>71</v>
      </c>
      <c r="Q35" s="788"/>
      <c r="R35" s="788"/>
      <c r="S35" s="788"/>
      <c r="T35" s="788"/>
      <c r="U35" s="788"/>
      <c r="V35" s="789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87" t="s">
        <v>71</v>
      </c>
      <c r="Q36" s="788"/>
      <c r="R36" s="788"/>
      <c r="S36" s="788"/>
      <c r="T36" s="788"/>
      <c r="U36" s="788"/>
      <c r="V36" s="789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5" t="s">
        <v>104</v>
      </c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3"/>
      <c r="U37" s="793"/>
      <c r="V37" s="793"/>
      <c r="W37" s="793"/>
      <c r="X37" s="793"/>
      <c r="Y37" s="793"/>
      <c r="Z37" s="793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7" t="s">
        <v>71</v>
      </c>
      <c r="Q39" s="788"/>
      <c r="R39" s="788"/>
      <c r="S39" s="788"/>
      <c r="T39" s="788"/>
      <c r="U39" s="788"/>
      <c r="V39" s="789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87" t="s">
        <v>71</v>
      </c>
      <c r="Q40" s="788"/>
      <c r="R40" s="788"/>
      <c r="S40" s="788"/>
      <c r="T40" s="788"/>
      <c r="U40" s="788"/>
      <c r="V40" s="789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5" t="s">
        <v>110</v>
      </c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3"/>
      <c r="P41" s="793"/>
      <c r="Q41" s="793"/>
      <c r="R41" s="793"/>
      <c r="S41" s="793"/>
      <c r="T41" s="793"/>
      <c r="U41" s="793"/>
      <c r="V41" s="793"/>
      <c r="W41" s="793"/>
      <c r="X41" s="793"/>
      <c r="Y41" s="793"/>
      <c r="Z41" s="793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7" t="s">
        <v>71</v>
      </c>
      <c r="Q43" s="788"/>
      <c r="R43" s="788"/>
      <c r="S43" s="788"/>
      <c r="T43" s="788"/>
      <c r="U43" s="788"/>
      <c r="V43" s="789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87" t="s">
        <v>71</v>
      </c>
      <c r="Q44" s="788"/>
      <c r="R44" s="788"/>
      <c r="S44" s="788"/>
      <c r="T44" s="788"/>
      <c r="U44" s="788"/>
      <c r="V44" s="789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918" t="s">
        <v>113</v>
      </c>
      <c r="B45" s="919"/>
      <c r="C45" s="919"/>
      <c r="D45" s="919"/>
      <c r="E45" s="919"/>
      <c r="F45" s="919"/>
      <c r="G45" s="919"/>
      <c r="H45" s="919"/>
      <c r="I45" s="919"/>
      <c r="J45" s="919"/>
      <c r="K45" s="919"/>
      <c r="L45" s="919"/>
      <c r="M45" s="919"/>
      <c r="N45" s="919"/>
      <c r="O45" s="919"/>
      <c r="P45" s="919"/>
      <c r="Q45" s="919"/>
      <c r="R45" s="919"/>
      <c r="S45" s="919"/>
      <c r="T45" s="919"/>
      <c r="U45" s="919"/>
      <c r="V45" s="919"/>
      <c r="W45" s="919"/>
      <c r="X45" s="919"/>
      <c r="Y45" s="919"/>
      <c r="Z45" s="919"/>
      <c r="AA45" s="48"/>
      <c r="AB45" s="48"/>
      <c r="AC45" s="48"/>
    </row>
    <row r="46" spans="1:68" ht="16.5" hidden="1" customHeight="1" x14ac:dyDescent="0.25">
      <c r="A46" s="805" t="s">
        <v>114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2"/>
      <c r="AB46" s="772"/>
      <c r="AC46" s="772"/>
    </row>
    <row r="47" spans="1:68" ht="14.25" hidden="1" customHeight="1" x14ac:dyDescent="0.25">
      <c r="A47" s="795" t="s">
        <v>115</v>
      </c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3"/>
      <c r="P47" s="793"/>
      <c r="Q47" s="793"/>
      <c r="R47" s="793"/>
      <c r="S47" s="793"/>
      <c r="T47" s="793"/>
      <c r="U47" s="793"/>
      <c r="V47" s="793"/>
      <c r="W47" s="793"/>
      <c r="X47" s="793"/>
      <c r="Y47" s="793"/>
      <c r="Z47" s="793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864</v>
      </c>
      <c r="Y49" s="778">
        <f t="shared" si="6"/>
        <v>864</v>
      </c>
      <c r="Z49" s="36">
        <f>IFERROR(IF(Y49=0,"",ROUNDUP(Y49/H49,0)*0.02175),"")</f>
        <v>1.7399999999999998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902.4</v>
      </c>
      <c r="BN49" s="64">
        <f t="shared" si="8"/>
        <v>902.4</v>
      </c>
      <c r="BO49" s="64">
        <f t="shared" si="9"/>
        <v>1.4285714285714284</v>
      </c>
      <c r="BP49" s="64">
        <f t="shared" si="10"/>
        <v>1.4285714285714284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8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7" t="s">
        <v>71</v>
      </c>
      <c r="Q54" s="788"/>
      <c r="R54" s="788"/>
      <c r="S54" s="788"/>
      <c r="T54" s="788"/>
      <c r="U54" s="788"/>
      <c r="V54" s="789"/>
      <c r="W54" s="37" t="s">
        <v>72</v>
      </c>
      <c r="X54" s="779">
        <f>IFERROR(X48/H48,"0")+IFERROR(X49/H49,"0")+IFERROR(X50/H50,"0")+IFERROR(X51/H51,"0")+IFERROR(X52/H52,"0")+IFERROR(X53/H53,"0")</f>
        <v>80</v>
      </c>
      <c r="Y54" s="779">
        <f>IFERROR(Y48/H48,"0")+IFERROR(Y49/H49,"0")+IFERROR(Y50/H50,"0")+IFERROR(Y51/H51,"0")+IFERROR(Y52/H52,"0")+IFERROR(Y53/H53,"0")</f>
        <v>80</v>
      </c>
      <c r="Z54" s="779">
        <f>IFERROR(IF(Z48="",0,Z48),"0")+IFERROR(IF(Z49="",0,Z49),"0")+IFERROR(IF(Z50="",0,Z50),"0")+IFERROR(IF(Z51="",0,Z51),"0")+IFERROR(IF(Z52="",0,Z52),"0")+IFERROR(IF(Z53="",0,Z53),"0")</f>
        <v>1.7399999999999998</v>
      </c>
      <c r="AA54" s="780"/>
      <c r="AB54" s="780"/>
      <c r="AC54" s="780"/>
    </row>
    <row r="55" spans="1:68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87" t="s">
        <v>71</v>
      </c>
      <c r="Q55" s="788"/>
      <c r="R55" s="788"/>
      <c r="S55" s="788"/>
      <c r="T55" s="788"/>
      <c r="U55" s="788"/>
      <c r="V55" s="789"/>
      <c r="W55" s="37" t="s">
        <v>69</v>
      </c>
      <c r="X55" s="779">
        <f>IFERROR(SUM(X48:X53),"0")</f>
        <v>864</v>
      </c>
      <c r="Y55" s="779">
        <f>IFERROR(SUM(Y48:Y53),"0")</f>
        <v>864</v>
      </c>
      <c r="Z55" s="37"/>
      <c r="AA55" s="780"/>
      <c r="AB55" s="780"/>
      <c r="AC55" s="780"/>
    </row>
    <row r="56" spans="1:68" ht="14.25" hidden="1" customHeight="1" x14ac:dyDescent="0.25">
      <c r="A56" s="795" t="s">
        <v>73</v>
      </c>
      <c r="B56" s="793"/>
      <c r="C56" s="793"/>
      <c r="D56" s="793"/>
      <c r="E56" s="793"/>
      <c r="F56" s="793"/>
      <c r="G56" s="793"/>
      <c r="H56" s="793"/>
      <c r="I56" s="793"/>
      <c r="J56" s="793"/>
      <c r="K56" s="793"/>
      <c r="L56" s="793"/>
      <c r="M56" s="793"/>
      <c r="N56" s="793"/>
      <c r="O56" s="793"/>
      <c r="P56" s="793"/>
      <c r="Q56" s="793"/>
      <c r="R56" s="793"/>
      <c r="S56" s="793"/>
      <c r="T56" s="793"/>
      <c r="U56" s="793"/>
      <c r="V56" s="793"/>
      <c r="W56" s="793"/>
      <c r="X56" s="793"/>
      <c r="Y56" s="793"/>
      <c r="Z56" s="793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7" t="s">
        <v>71</v>
      </c>
      <c r="Q59" s="788"/>
      <c r="R59" s="788"/>
      <c r="S59" s="788"/>
      <c r="T59" s="788"/>
      <c r="U59" s="788"/>
      <c r="V59" s="789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87" t="s">
        <v>71</v>
      </c>
      <c r="Q60" s="788"/>
      <c r="R60" s="788"/>
      <c r="S60" s="788"/>
      <c r="T60" s="788"/>
      <c r="U60" s="788"/>
      <c r="V60" s="789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2"/>
      <c r="AB61" s="772"/>
      <c r="AC61" s="772"/>
    </row>
    <row r="62" spans="1:68" ht="14.25" hidden="1" customHeight="1" x14ac:dyDescent="0.25">
      <c r="A62" s="795" t="s">
        <v>115</v>
      </c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3"/>
      <c r="P62" s="793"/>
      <c r="Q62" s="793"/>
      <c r="R62" s="793"/>
      <c r="S62" s="793"/>
      <c r="T62" s="793"/>
      <c r="U62" s="793"/>
      <c r="V62" s="793"/>
      <c r="W62" s="793"/>
      <c r="X62" s="793"/>
      <c r="Y62" s="793"/>
      <c r="Z62" s="793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268.8</v>
      </c>
      <c r="Y63" s="778">
        <f t="shared" ref="Y63:Y71" si="11">IFERROR(IF(X63="",0,CEILING((X63/$H63),1)*$H63),"")</f>
        <v>268.79999999999995</v>
      </c>
      <c r="Z63" s="36">
        <f>IFERROR(IF(Y63=0,"",ROUNDUP(Y63/H63,0)*0.02175),"")</f>
        <v>0.52200000000000002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280.32</v>
      </c>
      <c r="BN63" s="64">
        <f t="shared" ref="BN63:BN71" si="13">IFERROR(Y63*I63/H63,"0")</f>
        <v>280.31999999999994</v>
      </c>
      <c r="BO63" s="64">
        <f t="shared" ref="BO63:BO71" si="14">IFERROR(1/J63*(X63/H63),"0")</f>
        <v>0.4285714285714286</v>
      </c>
      <c r="BP63" s="64">
        <f t="shared" ref="BP63:BP71" si="15">IFERROR(1/J63*(Y63/H63),"0")</f>
        <v>0.42857142857142849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604.79999999999995</v>
      </c>
      <c r="Y64" s="778">
        <f t="shared" si="11"/>
        <v>604.80000000000007</v>
      </c>
      <c r="Z64" s="36">
        <f>IFERROR(IF(Y64=0,"",ROUNDUP(Y64/H64,0)*0.02175),"")</f>
        <v>1.218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631.67999999999995</v>
      </c>
      <c r="BN64" s="64">
        <f t="shared" si="13"/>
        <v>631.67999999999995</v>
      </c>
      <c r="BO64" s="64">
        <f t="shared" si="14"/>
        <v>0.99999999999999978</v>
      </c>
      <c r="BP64" s="64">
        <f t="shared" si="15"/>
        <v>1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4">
        <v>4680115880283</v>
      </c>
      <c r="E66" s="785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4">
        <v>4680115882720</v>
      </c>
      <c r="E67" s="785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4">
        <v>4680115881525</v>
      </c>
      <c r="E68" s="785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4">
        <v>4680115885899</v>
      </c>
      <c r="E69" s="785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4">
        <v>4607091382952</v>
      </c>
      <c r="E70" s="785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2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87" t="s">
        <v>71</v>
      </c>
      <c r="Q72" s="788"/>
      <c r="R72" s="788"/>
      <c r="S72" s="788"/>
      <c r="T72" s="788"/>
      <c r="U72" s="788"/>
      <c r="V72" s="789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80</v>
      </c>
      <c r="Y72" s="779">
        <f>IFERROR(Y63/H63,"0")+IFERROR(Y64/H64,"0")+IFERROR(Y65/H65,"0")+IFERROR(Y66/H66,"0")+IFERROR(Y67/H67,"0")+IFERROR(Y68/H68,"0")+IFERROR(Y69/H69,"0")+IFERROR(Y70/H70,"0")+IFERROR(Y71/H71,"0")</f>
        <v>80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1.74</v>
      </c>
      <c r="AA72" s="780"/>
      <c r="AB72" s="780"/>
      <c r="AC72" s="780"/>
    </row>
    <row r="73" spans="1:68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87" t="s">
        <v>71</v>
      </c>
      <c r="Q73" s="788"/>
      <c r="R73" s="788"/>
      <c r="S73" s="788"/>
      <c r="T73" s="788"/>
      <c r="U73" s="788"/>
      <c r="V73" s="789"/>
      <c r="W73" s="37" t="s">
        <v>69</v>
      </c>
      <c r="X73" s="779">
        <f>IFERROR(SUM(X63:X71),"0")</f>
        <v>873.59999999999991</v>
      </c>
      <c r="Y73" s="779">
        <f>IFERROR(SUM(Y63:Y71),"0")</f>
        <v>873.6</v>
      </c>
      <c r="Z73" s="37"/>
      <c r="AA73" s="780"/>
      <c r="AB73" s="780"/>
      <c r="AC73" s="780"/>
    </row>
    <row r="74" spans="1:68" ht="14.25" hidden="1" customHeight="1" x14ac:dyDescent="0.25">
      <c r="A74" s="795" t="s">
        <v>172</v>
      </c>
      <c r="B74" s="793"/>
      <c r="C74" s="793"/>
      <c r="D74" s="793"/>
      <c r="E74" s="793"/>
      <c r="F74" s="793"/>
      <c r="G74" s="793"/>
      <c r="H74" s="793"/>
      <c r="I74" s="793"/>
      <c r="J74" s="793"/>
      <c r="K74" s="793"/>
      <c r="L74" s="793"/>
      <c r="M74" s="793"/>
      <c r="N74" s="793"/>
      <c r="O74" s="793"/>
      <c r="P74" s="793"/>
      <c r="Q74" s="793"/>
      <c r="R74" s="793"/>
      <c r="S74" s="793"/>
      <c r="T74" s="793"/>
      <c r="U74" s="793"/>
      <c r="V74" s="793"/>
      <c r="W74" s="793"/>
      <c r="X74" s="793"/>
      <c r="Y74" s="793"/>
      <c r="Z74" s="793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518.4</v>
      </c>
      <c r="Y75" s="778">
        <f>IFERROR(IF(X75="",0,CEILING((X75/$H75),1)*$H75),"")</f>
        <v>518.40000000000009</v>
      </c>
      <c r="Z75" s="36">
        <f>IFERROR(IF(Y75=0,"",ROUNDUP(Y75/H75,0)*0.02175),"")</f>
        <v>1.044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541.43999999999994</v>
      </c>
      <c r="BN75" s="64">
        <f>IFERROR(Y75*I75/H75,"0")</f>
        <v>541.44000000000005</v>
      </c>
      <c r="BO75" s="64">
        <f>IFERROR(1/J75*(X75/H75),"0")</f>
        <v>0.85714285714285698</v>
      </c>
      <c r="BP75" s="64">
        <f>IFERROR(1/J75*(Y75/H75),"0")</f>
        <v>0.85714285714285721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9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2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87" t="s">
        <v>71</v>
      </c>
      <c r="Q79" s="788"/>
      <c r="R79" s="788"/>
      <c r="S79" s="788"/>
      <c r="T79" s="788"/>
      <c r="U79" s="788"/>
      <c r="V79" s="789"/>
      <c r="W79" s="37" t="s">
        <v>72</v>
      </c>
      <c r="X79" s="779">
        <f>IFERROR(X75/H75,"0")+IFERROR(X76/H76,"0")+IFERROR(X77/H77,"0")+IFERROR(X78/H78,"0")</f>
        <v>47.999999999999993</v>
      </c>
      <c r="Y79" s="779">
        <f>IFERROR(Y75/H75,"0")+IFERROR(Y76/H76,"0")+IFERROR(Y77/H77,"0")+IFERROR(Y78/H78,"0")</f>
        <v>48.000000000000007</v>
      </c>
      <c r="Z79" s="779">
        <f>IFERROR(IF(Z75="",0,Z75),"0")+IFERROR(IF(Z76="",0,Z76),"0")+IFERROR(IF(Z77="",0,Z77),"0")+IFERROR(IF(Z78="",0,Z78),"0")</f>
        <v>1.044</v>
      </c>
      <c r="AA79" s="780"/>
      <c r="AB79" s="780"/>
      <c r="AC79" s="780"/>
    </row>
    <row r="80" spans="1:68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87" t="s">
        <v>71</v>
      </c>
      <c r="Q80" s="788"/>
      <c r="R80" s="788"/>
      <c r="S80" s="788"/>
      <c r="T80" s="788"/>
      <c r="U80" s="788"/>
      <c r="V80" s="789"/>
      <c r="W80" s="37" t="s">
        <v>69</v>
      </c>
      <c r="X80" s="779">
        <f>IFERROR(SUM(X75:X78),"0")</f>
        <v>518.4</v>
      </c>
      <c r="Y80" s="779">
        <f>IFERROR(SUM(Y75:Y78),"0")</f>
        <v>518.40000000000009</v>
      </c>
      <c r="Z80" s="37"/>
      <c r="AA80" s="780"/>
      <c r="AB80" s="780"/>
      <c r="AC80" s="780"/>
    </row>
    <row r="81" spans="1:68" ht="14.25" hidden="1" customHeight="1" x14ac:dyDescent="0.25">
      <c r="A81" s="795" t="s">
        <v>64</v>
      </c>
      <c r="B81" s="793"/>
      <c r="C81" s="793"/>
      <c r="D81" s="793"/>
      <c r="E81" s="793"/>
      <c r="F81" s="793"/>
      <c r="G81" s="793"/>
      <c r="H81" s="793"/>
      <c r="I81" s="793"/>
      <c r="J81" s="793"/>
      <c r="K81" s="793"/>
      <c r="L81" s="793"/>
      <c r="M81" s="793"/>
      <c r="N81" s="793"/>
      <c r="O81" s="793"/>
      <c r="P81" s="793"/>
      <c r="Q81" s="793"/>
      <c r="R81" s="793"/>
      <c r="S81" s="793"/>
      <c r="T81" s="793"/>
      <c r="U81" s="793"/>
      <c r="V81" s="793"/>
      <c r="W81" s="793"/>
      <c r="X81" s="793"/>
      <c r="Y81" s="793"/>
      <c r="Z81" s="793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1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87" t="s">
        <v>71</v>
      </c>
      <c r="Q88" s="788"/>
      <c r="R88" s="788"/>
      <c r="S88" s="788"/>
      <c r="T88" s="788"/>
      <c r="U88" s="788"/>
      <c r="V88" s="789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87" t="s">
        <v>71</v>
      </c>
      <c r="Q89" s="788"/>
      <c r="R89" s="788"/>
      <c r="S89" s="788"/>
      <c r="T89" s="788"/>
      <c r="U89" s="788"/>
      <c r="V89" s="789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5" t="s">
        <v>73</v>
      </c>
      <c r="B90" s="793"/>
      <c r="C90" s="793"/>
      <c r="D90" s="793"/>
      <c r="E90" s="793"/>
      <c r="F90" s="793"/>
      <c r="G90" s="793"/>
      <c r="H90" s="793"/>
      <c r="I90" s="793"/>
      <c r="J90" s="793"/>
      <c r="K90" s="793"/>
      <c r="L90" s="793"/>
      <c r="M90" s="793"/>
      <c r="N90" s="793"/>
      <c r="O90" s="793"/>
      <c r="P90" s="793"/>
      <c r="Q90" s="793"/>
      <c r="R90" s="793"/>
      <c r="S90" s="793"/>
      <c r="T90" s="793"/>
      <c r="U90" s="793"/>
      <c r="V90" s="793"/>
      <c r="W90" s="793"/>
      <c r="X90" s="793"/>
      <c r="Y90" s="793"/>
      <c r="Z90" s="793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4">
        <v>4680115884311</v>
      </c>
      <c r="E94" s="785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4">
        <v>4680115885929</v>
      </c>
      <c r="E95" s="785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4">
        <v>4680115884403</v>
      </c>
      <c r="E96" s="785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87" t="s">
        <v>71</v>
      </c>
      <c r="Q97" s="788"/>
      <c r="R97" s="788"/>
      <c r="S97" s="788"/>
      <c r="T97" s="788"/>
      <c r="U97" s="788"/>
      <c r="V97" s="789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87" t="s">
        <v>71</v>
      </c>
      <c r="Q98" s="788"/>
      <c r="R98" s="788"/>
      <c r="S98" s="788"/>
      <c r="T98" s="788"/>
      <c r="U98" s="788"/>
      <c r="V98" s="789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5" t="s">
        <v>213</v>
      </c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3"/>
      <c r="P99" s="793"/>
      <c r="Q99" s="793"/>
      <c r="R99" s="793"/>
      <c r="S99" s="793"/>
      <c r="T99" s="793"/>
      <c r="U99" s="793"/>
      <c r="V99" s="793"/>
      <c r="W99" s="793"/>
      <c r="X99" s="793"/>
      <c r="Y99" s="793"/>
      <c r="Z99" s="793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124.8</v>
      </c>
      <c r="Y100" s="778">
        <f>IFERROR(IF(X100="",0,CEILING((X100/$H100),1)*$H100),"")</f>
        <v>124.8</v>
      </c>
      <c r="Z100" s="36">
        <f>IFERROR(IF(Y100=0,"",ROUNDUP(Y100/H100,0)*0.02175),"")</f>
        <v>0.34799999999999998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132.47999999999999</v>
      </c>
      <c r="BN100" s="64">
        <f>IFERROR(Y100*I100/H100,"0")</f>
        <v>132.47999999999999</v>
      </c>
      <c r="BO100" s="64">
        <f>IFERROR(1/J100*(X100/H100),"0")</f>
        <v>0.2857142857142857</v>
      </c>
      <c r="BP100" s="64">
        <f>IFERROR(1/J100*(Y100/H100),"0")</f>
        <v>0.2857142857142857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2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87" t="s">
        <v>71</v>
      </c>
      <c r="Q103" s="788"/>
      <c r="R103" s="788"/>
      <c r="S103" s="788"/>
      <c r="T103" s="788"/>
      <c r="U103" s="788"/>
      <c r="V103" s="789"/>
      <c r="W103" s="37" t="s">
        <v>72</v>
      </c>
      <c r="X103" s="779">
        <f>IFERROR(X100/H100,"0")+IFERROR(X101/H101,"0")+IFERROR(X102/H102,"0")</f>
        <v>16</v>
      </c>
      <c r="Y103" s="779">
        <f>IFERROR(Y100/H100,"0")+IFERROR(Y101/H101,"0")+IFERROR(Y102/H102,"0")</f>
        <v>16</v>
      </c>
      <c r="Z103" s="779">
        <f>IFERROR(IF(Z100="",0,Z100),"0")+IFERROR(IF(Z101="",0,Z101),"0")+IFERROR(IF(Z102="",0,Z102),"0")</f>
        <v>0.34799999999999998</v>
      </c>
      <c r="AA103" s="780"/>
      <c r="AB103" s="780"/>
      <c r="AC103" s="780"/>
    </row>
    <row r="104" spans="1:68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87" t="s">
        <v>71</v>
      </c>
      <c r="Q104" s="788"/>
      <c r="R104" s="788"/>
      <c r="S104" s="788"/>
      <c r="T104" s="788"/>
      <c r="U104" s="788"/>
      <c r="V104" s="789"/>
      <c r="W104" s="37" t="s">
        <v>69</v>
      </c>
      <c r="X104" s="779">
        <f>IFERROR(SUM(X100:X102),"0")</f>
        <v>124.8</v>
      </c>
      <c r="Y104" s="779">
        <f>IFERROR(SUM(Y100:Y102),"0")</f>
        <v>124.8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93"/>
      <c r="C105" s="793"/>
      <c r="D105" s="793"/>
      <c r="E105" s="793"/>
      <c r="F105" s="793"/>
      <c r="G105" s="793"/>
      <c r="H105" s="793"/>
      <c r="I105" s="793"/>
      <c r="J105" s="793"/>
      <c r="K105" s="793"/>
      <c r="L105" s="793"/>
      <c r="M105" s="793"/>
      <c r="N105" s="793"/>
      <c r="O105" s="793"/>
      <c r="P105" s="793"/>
      <c r="Q105" s="793"/>
      <c r="R105" s="793"/>
      <c r="S105" s="793"/>
      <c r="T105" s="793"/>
      <c r="U105" s="793"/>
      <c r="V105" s="793"/>
      <c r="W105" s="793"/>
      <c r="X105" s="793"/>
      <c r="Y105" s="793"/>
      <c r="Z105" s="793"/>
      <c r="AA105" s="772"/>
      <c r="AB105" s="772"/>
      <c r="AC105" s="772"/>
    </row>
    <row r="106" spans="1:68" ht="14.25" hidden="1" customHeight="1" x14ac:dyDescent="0.25">
      <c r="A106" s="795" t="s">
        <v>115</v>
      </c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3"/>
      <c r="P106" s="793"/>
      <c r="Q106" s="793"/>
      <c r="R106" s="793"/>
      <c r="S106" s="793"/>
      <c r="T106" s="793"/>
      <c r="U106" s="793"/>
      <c r="V106" s="793"/>
      <c r="W106" s="793"/>
      <c r="X106" s="793"/>
      <c r="Y106" s="793"/>
      <c r="Z106" s="793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1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92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87" t="s">
        <v>71</v>
      </c>
      <c r="Q110" s="788"/>
      <c r="R110" s="788"/>
      <c r="S110" s="788"/>
      <c r="T110" s="788"/>
      <c r="U110" s="788"/>
      <c r="V110" s="789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87" t="s">
        <v>71</v>
      </c>
      <c r="Q111" s="788"/>
      <c r="R111" s="788"/>
      <c r="S111" s="788"/>
      <c r="T111" s="788"/>
      <c r="U111" s="788"/>
      <c r="V111" s="789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5" t="s">
        <v>73</v>
      </c>
      <c r="B112" s="793"/>
      <c r="C112" s="793"/>
      <c r="D112" s="793"/>
      <c r="E112" s="793"/>
      <c r="F112" s="793"/>
      <c r="G112" s="793"/>
      <c r="H112" s="793"/>
      <c r="I112" s="793"/>
      <c r="J112" s="793"/>
      <c r="K112" s="793"/>
      <c r="L112" s="793"/>
      <c r="M112" s="793"/>
      <c r="N112" s="793"/>
      <c r="O112" s="793"/>
      <c r="P112" s="793"/>
      <c r="Q112" s="793"/>
      <c r="R112" s="793"/>
      <c r="S112" s="793"/>
      <c r="T112" s="793"/>
      <c r="U112" s="793"/>
      <c r="V112" s="793"/>
      <c r="W112" s="793"/>
      <c r="X112" s="793"/>
      <c r="Y112" s="793"/>
      <c r="Z112" s="793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4">
        <v>4607091386967</v>
      </c>
      <c r="E113" s="785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194.4</v>
      </c>
      <c r="Y113" s="778">
        <f t="shared" ref="Y113:Y118" si="26">IFERROR(IF(X113="",0,CEILING((X113/$H113),1)*$H113),"")</f>
        <v>194.39999999999998</v>
      </c>
      <c r="Z113" s="36">
        <f>IFERROR(IF(Y113=0,"",ROUNDUP(Y113/H113,0)*0.02175),"")</f>
        <v>0.52200000000000002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207.93600000000001</v>
      </c>
      <c r="BN113" s="64">
        <f t="shared" ref="BN113:BN118" si="28">IFERROR(Y113*I113/H113,"0")</f>
        <v>207.93599999999998</v>
      </c>
      <c r="BO113" s="64">
        <f t="shared" ref="BO113:BO118" si="29">IFERROR(1/J113*(X113/H113),"0")</f>
        <v>0.42857142857142855</v>
      </c>
      <c r="BP113" s="64">
        <f t="shared" ref="BP113:BP118" si="30">IFERROR(1/J113*(Y113/H113),"0")</f>
        <v>0.42857142857142855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4">
        <v>4607091385731</v>
      </c>
      <c r="E115" s="785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32.4</v>
      </c>
      <c r="Y115" s="778">
        <f t="shared" si="26"/>
        <v>32.400000000000006</v>
      </c>
      <c r="Z115" s="36">
        <f>IFERROR(IF(Y115=0,"",ROUNDUP(Y115/H115,0)*0.00651),"")</f>
        <v>7.8119999999999995E-2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35.423999999999992</v>
      </c>
      <c r="BN115" s="64">
        <f t="shared" si="28"/>
        <v>35.424000000000007</v>
      </c>
      <c r="BO115" s="64">
        <f t="shared" si="29"/>
        <v>6.5934065934065936E-2</v>
      </c>
      <c r="BP115" s="64">
        <f t="shared" si="30"/>
        <v>6.593406593406595E-2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4">
        <v>4680115880894</v>
      </c>
      <c r="E116" s="785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4">
        <v>4680115880214</v>
      </c>
      <c r="E117" s="785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8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2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87" t="s">
        <v>71</v>
      </c>
      <c r="Q119" s="788"/>
      <c r="R119" s="788"/>
      <c r="S119" s="788"/>
      <c r="T119" s="788"/>
      <c r="U119" s="788"/>
      <c r="V119" s="789"/>
      <c r="W119" s="37" t="s">
        <v>72</v>
      </c>
      <c r="X119" s="779">
        <f>IFERROR(X113/H113,"0")+IFERROR(X114/H114,"0")+IFERROR(X115/H115,"0")+IFERROR(X116/H116,"0")+IFERROR(X117/H117,"0")+IFERROR(X118/H118,"0")</f>
        <v>36</v>
      </c>
      <c r="Y119" s="779">
        <f>IFERROR(Y113/H113,"0")+IFERROR(Y114/H114,"0")+IFERROR(Y115/H115,"0")+IFERROR(Y116/H116,"0")+IFERROR(Y117/H117,"0")+IFERROR(Y118/H118,"0")</f>
        <v>36</v>
      </c>
      <c r="Z119" s="779">
        <f>IFERROR(IF(Z113="",0,Z113),"0")+IFERROR(IF(Z114="",0,Z114),"0")+IFERROR(IF(Z115="",0,Z115),"0")+IFERROR(IF(Z116="",0,Z116),"0")+IFERROR(IF(Z117="",0,Z117),"0")+IFERROR(IF(Z118="",0,Z118),"0")</f>
        <v>0.60011999999999999</v>
      </c>
      <c r="AA119" s="780"/>
      <c r="AB119" s="780"/>
      <c r="AC119" s="780"/>
    </row>
    <row r="120" spans="1:68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87" t="s">
        <v>71</v>
      </c>
      <c r="Q120" s="788"/>
      <c r="R120" s="788"/>
      <c r="S120" s="788"/>
      <c r="T120" s="788"/>
      <c r="U120" s="788"/>
      <c r="V120" s="789"/>
      <c r="W120" s="37" t="s">
        <v>69</v>
      </c>
      <c r="X120" s="779">
        <f>IFERROR(SUM(X113:X118),"0")</f>
        <v>226.8</v>
      </c>
      <c r="Y120" s="779">
        <f>IFERROR(SUM(Y113:Y118),"0")</f>
        <v>226.79999999999998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93"/>
      <c r="C121" s="793"/>
      <c r="D121" s="793"/>
      <c r="E121" s="793"/>
      <c r="F121" s="793"/>
      <c r="G121" s="793"/>
      <c r="H121" s="793"/>
      <c r="I121" s="793"/>
      <c r="J121" s="793"/>
      <c r="K121" s="793"/>
      <c r="L121" s="793"/>
      <c r="M121" s="793"/>
      <c r="N121" s="793"/>
      <c r="O121" s="793"/>
      <c r="P121" s="793"/>
      <c r="Q121" s="793"/>
      <c r="R121" s="793"/>
      <c r="S121" s="793"/>
      <c r="T121" s="793"/>
      <c r="U121" s="793"/>
      <c r="V121" s="793"/>
      <c r="W121" s="793"/>
      <c r="X121" s="793"/>
      <c r="Y121" s="793"/>
      <c r="Z121" s="793"/>
      <c r="AA121" s="772"/>
      <c r="AB121" s="772"/>
      <c r="AC121" s="772"/>
    </row>
    <row r="122" spans="1:68" ht="14.25" hidden="1" customHeight="1" x14ac:dyDescent="0.25">
      <c r="A122" s="795" t="s">
        <v>115</v>
      </c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3"/>
      <c r="P122" s="793"/>
      <c r="Q122" s="793"/>
      <c r="R122" s="793"/>
      <c r="S122" s="793"/>
      <c r="T122" s="793"/>
      <c r="U122" s="793"/>
      <c r="V122" s="793"/>
      <c r="W122" s="793"/>
      <c r="X122" s="793"/>
      <c r="Y122" s="793"/>
      <c r="Z122" s="793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4">
        <v>4680115882133</v>
      </c>
      <c r="E123" s="785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604.79999999999995</v>
      </c>
      <c r="Y123" s="778">
        <f>IFERROR(IF(X123="",0,CEILING((X123/$H123),1)*$H123),"")</f>
        <v>604.80000000000007</v>
      </c>
      <c r="Z123" s="36">
        <f>IFERROR(IF(Y123=0,"",ROUNDUP(Y123/H123,0)*0.02175),"")</f>
        <v>1.218</v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631.67999999999995</v>
      </c>
      <c r="BN123" s="64">
        <f>IFERROR(Y123*I123/H123,"0")</f>
        <v>631.67999999999995</v>
      </c>
      <c r="BO123" s="64">
        <f>IFERROR(1/J123*(X123/H123),"0")</f>
        <v>0.99999999999999978</v>
      </c>
      <c r="BP123" s="64">
        <f>IFERROR(1/J123*(Y123/H123),"0")</f>
        <v>1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4">
        <v>4680115880269</v>
      </c>
      <c r="E125" s="785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4">
        <v>4680115880429</v>
      </c>
      <c r="E126" s="785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4">
        <v>4680115881457</v>
      </c>
      <c r="E127" s="785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87" t="s">
        <v>71</v>
      </c>
      <c r="Q128" s="788"/>
      <c r="R128" s="788"/>
      <c r="S128" s="788"/>
      <c r="T128" s="788"/>
      <c r="U128" s="788"/>
      <c r="V128" s="789"/>
      <c r="W128" s="37" t="s">
        <v>72</v>
      </c>
      <c r="X128" s="779">
        <f>IFERROR(X123/H123,"0")+IFERROR(X124/H124,"0")+IFERROR(X125/H125,"0")+IFERROR(X126/H126,"0")+IFERROR(X127/H127,"0")</f>
        <v>55.999999999999993</v>
      </c>
      <c r="Y128" s="779">
        <f>IFERROR(Y123/H123,"0")+IFERROR(Y124/H124,"0")+IFERROR(Y125/H125,"0")+IFERROR(Y126/H126,"0")+IFERROR(Y127/H127,"0")</f>
        <v>56</v>
      </c>
      <c r="Z128" s="779">
        <f>IFERROR(IF(Z123="",0,Z123),"0")+IFERROR(IF(Z124="",0,Z124),"0")+IFERROR(IF(Z125="",0,Z125),"0")+IFERROR(IF(Z126="",0,Z126),"0")+IFERROR(IF(Z127="",0,Z127),"0")</f>
        <v>1.218</v>
      </c>
      <c r="AA128" s="780"/>
      <c r="AB128" s="780"/>
      <c r="AC128" s="780"/>
    </row>
    <row r="129" spans="1:68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87" t="s">
        <v>71</v>
      </c>
      <c r="Q129" s="788"/>
      <c r="R129" s="788"/>
      <c r="S129" s="788"/>
      <c r="T129" s="788"/>
      <c r="U129" s="788"/>
      <c r="V129" s="789"/>
      <c r="W129" s="37" t="s">
        <v>69</v>
      </c>
      <c r="X129" s="779">
        <f>IFERROR(SUM(X123:X127),"0")</f>
        <v>604.79999999999995</v>
      </c>
      <c r="Y129" s="779">
        <f>IFERROR(SUM(Y123:Y127),"0")</f>
        <v>604.80000000000007</v>
      </c>
      <c r="Z129" s="37"/>
      <c r="AA129" s="780"/>
      <c r="AB129" s="780"/>
      <c r="AC129" s="780"/>
    </row>
    <row r="130" spans="1:68" ht="14.25" hidden="1" customHeight="1" x14ac:dyDescent="0.25">
      <c r="A130" s="795" t="s">
        <v>172</v>
      </c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3"/>
      <c r="P130" s="793"/>
      <c r="Q130" s="793"/>
      <c r="R130" s="793"/>
      <c r="S130" s="793"/>
      <c r="T130" s="793"/>
      <c r="U130" s="793"/>
      <c r="V130" s="793"/>
      <c r="W130" s="793"/>
      <c r="X130" s="793"/>
      <c r="Y130" s="793"/>
      <c r="Z130" s="793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4">
        <v>4680115881488</v>
      </c>
      <c r="E131" s="785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4">
        <v>4680115882775</v>
      </c>
      <c r="E132" s="785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4">
        <v>4680115882775</v>
      </c>
      <c r="E133" s="785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4">
        <v>4680115880658</v>
      </c>
      <c r="E134" s="785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2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87" t="s">
        <v>71</v>
      </c>
      <c r="Q135" s="788"/>
      <c r="R135" s="788"/>
      <c r="S135" s="788"/>
      <c r="T135" s="788"/>
      <c r="U135" s="788"/>
      <c r="V135" s="789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87" t="s">
        <v>71</v>
      </c>
      <c r="Q136" s="788"/>
      <c r="R136" s="788"/>
      <c r="S136" s="788"/>
      <c r="T136" s="788"/>
      <c r="U136" s="788"/>
      <c r="V136" s="789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5" t="s">
        <v>73</v>
      </c>
      <c r="B137" s="793"/>
      <c r="C137" s="793"/>
      <c r="D137" s="793"/>
      <c r="E137" s="793"/>
      <c r="F137" s="793"/>
      <c r="G137" s="793"/>
      <c r="H137" s="793"/>
      <c r="I137" s="793"/>
      <c r="J137" s="793"/>
      <c r="K137" s="793"/>
      <c r="L137" s="793"/>
      <c r="M137" s="793"/>
      <c r="N137" s="793"/>
      <c r="O137" s="793"/>
      <c r="P137" s="793"/>
      <c r="Q137" s="793"/>
      <c r="R137" s="793"/>
      <c r="S137" s="793"/>
      <c r="T137" s="793"/>
      <c r="U137" s="793"/>
      <c r="V137" s="793"/>
      <c r="W137" s="793"/>
      <c r="X137" s="793"/>
      <c r="Y137" s="793"/>
      <c r="Z137" s="793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4">
        <v>4607091385168</v>
      </c>
      <c r="E138" s="785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324</v>
      </c>
      <c r="Y138" s="778">
        <f t="shared" ref="Y138:Y144" si="31">IFERROR(IF(X138="",0,CEILING((X138/$H138),1)*$H138),"")</f>
        <v>324</v>
      </c>
      <c r="Z138" s="36">
        <f>IFERROR(IF(Y138=0,"",ROUNDUP(Y138/H138,0)*0.02175),"")</f>
        <v>0.86999999999999988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346.32</v>
      </c>
      <c r="BN138" s="64">
        <f t="shared" ref="BN138:BN144" si="33">IFERROR(Y138*I138/H138,"0")</f>
        <v>346.32</v>
      </c>
      <c r="BO138" s="64">
        <f t="shared" ref="BO138:BO144" si="34">IFERROR(1/J138*(X138/H138),"0")</f>
        <v>0.71428571428571419</v>
      </c>
      <c r="BP138" s="64">
        <f t="shared" ref="BP138:BP144" si="35">IFERROR(1/J138*(Y138/H138),"0")</f>
        <v>0.71428571428571419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4">
        <v>4607091385168</v>
      </c>
      <c r="E139" s="785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0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4">
        <v>4680115884540</v>
      </c>
      <c r="E140" s="785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4">
        <v>4607091383256</v>
      </c>
      <c r="E141" s="785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4">
        <v>4607091385748</v>
      </c>
      <c r="E142" s="785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32.4</v>
      </c>
      <c r="Y142" s="778">
        <f t="shared" si="31"/>
        <v>32.400000000000006</v>
      </c>
      <c r="Z142" s="36">
        <f>IFERROR(IF(Y142=0,"",ROUNDUP(Y142/H142,0)*0.00651),"")</f>
        <v>7.8119999999999995E-2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35.423999999999992</v>
      </c>
      <c r="BN142" s="64">
        <f t="shared" si="33"/>
        <v>35.424000000000007</v>
      </c>
      <c r="BO142" s="64">
        <f t="shared" si="34"/>
        <v>6.5934065934065936E-2</v>
      </c>
      <c r="BP142" s="64">
        <f t="shared" si="35"/>
        <v>6.593406593406595E-2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4">
        <v>4680115884533</v>
      </c>
      <c r="E143" s="785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4">
        <v>4680115882645</v>
      </c>
      <c r="E144" s="785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8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79">
        <f>IFERROR(X138/H138,"0")+IFERROR(X139/H139,"0")+IFERROR(X140/H140,"0")+IFERROR(X141/H141,"0")+IFERROR(X142/H142,"0")+IFERROR(X143/H143,"0")+IFERROR(X144/H144,"0")</f>
        <v>52</v>
      </c>
      <c r="Y145" s="779">
        <f>IFERROR(Y138/H138,"0")+IFERROR(Y139/H139,"0")+IFERROR(Y140/H140,"0")+IFERROR(Y141/H141,"0")+IFERROR(Y142/H142,"0")+IFERROR(Y143/H143,"0")+IFERROR(Y144/H144,"0")</f>
        <v>52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0.94811999999999985</v>
      </c>
      <c r="AA145" s="780"/>
      <c r="AB145" s="780"/>
      <c r="AC145" s="780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79">
        <f>IFERROR(SUM(X138:X144),"0")</f>
        <v>356.4</v>
      </c>
      <c r="Y146" s="779">
        <f>IFERROR(SUM(Y138:Y144),"0")</f>
        <v>356.4</v>
      </c>
      <c r="Z146" s="37"/>
      <c r="AA146" s="780"/>
      <c r="AB146" s="780"/>
      <c r="AC146" s="780"/>
    </row>
    <row r="147" spans="1:68" ht="14.25" hidden="1" customHeight="1" x14ac:dyDescent="0.25">
      <c r="A147" s="795" t="s">
        <v>213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4">
        <v>4680115882652</v>
      </c>
      <c r="E148" s="785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4">
        <v>4680115880238</v>
      </c>
      <c r="E149" s="785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2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92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87" t="s">
        <v>71</v>
      </c>
      <c r="Q150" s="788"/>
      <c r="R150" s="788"/>
      <c r="S150" s="788"/>
      <c r="T150" s="788"/>
      <c r="U150" s="788"/>
      <c r="V150" s="789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87" t="s">
        <v>71</v>
      </c>
      <c r="Q151" s="788"/>
      <c r="R151" s="788"/>
      <c r="S151" s="788"/>
      <c r="T151" s="788"/>
      <c r="U151" s="788"/>
      <c r="V151" s="789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3"/>
      <c r="P152" s="793"/>
      <c r="Q152" s="793"/>
      <c r="R152" s="793"/>
      <c r="S152" s="793"/>
      <c r="T152" s="793"/>
      <c r="U152" s="793"/>
      <c r="V152" s="793"/>
      <c r="W152" s="793"/>
      <c r="X152" s="793"/>
      <c r="Y152" s="793"/>
      <c r="Z152" s="793"/>
      <c r="AA152" s="772"/>
      <c r="AB152" s="772"/>
      <c r="AC152" s="772"/>
    </row>
    <row r="153" spans="1:68" ht="14.25" hidden="1" customHeight="1" x14ac:dyDescent="0.25">
      <c r="A153" s="795" t="s">
        <v>115</v>
      </c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3"/>
      <c r="P153" s="793"/>
      <c r="Q153" s="793"/>
      <c r="R153" s="793"/>
      <c r="S153" s="793"/>
      <c r="T153" s="793"/>
      <c r="U153" s="793"/>
      <c r="V153" s="793"/>
      <c r="W153" s="793"/>
      <c r="X153" s="793"/>
      <c r="Y153" s="793"/>
      <c r="Z153" s="793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4">
        <v>4680115882577</v>
      </c>
      <c r="E154" s="785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4">
        <v>4680115882577</v>
      </c>
      <c r="E155" s="785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2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7" t="s">
        <v>71</v>
      </c>
      <c r="Q156" s="788"/>
      <c r="R156" s="788"/>
      <c r="S156" s="788"/>
      <c r="T156" s="788"/>
      <c r="U156" s="788"/>
      <c r="V156" s="789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87" t="s">
        <v>71</v>
      </c>
      <c r="Q157" s="788"/>
      <c r="R157" s="788"/>
      <c r="S157" s="788"/>
      <c r="T157" s="788"/>
      <c r="U157" s="788"/>
      <c r="V157" s="789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5" t="s">
        <v>64</v>
      </c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3"/>
      <c r="P158" s="793"/>
      <c r="Q158" s="793"/>
      <c r="R158" s="793"/>
      <c r="S158" s="793"/>
      <c r="T158" s="793"/>
      <c r="U158" s="793"/>
      <c r="V158" s="793"/>
      <c r="W158" s="793"/>
      <c r="X158" s="793"/>
      <c r="Y158" s="793"/>
      <c r="Z158" s="793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4">
        <v>4680115883444</v>
      </c>
      <c r="E159" s="785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1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4">
        <v>4680115883444</v>
      </c>
      <c r="E160" s="785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2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7" t="s">
        <v>71</v>
      </c>
      <c r="Q161" s="788"/>
      <c r="R161" s="788"/>
      <c r="S161" s="788"/>
      <c r="T161" s="788"/>
      <c r="U161" s="788"/>
      <c r="V161" s="789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87" t="s">
        <v>71</v>
      </c>
      <c r="Q162" s="788"/>
      <c r="R162" s="788"/>
      <c r="S162" s="788"/>
      <c r="T162" s="788"/>
      <c r="U162" s="788"/>
      <c r="V162" s="789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5" t="s">
        <v>73</v>
      </c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3"/>
      <c r="P163" s="793"/>
      <c r="Q163" s="793"/>
      <c r="R163" s="793"/>
      <c r="S163" s="793"/>
      <c r="T163" s="793"/>
      <c r="U163" s="793"/>
      <c r="V163" s="793"/>
      <c r="W163" s="793"/>
      <c r="X163" s="793"/>
      <c r="Y163" s="793"/>
      <c r="Z163" s="793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4">
        <v>4680115882584</v>
      </c>
      <c r="E164" s="785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4">
        <v>4680115882584</v>
      </c>
      <c r="E165" s="785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7" t="s">
        <v>71</v>
      </c>
      <c r="Q166" s="788"/>
      <c r="R166" s="788"/>
      <c r="S166" s="788"/>
      <c r="T166" s="788"/>
      <c r="U166" s="788"/>
      <c r="V166" s="789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7" t="s">
        <v>71</v>
      </c>
      <c r="Q167" s="788"/>
      <c r="R167" s="788"/>
      <c r="S167" s="788"/>
      <c r="T167" s="788"/>
      <c r="U167" s="788"/>
      <c r="V167" s="789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2"/>
      <c r="AB168" s="772"/>
      <c r="AC168" s="772"/>
    </row>
    <row r="169" spans="1:68" ht="14.25" hidden="1" customHeight="1" x14ac:dyDescent="0.25">
      <c r="A169" s="795" t="s">
        <v>115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4">
        <v>4607091384604</v>
      </c>
      <c r="E170" s="785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7" t="s">
        <v>71</v>
      </c>
      <c r="Q171" s="788"/>
      <c r="R171" s="788"/>
      <c r="S171" s="788"/>
      <c r="T171" s="788"/>
      <c r="U171" s="788"/>
      <c r="V171" s="789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7" t="s">
        <v>71</v>
      </c>
      <c r="Q172" s="788"/>
      <c r="R172" s="788"/>
      <c r="S172" s="788"/>
      <c r="T172" s="788"/>
      <c r="U172" s="788"/>
      <c r="V172" s="789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5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4">
        <v>4607091387667</v>
      </c>
      <c r="E174" s="785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4">
        <v>4607091387636</v>
      </c>
      <c r="E175" s="785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4">
        <v>4607091382426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0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4">
        <v>4607091386547</v>
      </c>
      <c r="E177" s="785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4">
        <v>4607091382464</v>
      </c>
      <c r="E178" s="785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7" t="s">
        <v>71</v>
      </c>
      <c r="Q179" s="788"/>
      <c r="R179" s="788"/>
      <c r="S179" s="788"/>
      <c r="T179" s="788"/>
      <c r="U179" s="788"/>
      <c r="V179" s="789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7" t="s">
        <v>71</v>
      </c>
      <c r="Q180" s="788"/>
      <c r="R180" s="788"/>
      <c r="S180" s="788"/>
      <c r="T180" s="788"/>
      <c r="U180" s="788"/>
      <c r="V180" s="789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5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4">
        <v>4607091386264</v>
      </c>
      <c r="E182" s="785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4">
        <v>4607091385427</v>
      </c>
      <c r="E183" s="785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7" t="s">
        <v>71</v>
      </c>
      <c r="Q184" s="788"/>
      <c r="R184" s="788"/>
      <c r="S184" s="788"/>
      <c r="T184" s="788"/>
      <c r="U184" s="788"/>
      <c r="V184" s="789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7" t="s">
        <v>71</v>
      </c>
      <c r="Q185" s="788"/>
      <c r="R185" s="788"/>
      <c r="S185" s="788"/>
      <c r="T185" s="788"/>
      <c r="U185" s="788"/>
      <c r="V185" s="789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918" t="s">
        <v>325</v>
      </c>
      <c r="B186" s="919"/>
      <c r="C186" s="919"/>
      <c r="D186" s="919"/>
      <c r="E186" s="919"/>
      <c r="F186" s="919"/>
      <c r="G186" s="919"/>
      <c r="H186" s="919"/>
      <c r="I186" s="919"/>
      <c r="J186" s="919"/>
      <c r="K186" s="919"/>
      <c r="L186" s="919"/>
      <c r="M186" s="919"/>
      <c r="N186" s="919"/>
      <c r="O186" s="919"/>
      <c r="P186" s="919"/>
      <c r="Q186" s="919"/>
      <c r="R186" s="919"/>
      <c r="S186" s="919"/>
      <c r="T186" s="919"/>
      <c r="U186" s="919"/>
      <c r="V186" s="919"/>
      <c r="W186" s="919"/>
      <c r="X186" s="919"/>
      <c r="Y186" s="919"/>
      <c r="Z186" s="919"/>
      <c r="AA186" s="48"/>
      <c r="AB186" s="48"/>
      <c r="AC186" s="48"/>
    </row>
    <row r="187" spans="1:68" ht="16.5" hidden="1" customHeight="1" x14ac:dyDescent="0.25">
      <c r="A187" s="805" t="s">
        <v>326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2"/>
      <c r="AB187" s="772"/>
      <c r="AC187" s="772"/>
    </row>
    <row r="188" spans="1:68" ht="14.25" hidden="1" customHeight="1" x14ac:dyDescent="0.25">
      <c r="A188" s="795" t="s">
        <v>172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4">
        <v>4680115886223</v>
      </c>
      <c r="E189" s="785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7" t="s">
        <v>71</v>
      </c>
      <c r="Q190" s="788"/>
      <c r="R190" s="788"/>
      <c r="S190" s="788"/>
      <c r="T190" s="788"/>
      <c r="U190" s="788"/>
      <c r="V190" s="789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7" t="s">
        <v>71</v>
      </c>
      <c r="Q191" s="788"/>
      <c r="R191" s="788"/>
      <c r="S191" s="788"/>
      <c r="T191" s="788"/>
      <c r="U191" s="788"/>
      <c r="V191" s="789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5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4">
        <v>4680115880993</v>
      </c>
      <c r="E193" s="785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1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4">
        <v>4680115881761</v>
      </c>
      <c r="E194" s="785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4">
        <v>4680115881563</v>
      </c>
      <c r="E195" s="785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352.8</v>
      </c>
      <c r="Y195" s="778">
        <f t="shared" si="36"/>
        <v>352.8</v>
      </c>
      <c r="Z195" s="36">
        <f>IFERROR(IF(Y195=0,"",ROUNDUP(Y195/H195,0)*0.00753),"")</f>
        <v>0.63251999999999997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369.6</v>
      </c>
      <c r="BN195" s="64">
        <f t="shared" si="38"/>
        <v>369.6</v>
      </c>
      <c r="BO195" s="64">
        <f t="shared" si="39"/>
        <v>0.53846153846153844</v>
      </c>
      <c r="BP195" s="64">
        <f t="shared" si="40"/>
        <v>0.53846153846153844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4">
        <v>4680115880986</v>
      </c>
      <c r="E196" s="785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75.599999999999994</v>
      </c>
      <c r="Y196" s="778">
        <f t="shared" si="36"/>
        <v>75.600000000000009</v>
      </c>
      <c r="Z196" s="36">
        <f>IFERROR(IF(Y196=0,"",ROUNDUP(Y196/H196,0)*0.00502),"")</f>
        <v>0.18071999999999999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80.279999999999987</v>
      </c>
      <c r="BN196" s="64">
        <f t="shared" si="38"/>
        <v>80.28</v>
      </c>
      <c r="BO196" s="64">
        <f t="shared" si="39"/>
        <v>0.15384615384615383</v>
      </c>
      <c r="BP196" s="64">
        <f t="shared" si="40"/>
        <v>0.15384615384615385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4">
        <v>4680115881785</v>
      </c>
      <c r="E197" s="785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4">
        <v>4680115881679</v>
      </c>
      <c r="E198" s="785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340.2</v>
      </c>
      <c r="Y198" s="778">
        <f t="shared" si="36"/>
        <v>340.2</v>
      </c>
      <c r="Z198" s="36">
        <f>IFERROR(IF(Y198=0,"",ROUNDUP(Y198/H198,0)*0.00502),"")</f>
        <v>0.81324000000000007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356.40000000000003</v>
      </c>
      <c r="BN198" s="64">
        <f t="shared" si="38"/>
        <v>356.40000000000003</v>
      </c>
      <c r="BO198" s="64">
        <f t="shared" si="39"/>
        <v>0.6923076923076924</v>
      </c>
      <c r="BP198" s="64">
        <f t="shared" si="40"/>
        <v>0.6923076923076924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4">
        <v>4680115880191</v>
      </c>
      <c r="E199" s="785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4">
        <v>4680115883963</v>
      </c>
      <c r="E200" s="785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7" t="s">
        <v>71</v>
      </c>
      <c r="Q201" s="788"/>
      <c r="R201" s="788"/>
      <c r="S201" s="788"/>
      <c r="T201" s="788"/>
      <c r="U201" s="788"/>
      <c r="V201" s="789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282</v>
      </c>
      <c r="Y201" s="779">
        <f>IFERROR(Y193/H193,"0")+IFERROR(Y194/H194,"0")+IFERROR(Y195/H195,"0")+IFERROR(Y196/H196,"0")+IFERROR(Y197/H197,"0")+IFERROR(Y198/H198,"0")+IFERROR(Y199/H199,"0")+IFERROR(Y200/H200,"0")</f>
        <v>282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1.6264799999999999</v>
      </c>
      <c r="AA201" s="780"/>
      <c r="AB201" s="780"/>
      <c r="AC201" s="780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7" t="s">
        <v>71</v>
      </c>
      <c r="Q202" s="788"/>
      <c r="R202" s="788"/>
      <c r="S202" s="788"/>
      <c r="T202" s="788"/>
      <c r="U202" s="788"/>
      <c r="V202" s="789"/>
      <c r="W202" s="37" t="s">
        <v>69</v>
      </c>
      <c r="X202" s="779">
        <f>IFERROR(SUM(X193:X200),"0")</f>
        <v>768.59999999999991</v>
      </c>
      <c r="Y202" s="779">
        <f>IFERROR(SUM(Y193:Y200),"0")</f>
        <v>768.6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2"/>
      <c r="AB203" s="772"/>
      <c r="AC203" s="772"/>
    </row>
    <row r="204" spans="1:68" ht="14.25" hidden="1" customHeight="1" x14ac:dyDescent="0.25">
      <c r="A204" s="795" t="s">
        <v>115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4">
        <v>4680115881402</v>
      </c>
      <c r="E205" s="785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4">
        <v>4680115881396</v>
      </c>
      <c r="E206" s="785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7" t="s">
        <v>71</v>
      </c>
      <c r="Q207" s="788"/>
      <c r="R207" s="788"/>
      <c r="S207" s="788"/>
      <c r="T207" s="788"/>
      <c r="U207" s="788"/>
      <c r="V207" s="789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7" t="s">
        <v>71</v>
      </c>
      <c r="Q208" s="788"/>
      <c r="R208" s="788"/>
      <c r="S208" s="788"/>
      <c r="T208" s="788"/>
      <c r="U208" s="788"/>
      <c r="V208" s="789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5" t="s">
        <v>172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4">
        <v>4680115882935</v>
      </c>
      <c r="E210" s="785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4">
        <v>4680115880764</v>
      </c>
      <c r="E211" s="785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7" t="s">
        <v>71</v>
      </c>
      <c r="Q212" s="788"/>
      <c r="R212" s="788"/>
      <c r="S212" s="788"/>
      <c r="T212" s="788"/>
      <c r="U212" s="788"/>
      <c r="V212" s="789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7" t="s">
        <v>71</v>
      </c>
      <c r="Q213" s="788"/>
      <c r="R213" s="788"/>
      <c r="S213" s="788"/>
      <c r="T213" s="788"/>
      <c r="U213" s="788"/>
      <c r="V213" s="789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5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4">
        <v>4680115882683</v>
      </c>
      <c r="E215" s="785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388.8</v>
      </c>
      <c r="Y215" s="778">
        <f t="shared" ref="Y215:Y222" si="41">IFERROR(IF(X215="",0,CEILING((X215/$H215),1)*$H215),"")</f>
        <v>388.8</v>
      </c>
      <c r="Z215" s="36">
        <f>IFERROR(IF(Y215=0,"",ROUNDUP(Y215/H215,0)*0.00902),"")</f>
        <v>0.64944000000000002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403.92</v>
      </c>
      <c r="BN215" s="64">
        <f t="shared" ref="BN215:BN222" si="43">IFERROR(Y215*I215/H215,"0")</f>
        <v>403.92</v>
      </c>
      <c r="BO215" s="64">
        <f t="shared" ref="BO215:BO222" si="44">IFERROR(1/J215*(X215/H215),"0")</f>
        <v>0.54545454545454541</v>
      </c>
      <c r="BP215" s="64">
        <f t="shared" ref="BP215:BP222" si="45">IFERROR(1/J215*(Y215/H215),"0")</f>
        <v>0.54545454545454541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4">
        <v>4680115882690</v>
      </c>
      <c r="E216" s="785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4">
        <v>4680115882669</v>
      </c>
      <c r="E217" s="785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4">
        <v>4680115882676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4">
        <v>4680115884014</v>
      </c>
      <c r="E219" s="785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4">
        <v>4680115884007</v>
      </c>
      <c r="E220" s="785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4">
        <v>4680115884038</v>
      </c>
      <c r="E221" s="785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4">
        <v>4680115884021</v>
      </c>
      <c r="E222" s="785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7" t="s">
        <v>71</v>
      </c>
      <c r="Q223" s="788"/>
      <c r="R223" s="788"/>
      <c r="S223" s="788"/>
      <c r="T223" s="788"/>
      <c r="U223" s="788"/>
      <c r="V223" s="789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72</v>
      </c>
      <c r="Y223" s="779">
        <f>IFERROR(Y215/H215,"0")+IFERROR(Y216/H216,"0")+IFERROR(Y217/H217,"0")+IFERROR(Y218/H218,"0")+IFERROR(Y219/H219,"0")+IFERROR(Y220/H220,"0")+IFERROR(Y221/H221,"0")+IFERROR(Y222/H222,"0")</f>
        <v>72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0.64944000000000002</v>
      </c>
      <c r="AA223" s="780"/>
      <c r="AB223" s="780"/>
      <c r="AC223" s="780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7" t="s">
        <v>71</v>
      </c>
      <c r="Q224" s="788"/>
      <c r="R224" s="788"/>
      <c r="S224" s="788"/>
      <c r="T224" s="788"/>
      <c r="U224" s="788"/>
      <c r="V224" s="789"/>
      <c r="W224" s="37" t="s">
        <v>69</v>
      </c>
      <c r="X224" s="779">
        <f>IFERROR(SUM(X215:X222),"0")</f>
        <v>388.8</v>
      </c>
      <c r="Y224" s="779">
        <f>IFERROR(SUM(Y215:Y222),"0")</f>
        <v>388.8</v>
      </c>
      <c r="Z224" s="37"/>
      <c r="AA224" s="780"/>
      <c r="AB224" s="780"/>
      <c r="AC224" s="780"/>
    </row>
    <row r="225" spans="1:68" ht="14.25" hidden="1" customHeight="1" x14ac:dyDescent="0.25">
      <c r="A225" s="795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4">
        <v>4680115881594</v>
      </c>
      <c r="E226" s="785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4">
        <v>4680115880962</v>
      </c>
      <c r="E227" s="785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4">
        <v>4680115881617</v>
      </c>
      <c r="E228" s="785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4">
        <v>4680115880573</v>
      </c>
      <c r="E229" s="785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765.6</v>
      </c>
      <c r="Y229" s="778">
        <f t="shared" si="46"/>
        <v>765.59999999999991</v>
      </c>
      <c r="Z229" s="36">
        <f>IFERROR(IF(Y229=0,"",ROUNDUP(Y229/H229,0)*0.02175),"")</f>
        <v>1.9139999999999999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815.23200000000008</v>
      </c>
      <c r="BN229" s="64">
        <f t="shared" si="48"/>
        <v>815.23199999999997</v>
      </c>
      <c r="BO229" s="64">
        <f t="shared" si="49"/>
        <v>1.5714285714285716</v>
      </c>
      <c r="BP229" s="64">
        <f t="shared" si="50"/>
        <v>1.5714285714285714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4">
        <v>4680115882195</v>
      </c>
      <c r="E230" s="785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28.8</v>
      </c>
      <c r="Y230" s="778">
        <f t="shared" si="46"/>
        <v>28.799999999999997</v>
      </c>
      <c r="Z230" s="36">
        <f t="shared" ref="Z230:Z236" si="51">IFERROR(IF(Y230=0,"",ROUNDUP(Y230/H230,0)*0.00651),"")</f>
        <v>7.8119999999999995E-2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32.04</v>
      </c>
      <c r="BN230" s="64">
        <f t="shared" si="48"/>
        <v>32.039999999999992</v>
      </c>
      <c r="BO230" s="64">
        <f t="shared" si="49"/>
        <v>6.5934065934065936E-2</v>
      </c>
      <c r="BP230" s="64">
        <f t="shared" si="50"/>
        <v>6.5934065934065936E-2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4">
        <v>4680115882607</v>
      </c>
      <c r="E231" s="785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4">
        <v>4680115880092</v>
      </c>
      <c r="E232" s="785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1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115.2</v>
      </c>
      <c r="Y232" s="778">
        <f t="shared" si="46"/>
        <v>115.19999999999999</v>
      </c>
      <c r="Z232" s="36">
        <f t="shared" si="51"/>
        <v>0.31247999999999998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127.29600000000001</v>
      </c>
      <c r="BN232" s="64">
        <f t="shared" si="48"/>
        <v>127.29600000000001</v>
      </c>
      <c r="BO232" s="64">
        <f t="shared" si="49"/>
        <v>0.26373626373626374</v>
      </c>
      <c r="BP232" s="64">
        <f t="shared" si="50"/>
        <v>0.26373626373626374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4">
        <v>4680115880221</v>
      </c>
      <c r="E233" s="785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144</v>
      </c>
      <c r="Y233" s="778">
        <f t="shared" si="46"/>
        <v>144</v>
      </c>
      <c r="Z233" s="36">
        <f t="shared" si="51"/>
        <v>0.3906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159.12000000000003</v>
      </c>
      <c r="BN233" s="64">
        <f t="shared" si="48"/>
        <v>159.12000000000003</v>
      </c>
      <c r="BO233" s="64">
        <f t="shared" si="49"/>
        <v>0.32967032967032972</v>
      </c>
      <c r="BP233" s="64">
        <f t="shared" si="50"/>
        <v>0.32967032967032972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4">
        <v>4680115882942</v>
      </c>
      <c r="E234" s="785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4">
        <v>4680115880504</v>
      </c>
      <c r="E235" s="785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4">
        <v>4680115882164</v>
      </c>
      <c r="E236" s="785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57.6</v>
      </c>
      <c r="Y236" s="778">
        <f t="shared" si="46"/>
        <v>57.599999999999994</v>
      </c>
      <c r="Z236" s="36">
        <f t="shared" si="51"/>
        <v>0.15623999999999999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63.792000000000002</v>
      </c>
      <c r="BN236" s="64">
        <f t="shared" si="48"/>
        <v>63.792000000000002</v>
      </c>
      <c r="BO236" s="64">
        <f t="shared" si="49"/>
        <v>0.13186813186813187</v>
      </c>
      <c r="BP236" s="64">
        <f t="shared" si="50"/>
        <v>0.13186813186813187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7" t="s">
        <v>71</v>
      </c>
      <c r="Q237" s="788"/>
      <c r="R237" s="788"/>
      <c r="S237" s="788"/>
      <c r="T237" s="788"/>
      <c r="U237" s="788"/>
      <c r="V237" s="789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232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2.8514399999999998</v>
      </c>
      <c r="AA237" s="780"/>
      <c r="AB237" s="780"/>
      <c r="AC237" s="780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7" t="s">
        <v>71</v>
      </c>
      <c r="Q238" s="788"/>
      <c r="R238" s="788"/>
      <c r="S238" s="788"/>
      <c r="T238" s="788"/>
      <c r="U238" s="788"/>
      <c r="V238" s="789"/>
      <c r="W238" s="37" t="s">
        <v>69</v>
      </c>
      <c r="X238" s="779">
        <f>IFERROR(SUM(X226:X236),"0")</f>
        <v>1111.1999999999998</v>
      </c>
      <c r="Y238" s="779">
        <f>IFERROR(SUM(Y226:Y236),"0")</f>
        <v>1111.1999999999998</v>
      </c>
      <c r="Z238" s="37"/>
      <c r="AA238" s="780"/>
      <c r="AB238" s="780"/>
      <c r="AC238" s="780"/>
    </row>
    <row r="239" spans="1:68" ht="14.25" hidden="1" customHeight="1" x14ac:dyDescent="0.25">
      <c r="A239" s="795" t="s">
        <v>213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4">
        <v>4680115882874</v>
      </c>
      <c r="E240" s="785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4">
        <v>4680115882874</v>
      </c>
      <c r="E241" s="785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0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4">
        <v>4680115882874</v>
      </c>
      <c r="E242" s="785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926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4">
        <v>4680115884434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4">
        <v>4680115880818</v>
      </c>
      <c r="E244" s="785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28.8</v>
      </c>
      <c r="Y244" s="778">
        <f t="shared" si="52"/>
        <v>28.799999999999997</v>
      </c>
      <c r="Z244" s="36">
        <f>IFERROR(IF(Y244=0,"",ROUNDUP(Y244/H244,0)*0.00651),"")</f>
        <v>7.8119999999999995E-2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31.824000000000002</v>
      </c>
      <c r="BN244" s="64">
        <f t="shared" si="54"/>
        <v>31.824000000000002</v>
      </c>
      <c r="BO244" s="64">
        <f t="shared" si="55"/>
        <v>6.5934065934065936E-2</v>
      </c>
      <c r="BP244" s="64">
        <f t="shared" si="56"/>
        <v>6.5934065934065936E-2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4">
        <v>4680115880801</v>
      </c>
      <c r="E245" s="785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28.8</v>
      </c>
      <c r="Y245" s="778">
        <f t="shared" si="52"/>
        <v>28.799999999999997</v>
      </c>
      <c r="Z245" s="36">
        <f>IFERROR(IF(Y245=0,"",ROUNDUP(Y245/H245,0)*0.00651),"")</f>
        <v>7.8119999999999995E-2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31.824000000000002</v>
      </c>
      <c r="BN245" s="64">
        <f t="shared" si="54"/>
        <v>31.824000000000002</v>
      </c>
      <c r="BO245" s="64">
        <f t="shared" si="55"/>
        <v>6.5934065934065936E-2</v>
      </c>
      <c r="BP245" s="64">
        <f t="shared" si="56"/>
        <v>6.5934065934065936E-2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7" t="s">
        <v>71</v>
      </c>
      <c r="Q246" s="788"/>
      <c r="R246" s="788"/>
      <c r="S246" s="788"/>
      <c r="T246" s="788"/>
      <c r="U246" s="788"/>
      <c r="V246" s="789"/>
      <c r="W246" s="37" t="s">
        <v>72</v>
      </c>
      <c r="X246" s="779">
        <f>IFERROR(X240/H240,"0")+IFERROR(X241/H241,"0")+IFERROR(X242/H242,"0")+IFERROR(X243/H243,"0")+IFERROR(X244/H244,"0")+IFERROR(X245/H245,"0")</f>
        <v>24</v>
      </c>
      <c r="Y246" s="779">
        <f>IFERROR(Y240/H240,"0")+IFERROR(Y241/H241,"0")+IFERROR(Y242/H242,"0")+IFERROR(Y243/H243,"0")+IFERROR(Y244/H244,"0")+IFERROR(Y245/H245,"0")</f>
        <v>24</v>
      </c>
      <c r="Z246" s="77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80"/>
      <c r="AB246" s="780"/>
      <c r="AC246" s="780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7" t="s">
        <v>71</v>
      </c>
      <c r="Q247" s="788"/>
      <c r="R247" s="788"/>
      <c r="S247" s="788"/>
      <c r="T247" s="788"/>
      <c r="U247" s="788"/>
      <c r="V247" s="789"/>
      <c r="W247" s="37" t="s">
        <v>69</v>
      </c>
      <c r="X247" s="779">
        <f>IFERROR(SUM(X240:X245),"0")</f>
        <v>57.6</v>
      </c>
      <c r="Y247" s="779">
        <f>IFERROR(SUM(Y240:Y245),"0")</f>
        <v>57.599999999999994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2"/>
      <c r="AB248" s="772"/>
      <c r="AC248" s="772"/>
    </row>
    <row r="249" spans="1:68" ht="14.25" hidden="1" customHeight="1" x14ac:dyDescent="0.25">
      <c r="A249" s="795" t="s">
        <v>115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4">
        <v>4680115884274</v>
      </c>
      <c r="E250" s="785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4">
        <v>4680115884274</v>
      </c>
      <c r="E251" s="785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4">
        <v>4680115884298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4">
        <v>4680115884250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4">
        <v>4680115884250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4">
        <v>4680115884281</v>
      </c>
      <c r="E255" s="785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4">
        <v>4680115884199</v>
      </c>
      <c r="E256" s="785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4">
        <v>4680115884267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7" t="s">
        <v>71</v>
      </c>
      <c r="Q258" s="788"/>
      <c r="R258" s="788"/>
      <c r="S258" s="788"/>
      <c r="T258" s="788"/>
      <c r="U258" s="788"/>
      <c r="V258" s="789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7" t="s">
        <v>71</v>
      </c>
      <c r="Q259" s="788"/>
      <c r="R259" s="788"/>
      <c r="S259" s="788"/>
      <c r="T259" s="788"/>
      <c r="U259" s="788"/>
      <c r="V259" s="789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2"/>
      <c r="AB260" s="772"/>
      <c r="AC260" s="772"/>
    </row>
    <row r="261" spans="1:68" ht="14.25" hidden="1" customHeight="1" x14ac:dyDescent="0.25">
      <c r="A261" s="795" t="s">
        <v>115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4">
        <v>4680115884137</v>
      </c>
      <c r="E262" s="785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4">
        <v>4680115884137</v>
      </c>
      <c r="E263" s="785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2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4">
        <v>4680115884236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4">
        <v>4680115884175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4">
        <v>4680115884175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4">
        <v>4680115884144</v>
      </c>
      <c r="E267" s="785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4">
        <v>4680115885288</v>
      </c>
      <c r="E268" s="785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4">
        <v>4680115884182</v>
      </c>
      <c r="E269" s="785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4">
        <v>4680115884205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7" t="s">
        <v>71</v>
      </c>
      <c r="Q271" s="788"/>
      <c r="R271" s="788"/>
      <c r="S271" s="788"/>
      <c r="T271" s="788"/>
      <c r="U271" s="788"/>
      <c r="V271" s="789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7" t="s">
        <v>71</v>
      </c>
      <c r="Q272" s="788"/>
      <c r="R272" s="788"/>
      <c r="S272" s="788"/>
      <c r="T272" s="788"/>
      <c r="U272" s="788"/>
      <c r="V272" s="789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5" t="s">
        <v>172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4">
        <v>4680115885721</v>
      </c>
      <c r="E274" s="785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7" t="s">
        <v>71</v>
      </c>
      <c r="Q275" s="788"/>
      <c r="R275" s="788"/>
      <c r="S275" s="788"/>
      <c r="T275" s="788"/>
      <c r="U275" s="788"/>
      <c r="V275" s="789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7" t="s">
        <v>71</v>
      </c>
      <c r="Q276" s="788"/>
      <c r="R276" s="788"/>
      <c r="S276" s="788"/>
      <c r="T276" s="788"/>
      <c r="U276" s="788"/>
      <c r="V276" s="789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2"/>
      <c r="AB277" s="772"/>
      <c r="AC277" s="772"/>
    </row>
    <row r="278" spans="1:68" ht="14.25" hidden="1" customHeight="1" x14ac:dyDescent="0.25">
      <c r="A278" s="795" t="s">
        <v>115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4">
        <v>4680115885837</v>
      </c>
      <c r="E279" s="785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4">
        <v>4607091387452</v>
      </c>
      <c r="E280" s="785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4">
        <v>4680115885806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4">
        <v>4680115885806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4">
        <v>4680115885851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4">
        <v>4607091385984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4">
        <v>4680115885844</v>
      </c>
      <c r="E285" s="785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4">
        <v>4607091387469</v>
      </c>
      <c r="E286" s="785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4">
        <v>4680115885820</v>
      </c>
      <c r="E287" s="785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4">
        <v>4607091387438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2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7" t="s">
        <v>71</v>
      </c>
      <c r="Q289" s="788"/>
      <c r="R289" s="788"/>
      <c r="S289" s="788"/>
      <c r="T289" s="788"/>
      <c r="U289" s="788"/>
      <c r="V289" s="789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87" t="s">
        <v>71</v>
      </c>
      <c r="Q290" s="788"/>
      <c r="R290" s="788"/>
      <c r="S290" s="788"/>
      <c r="T290" s="788"/>
      <c r="U290" s="788"/>
      <c r="V290" s="789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2"/>
      <c r="AB291" s="772"/>
      <c r="AC291" s="772"/>
    </row>
    <row r="292" spans="1:68" ht="14.25" hidden="1" customHeight="1" x14ac:dyDescent="0.25">
      <c r="A292" s="795" t="s">
        <v>115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4">
        <v>4680115885707</v>
      </c>
      <c r="E293" s="785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2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2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7" t="s">
        <v>71</v>
      </c>
      <c r="Q294" s="788"/>
      <c r="R294" s="788"/>
      <c r="S294" s="788"/>
      <c r="T294" s="788"/>
      <c r="U294" s="788"/>
      <c r="V294" s="789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87" t="s">
        <v>71</v>
      </c>
      <c r="Q295" s="788"/>
      <c r="R295" s="788"/>
      <c r="S295" s="788"/>
      <c r="T295" s="788"/>
      <c r="U295" s="788"/>
      <c r="V295" s="789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2"/>
      <c r="AB296" s="772"/>
      <c r="AC296" s="772"/>
    </row>
    <row r="297" spans="1:68" ht="14.25" hidden="1" customHeight="1" x14ac:dyDescent="0.25">
      <c r="A297" s="795" t="s">
        <v>115</v>
      </c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3"/>
      <c r="P297" s="793"/>
      <c r="Q297" s="793"/>
      <c r="R297" s="793"/>
      <c r="S297" s="793"/>
      <c r="T297" s="793"/>
      <c r="U297" s="793"/>
      <c r="V297" s="793"/>
      <c r="W297" s="793"/>
      <c r="X297" s="793"/>
      <c r="Y297" s="793"/>
      <c r="Z297" s="793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4">
        <v>4607091383423</v>
      </c>
      <c r="E298" s="785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4">
        <v>4680115885691</v>
      </c>
      <c r="E299" s="785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4">
        <v>4680115885660</v>
      </c>
      <c r="E300" s="785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2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7" t="s">
        <v>71</v>
      </c>
      <c r="Q301" s="788"/>
      <c r="R301" s="788"/>
      <c r="S301" s="788"/>
      <c r="T301" s="788"/>
      <c r="U301" s="788"/>
      <c r="V301" s="789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87" t="s">
        <v>71</v>
      </c>
      <c r="Q302" s="788"/>
      <c r="R302" s="788"/>
      <c r="S302" s="788"/>
      <c r="T302" s="788"/>
      <c r="U302" s="788"/>
      <c r="V302" s="789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2"/>
      <c r="AB303" s="772"/>
      <c r="AC303" s="772"/>
    </row>
    <row r="304" spans="1:68" ht="14.25" hidden="1" customHeight="1" x14ac:dyDescent="0.25">
      <c r="A304" s="795" t="s">
        <v>73</v>
      </c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3"/>
      <c r="P304" s="793"/>
      <c r="Q304" s="793"/>
      <c r="R304" s="793"/>
      <c r="S304" s="793"/>
      <c r="T304" s="793"/>
      <c r="U304" s="793"/>
      <c r="V304" s="793"/>
      <c r="W304" s="793"/>
      <c r="X304" s="793"/>
      <c r="Y304" s="793"/>
      <c r="Z304" s="793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4">
        <v>4680115881556</v>
      </c>
      <c r="E305" s="785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85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4">
        <v>4680115881037</v>
      </c>
      <c r="E306" s="785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4">
        <v>4680115886186</v>
      </c>
      <c r="E307" s="785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4">
        <v>4680115881228</v>
      </c>
      <c r="E308" s="785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201.6</v>
      </c>
      <c r="Y308" s="778">
        <f t="shared" si="72"/>
        <v>201.6</v>
      </c>
      <c r="Z308" s="36">
        <f>IFERROR(IF(Y308=0,"",ROUNDUP(Y308/H308,0)*0.00651),"")</f>
        <v>0.54683999999999999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222.768</v>
      </c>
      <c r="BN308" s="64">
        <f t="shared" si="74"/>
        <v>222.768</v>
      </c>
      <c r="BO308" s="64">
        <f t="shared" si="75"/>
        <v>0.46153846153846156</v>
      </c>
      <c r="BP308" s="64">
        <f t="shared" si="76"/>
        <v>0.46153846153846156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4">
        <v>4680115881211</v>
      </c>
      <c r="E309" s="785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201.6</v>
      </c>
      <c r="Y309" s="778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216.72000000000003</v>
      </c>
      <c r="BN309" s="64">
        <f t="shared" si="74"/>
        <v>216.72000000000003</v>
      </c>
      <c r="BO309" s="64">
        <f t="shared" si="75"/>
        <v>0.46153846153846156</v>
      </c>
      <c r="BP309" s="64">
        <f t="shared" si="76"/>
        <v>0.46153846153846156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4">
        <v>4680115881020</v>
      </c>
      <c r="E310" s="785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2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7" t="s">
        <v>71</v>
      </c>
      <c r="Q311" s="788"/>
      <c r="R311" s="788"/>
      <c r="S311" s="788"/>
      <c r="T311" s="788"/>
      <c r="U311" s="788"/>
      <c r="V311" s="789"/>
      <c r="W311" s="37" t="s">
        <v>72</v>
      </c>
      <c r="X311" s="779">
        <f>IFERROR(X305/H305,"0")+IFERROR(X306/H306,"0")+IFERROR(X307/H307,"0")+IFERROR(X308/H308,"0")+IFERROR(X309/H309,"0")+IFERROR(X310/H310,"0")</f>
        <v>168</v>
      </c>
      <c r="Y311" s="779">
        <f>IFERROR(Y305/H305,"0")+IFERROR(Y306/H306,"0")+IFERROR(Y307/H307,"0")+IFERROR(Y308/H308,"0")+IFERROR(Y309/H309,"0")+IFERROR(Y310/H310,"0")</f>
        <v>168</v>
      </c>
      <c r="Z311" s="779">
        <f>IFERROR(IF(Z305="",0,Z305),"0")+IFERROR(IF(Z306="",0,Z306),"0")+IFERROR(IF(Z307="",0,Z307),"0")+IFERROR(IF(Z308="",0,Z308),"0")+IFERROR(IF(Z309="",0,Z309),"0")+IFERROR(IF(Z310="",0,Z310),"0")</f>
        <v>1.09368</v>
      </c>
      <c r="AA311" s="780"/>
      <c r="AB311" s="780"/>
      <c r="AC311" s="780"/>
    </row>
    <row r="312" spans="1:68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87" t="s">
        <v>71</v>
      </c>
      <c r="Q312" s="788"/>
      <c r="R312" s="788"/>
      <c r="S312" s="788"/>
      <c r="T312" s="788"/>
      <c r="U312" s="788"/>
      <c r="V312" s="789"/>
      <c r="W312" s="37" t="s">
        <v>69</v>
      </c>
      <c r="X312" s="779">
        <f>IFERROR(SUM(X305:X310),"0")</f>
        <v>403.2</v>
      </c>
      <c r="Y312" s="779">
        <f>IFERROR(SUM(Y305:Y310),"0")</f>
        <v>403.2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2"/>
      <c r="AB313" s="772"/>
      <c r="AC313" s="772"/>
    </row>
    <row r="314" spans="1:68" ht="14.25" hidden="1" customHeight="1" x14ac:dyDescent="0.25">
      <c r="A314" s="795" t="s">
        <v>115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4">
        <v>4607091389296</v>
      </c>
      <c r="E315" s="785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5" t="s">
        <v>64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4">
        <v>4680115880344</v>
      </c>
      <c r="E319" s="785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2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7" t="s">
        <v>71</v>
      </c>
      <c r="Q320" s="788"/>
      <c r="R320" s="788"/>
      <c r="S320" s="788"/>
      <c r="T320" s="788"/>
      <c r="U320" s="788"/>
      <c r="V320" s="789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87" t="s">
        <v>71</v>
      </c>
      <c r="Q321" s="788"/>
      <c r="R321" s="788"/>
      <c r="S321" s="788"/>
      <c r="T321" s="788"/>
      <c r="U321" s="788"/>
      <c r="V321" s="789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5" t="s">
        <v>73</v>
      </c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3"/>
      <c r="P322" s="793"/>
      <c r="Q322" s="793"/>
      <c r="R322" s="793"/>
      <c r="S322" s="793"/>
      <c r="T322" s="793"/>
      <c r="U322" s="793"/>
      <c r="V322" s="793"/>
      <c r="W322" s="793"/>
      <c r="X322" s="793"/>
      <c r="Y322" s="793"/>
      <c r="Z322" s="793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4">
        <v>4680115884618</v>
      </c>
      <c r="E323" s="785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2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7" t="s">
        <v>71</v>
      </c>
      <c r="Q324" s="788"/>
      <c r="R324" s="788"/>
      <c r="S324" s="788"/>
      <c r="T324" s="788"/>
      <c r="U324" s="788"/>
      <c r="V324" s="789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87" t="s">
        <v>71</v>
      </c>
      <c r="Q325" s="788"/>
      <c r="R325" s="788"/>
      <c r="S325" s="788"/>
      <c r="T325" s="788"/>
      <c r="U325" s="788"/>
      <c r="V325" s="789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2"/>
      <c r="AB326" s="772"/>
      <c r="AC326" s="772"/>
    </row>
    <row r="327" spans="1:68" ht="14.25" hidden="1" customHeight="1" x14ac:dyDescent="0.25">
      <c r="A327" s="795" t="s">
        <v>115</v>
      </c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3"/>
      <c r="P327" s="793"/>
      <c r="Q327" s="793"/>
      <c r="R327" s="793"/>
      <c r="S327" s="793"/>
      <c r="T327" s="793"/>
      <c r="U327" s="793"/>
      <c r="V327" s="793"/>
      <c r="W327" s="793"/>
      <c r="X327" s="793"/>
      <c r="Y327" s="793"/>
      <c r="Z327" s="793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4">
        <v>4607091389807</v>
      </c>
      <c r="E328" s="785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2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7" t="s">
        <v>71</v>
      </c>
      <c r="Q329" s="788"/>
      <c r="R329" s="788"/>
      <c r="S329" s="788"/>
      <c r="T329" s="788"/>
      <c r="U329" s="788"/>
      <c r="V329" s="789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87" t="s">
        <v>71</v>
      </c>
      <c r="Q330" s="788"/>
      <c r="R330" s="788"/>
      <c r="S330" s="788"/>
      <c r="T330" s="788"/>
      <c r="U330" s="788"/>
      <c r="V330" s="789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5" t="s">
        <v>64</v>
      </c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3"/>
      <c r="P331" s="793"/>
      <c r="Q331" s="793"/>
      <c r="R331" s="793"/>
      <c r="S331" s="793"/>
      <c r="T331" s="793"/>
      <c r="U331" s="793"/>
      <c r="V331" s="793"/>
      <c r="W331" s="793"/>
      <c r="X331" s="793"/>
      <c r="Y331" s="793"/>
      <c r="Z331" s="793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4">
        <v>4680115880481</v>
      </c>
      <c r="E332" s="785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2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7" t="s">
        <v>71</v>
      </c>
      <c r="Q333" s="788"/>
      <c r="R333" s="788"/>
      <c r="S333" s="788"/>
      <c r="T333" s="788"/>
      <c r="U333" s="788"/>
      <c r="V333" s="789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87" t="s">
        <v>71</v>
      </c>
      <c r="Q334" s="788"/>
      <c r="R334" s="788"/>
      <c r="S334" s="788"/>
      <c r="T334" s="788"/>
      <c r="U334" s="788"/>
      <c r="V334" s="789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5" t="s">
        <v>73</v>
      </c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3"/>
      <c r="P335" s="793"/>
      <c r="Q335" s="793"/>
      <c r="R335" s="793"/>
      <c r="S335" s="793"/>
      <c r="T335" s="793"/>
      <c r="U335" s="793"/>
      <c r="V335" s="793"/>
      <c r="W335" s="793"/>
      <c r="X335" s="793"/>
      <c r="Y335" s="793"/>
      <c r="Z335" s="793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4">
        <v>4680115880412</v>
      </c>
      <c r="E336" s="785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4">
        <v>4680115880511</v>
      </c>
      <c r="E337" s="785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2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7" t="s">
        <v>71</v>
      </c>
      <c r="Q338" s="788"/>
      <c r="R338" s="788"/>
      <c r="S338" s="788"/>
      <c r="T338" s="788"/>
      <c r="U338" s="788"/>
      <c r="V338" s="789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87" t="s">
        <v>71</v>
      </c>
      <c r="Q339" s="788"/>
      <c r="R339" s="788"/>
      <c r="S339" s="788"/>
      <c r="T339" s="788"/>
      <c r="U339" s="788"/>
      <c r="V339" s="789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2"/>
      <c r="AB340" s="772"/>
      <c r="AC340" s="772"/>
    </row>
    <row r="341" spans="1:68" ht="14.25" hidden="1" customHeight="1" x14ac:dyDescent="0.25">
      <c r="A341" s="795" t="s">
        <v>115</v>
      </c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3"/>
      <c r="P341" s="793"/>
      <c r="Q341" s="793"/>
      <c r="R341" s="793"/>
      <c r="S341" s="793"/>
      <c r="T341" s="793"/>
      <c r="U341" s="793"/>
      <c r="V341" s="793"/>
      <c r="W341" s="793"/>
      <c r="X341" s="793"/>
      <c r="Y341" s="793"/>
      <c r="Z341" s="793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4">
        <v>4680115882973</v>
      </c>
      <c r="E342" s="785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7" t="s">
        <v>71</v>
      </c>
      <c r="Q343" s="788"/>
      <c r="R343" s="788"/>
      <c r="S343" s="788"/>
      <c r="T343" s="788"/>
      <c r="U343" s="788"/>
      <c r="V343" s="789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7" t="s">
        <v>71</v>
      </c>
      <c r="Q344" s="788"/>
      <c r="R344" s="788"/>
      <c r="S344" s="788"/>
      <c r="T344" s="788"/>
      <c r="U344" s="788"/>
      <c r="V344" s="789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5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4">
        <v>4607091389845</v>
      </c>
      <c r="E346" s="785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4">
        <v>4680115882881</v>
      </c>
      <c r="E347" s="785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7" t="s">
        <v>71</v>
      </c>
      <c r="Q348" s="788"/>
      <c r="R348" s="788"/>
      <c r="S348" s="788"/>
      <c r="T348" s="788"/>
      <c r="U348" s="788"/>
      <c r="V348" s="789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7" t="s">
        <v>71</v>
      </c>
      <c r="Q349" s="788"/>
      <c r="R349" s="788"/>
      <c r="S349" s="788"/>
      <c r="T349" s="788"/>
      <c r="U349" s="788"/>
      <c r="V349" s="789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5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4">
        <v>4680115883390</v>
      </c>
      <c r="E351" s="785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7" t="s">
        <v>71</v>
      </c>
      <c r="Q352" s="788"/>
      <c r="R352" s="788"/>
      <c r="S352" s="788"/>
      <c r="T352" s="788"/>
      <c r="U352" s="788"/>
      <c r="V352" s="789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7" t="s">
        <v>71</v>
      </c>
      <c r="Q353" s="788"/>
      <c r="R353" s="788"/>
      <c r="S353" s="788"/>
      <c r="T353" s="788"/>
      <c r="U353" s="788"/>
      <c r="V353" s="789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2"/>
      <c r="AB354" s="772"/>
      <c r="AC354" s="772"/>
    </row>
    <row r="355" spans="1:68" ht="14.25" hidden="1" customHeight="1" x14ac:dyDescent="0.25">
      <c r="A355" s="795" t="s">
        <v>115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4">
        <v>4680115885615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4">
        <v>4680115885554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0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4">
        <v>4680115885554</v>
      </c>
      <c r="E358" s="785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4">
        <v>4680115885646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0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4">
        <v>4680115885622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1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4">
        <v>4680115881938</v>
      </c>
      <c r="E361" s="785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10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4">
        <v>4607091387346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4">
        <v>4680115885608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4">
        <v>4607091386011</v>
      </c>
      <c r="E364" s="785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92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87" t="s">
        <v>71</v>
      </c>
      <c r="Q365" s="788"/>
      <c r="R365" s="788"/>
      <c r="S365" s="788"/>
      <c r="T365" s="788"/>
      <c r="U365" s="788"/>
      <c r="V365" s="789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87" t="s">
        <v>71</v>
      </c>
      <c r="Q366" s="788"/>
      <c r="R366" s="788"/>
      <c r="S366" s="788"/>
      <c r="T366" s="788"/>
      <c r="U366" s="788"/>
      <c r="V366" s="789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5" t="s">
        <v>64</v>
      </c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3"/>
      <c r="P367" s="793"/>
      <c r="Q367" s="793"/>
      <c r="R367" s="793"/>
      <c r="S367" s="793"/>
      <c r="T367" s="793"/>
      <c r="U367" s="793"/>
      <c r="V367" s="793"/>
      <c r="W367" s="793"/>
      <c r="X367" s="793"/>
      <c r="Y367" s="793"/>
      <c r="Z367" s="793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4">
        <v>4607091387193</v>
      </c>
      <c r="E368" s="785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4">
        <v>4607091387230</v>
      </c>
      <c r="E369" s="785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4">
        <v>4607091387292</v>
      </c>
      <c r="E370" s="785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4">
        <v>4607091387285</v>
      </c>
      <c r="E371" s="785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92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87" t="s">
        <v>71</v>
      </c>
      <c r="Q372" s="788"/>
      <c r="R372" s="788"/>
      <c r="S372" s="788"/>
      <c r="T372" s="788"/>
      <c r="U372" s="788"/>
      <c r="V372" s="789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87" t="s">
        <v>71</v>
      </c>
      <c r="Q373" s="788"/>
      <c r="R373" s="788"/>
      <c r="S373" s="788"/>
      <c r="T373" s="788"/>
      <c r="U373" s="788"/>
      <c r="V373" s="789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5" t="s">
        <v>73</v>
      </c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3"/>
      <c r="P374" s="793"/>
      <c r="Q374" s="793"/>
      <c r="R374" s="793"/>
      <c r="S374" s="793"/>
      <c r="T374" s="793"/>
      <c r="U374" s="793"/>
      <c r="V374" s="793"/>
      <c r="W374" s="793"/>
      <c r="X374" s="793"/>
      <c r="Y374" s="793"/>
      <c r="Z374" s="793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4">
        <v>4607091387766</v>
      </c>
      <c r="E375" s="785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9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4">
        <v>4607091387957</v>
      </c>
      <c r="E376" s="785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4">
        <v>4607091387964</v>
      </c>
      <c r="E377" s="785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4">
        <v>4680115884588</v>
      </c>
      <c r="E378" s="785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4">
        <v>4607091387537</v>
      </c>
      <c r="E379" s="785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4">
        <v>4607091387513</v>
      </c>
      <c r="E380" s="785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9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92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87" t="s">
        <v>71</v>
      </c>
      <c r="Q381" s="788"/>
      <c r="R381" s="788"/>
      <c r="S381" s="788"/>
      <c r="T381" s="788"/>
      <c r="U381" s="788"/>
      <c r="V381" s="789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87" t="s">
        <v>71</v>
      </c>
      <c r="Q382" s="788"/>
      <c r="R382" s="788"/>
      <c r="S382" s="788"/>
      <c r="T382" s="788"/>
      <c r="U382" s="788"/>
      <c r="V382" s="789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5" t="s">
        <v>213</v>
      </c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3"/>
      <c r="P383" s="793"/>
      <c r="Q383" s="793"/>
      <c r="R383" s="793"/>
      <c r="S383" s="793"/>
      <c r="T383" s="793"/>
      <c r="U383" s="793"/>
      <c r="V383" s="793"/>
      <c r="W383" s="793"/>
      <c r="X383" s="793"/>
      <c r="Y383" s="793"/>
      <c r="Z383" s="793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4">
        <v>4607091380880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9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201.6</v>
      </c>
      <c r="Y384" s="778">
        <f>IFERROR(IF(X384="",0,CEILING((X384/$H384),1)*$H384),"")</f>
        <v>201.60000000000002</v>
      </c>
      <c r="Z384" s="36">
        <f>IFERROR(IF(Y384=0,"",ROUNDUP(Y384/H384,0)*0.02175),"")</f>
        <v>0.52200000000000002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215.136</v>
      </c>
      <c r="BN384" s="64">
        <f>IFERROR(Y384*I384/H384,"0")</f>
        <v>215.13600000000002</v>
      </c>
      <c r="BO384" s="64">
        <f>IFERROR(1/J384*(X384/H384),"0")</f>
        <v>0.42857142857142855</v>
      </c>
      <c r="BP384" s="64">
        <f>IFERROR(1/J384*(Y384/H384),"0")</f>
        <v>0.42857142857142855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4">
        <v>4607091384482</v>
      </c>
      <c r="E385" s="785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249.6</v>
      </c>
      <c r="Y385" s="778">
        <f>IFERROR(IF(X385="",0,CEILING((X385/$H385),1)*$H385),"")</f>
        <v>249.6</v>
      </c>
      <c r="Z385" s="36">
        <f>IFERROR(IF(Y385=0,"",ROUNDUP(Y385/H385,0)*0.02175),"")</f>
        <v>0.69599999999999995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267.64800000000002</v>
      </c>
      <c r="BN385" s="64">
        <f>IFERROR(Y385*I385/H385,"0")</f>
        <v>267.64800000000002</v>
      </c>
      <c r="BO385" s="64">
        <f>IFERROR(1/J385*(X385/H385),"0")</f>
        <v>0.5714285714285714</v>
      </c>
      <c r="BP385" s="64">
        <f>IFERROR(1/J385*(Y385/H385),"0")</f>
        <v>0.5714285714285714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4">
        <v>4607091380897</v>
      </c>
      <c r="E386" s="785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4">
        <v>4607091380897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67.2</v>
      </c>
      <c r="Y387" s="778">
        <f>IFERROR(IF(X387="",0,CEILING((X387/$H387),1)*$H387),"")</f>
        <v>67.2</v>
      </c>
      <c r="Z387" s="36">
        <f>IFERROR(IF(Y387=0,"",ROUNDUP(Y387/H387,0)*0.02175),"")</f>
        <v>0.17399999999999999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71.712000000000003</v>
      </c>
      <c r="BN387" s="64">
        <f>IFERROR(Y387*I387/H387,"0")</f>
        <v>71.712000000000003</v>
      </c>
      <c r="BO387" s="64">
        <f>IFERROR(1/J387*(X387/H387),"0")</f>
        <v>0.14285714285714285</v>
      </c>
      <c r="BP387" s="64">
        <f>IFERROR(1/J387*(Y387/H387),"0")</f>
        <v>0.14285714285714285</v>
      </c>
    </row>
    <row r="388" spans="1:68" x14ac:dyDescent="0.2">
      <c r="A388" s="792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87" t="s">
        <v>71</v>
      </c>
      <c r="Q388" s="788"/>
      <c r="R388" s="788"/>
      <c r="S388" s="788"/>
      <c r="T388" s="788"/>
      <c r="U388" s="788"/>
      <c r="V388" s="789"/>
      <c r="W388" s="37" t="s">
        <v>72</v>
      </c>
      <c r="X388" s="779">
        <f>IFERROR(X384/H384,"0")+IFERROR(X385/H385,"0")+IFERROR(X386/H386,"0")+IFERROR(X387/H387,"0")</f>
        <v>64</v>
      </c>
      <c r="Y388" s="779">
        <f>IFERROR(Y384/H384,"0")+IFERROR(Y385/H385,"0")+IFERROR(Y386/H386,"0")+IFERROR(Y387/H387,"0")</f>
        <v>64</v>
      </c>
      <c r="Z388" s="779">
        <f>IFERROR(IF(Z384="",0,Z384),"0")+IFERROR(IF(Z385="",0,Z385),"0")+IFERROR(IF(Z386="",0,Z386),"0")+IFERROR(IF(Z387="",0,Z387),"0")</f>
        <v>1.3919999999999999</v>
      </c>
      <c r="AA388" s="780"/>
      <c r="AB388" s="780"/>
      <c r="AC388" s="780"/>
    </row>
    <row r="389" spans="1:68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87" t="s">
        <v>71</v>
      </c>
      <c r="Q389" s="788"/>
      <c r="R389" s="788"/>
      <c r="S389" s="788"/>
      <c r="T389" s="788"/>
      <c r="U389" s="788"/>
      <c r="V389" s="789"/>
      <c r="W389" s="37" t="s">
        <v>69</v>
      </c>
      <c r="X389" s="779">
        <f>IFERROR(SUM(X384:X387),"0")</f>
        <v>518.4</v>
      </c>
      <c r="Y389" s="779">
        <f>IFERROR(SUM(Y384:Y387),"0")</f>
        <v>518.40000000000009</v>
      </c>
      <c r="Z389" s="37"/>
      <c r="AA389" s="780"/>
      <c r="AB389" s="780"/>
      <c r="AC389" s="780"/>
    </row>
    <row r="390" spans="1:68" ht="14.25" hidden="1" customHeight="1" x14ac:dyDescent="0.25">
      <c r="A390" s="795" t="s">
        <v>104</v>
      </c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3"/>
      <c r="P390" s="793"/>
      <c r="Q390" s="793"/>
      <c r="R390" s="793"/>
      <c r="S390" s="793"/>
      <c r="T390" s="793"/>
      <c r="U390" s="793"/>
      <c r="V390" s="793"/>
      <c r="W390" s="793"/>
      <c r="X390" s="793"/>
      <c r="Y390" s="793"/>
      <c r="Z390" s="793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4">
        <v>4607091388374</v>
      </c>
      <c r="E391" s="785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8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4">
        <v>4607091388381</v>
      </c>
      <c r="E392" s="785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4">
        <v>4607091383102</v>
      </c>
      <c r="E393" s="785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1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4">
        <v>4607091388404</v>
      </c>
      <c r="E394" s="785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92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87" t="s">
        <v>71</v>
      </c>
      <c r="Q395" s="788"/>
      <c r="R395" s="788"/>
      <c r="S395" s="788"/>
      <c r="T395" s="788"/>
      <c r="U395" s="788"/>
      <c r="V395" s="789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87" t="s">
        <v>71</v>
      </c>
      <c r="Q396" s="788"/>
      <c r="R396" s="788"/>
      <c r="S396" s="788"/>
      <c r="T396" s="788"/>
      <c r="U396" s="788"/>
      <c r="V396" s="789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5" t="s">
        <v>640</v>
      </c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3"/>
      <c r="P397" s="793"/>
      <c r="Q397" s="793"/>
      <c r="R397" s="793"/>
      <c r="S397" s="793"/>
      <c r="T397" s="793"/>
      <c r="U397" s="793"/>
      <c r="V397" s="793"/>
      <c r="W397" s="793"/>
      <c r="X397" s="793"/>
      <c r="Y397" s="793"/>
      <c r="Z397" s="793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4">
        <v>4680115881808</v>
      </c>
      <c r="E398" s="785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4">
        <v>4680115881822</v>
      </c>
      <c r="E399" s="785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4">
        <v>4680115880016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92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87" t="s">
        <v>71</v>
      </c>
      <c r="Q401" s="788"/>
      <c r="R401" s="788"/>
      <c r="S401" s="788"/>
      <c r="T401" s="788"/>
      <c r="U401" s="788"/>
      <c r="V401" s="789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87" t="s">
        <v>71</v>
      </c>
      <c r="Q402" s="788"/>
      <c r="R402" s="788"/>
      <c r="S402" s="788"/>
      <c r="T402" s="788"/>
      <c r="U402" s="788"/>
      <c r="V402" s="789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3"/>
      <c r="P403" s="793"/>
      <c r="Q403" s="793"/>
      <c r="R403" s="793"/>
      <c r="S403" s="793"/>
      <c r="T403" s="793"/>
      <c r="U403" s="793"/>
      <c r="V403" s="793"/>
      <c r="W403" s="793"/>
      <c r="X403" s="793"/>
      <c r="Y403" s="793"/>
      <c r="Z403" s="793"/>
      <c r="AA403" s="772"/>
      <c r="AB403" s="772"/>
      <c r="AC403" s="772"/>
    </row>
    <row r="404" spans="1:68" ht="14.25" hidden="1" customHeight="1" x14ac:dyDescent="0.25">
      <c r="A404" s="795" t="s">
        <v>64</v>
      </c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3"/>
      <c r="P404" s="793"/>
      <c r="Q404" s="793"/>
      <c r="R404" s="793"/>
      <c r="S404" s="793"/>
      <c r="T404" s="793"/>
      <c r="U404" s="793"/>
      <c r="V404" s="793"/>
      <c r="W404" s="793"/>
      <c r="X404" s="793"/>
      <c r="Y404" s="793"/>
      <c r="Z404" s="793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4">
        <v>4607091383836</v>
      </c>
      <c r="E405" s="785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92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7" t="s">
        <v>71</v>
      </c>
      <c r="Q406" s="788"/>
      <c r="R406" s="788"/>
      <c r="S406" s="788"/>
      <c r="T406" s="788"/>
      <c r="U406" s="788"/>
      <c r="V406" s="789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87" t="s">
        <v>71</v>
      </c>
      <c r="Q407" s="788"/>
      <c r="R407" s="788"/>
      <c r="S407" s="788"/>
      <c r="T407" s="788"/>
      <c r="U407" s="788"/>
      <c r="V407" s="789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5" t="s">
        <v>73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4">
        <v>4607091387919</v>
      </c>
      <c r="E409" s="785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0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129.6</v>
      </c>
      <c r="Y409" s="778">
        <f>IFERROR(IF(X409="",0,CEILING((X409/$H409),1)*$H409),"")</f>
        <v>129.6</v>
      </c>
      <c r="Z409" s="36">
        <f>IFERROR(IF(Y409=0,"",ROUNDUP(Y409/H409,0)*0.02175),"")</f>
        <v>0.34799999999999998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138.624</v>
      </c>
      <c r="BN409" s="64">
        <f>IFERROR(Y409*I409/H409,"0")</f>
        <v>138.624</v>
      </c>
      <c r="BO409" s="64">
        <f>IFERROR(1/J409*(X409/H409),"0")</f>
        <v>0.2857142857142857</v>
      </c>
      <c r="BP409" s="64">
        <f>IFERROR(1/J409*(Y409/H409),"0")</f>
        <v>0.2857142857142857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4">
        <v>4680115883604</v>
      </c>
      <c r="E410" s="785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4">
        <v>4680115883567</v>
      </c>
      <c r="E411" s="785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8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2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87" t="s">
        <v>71</v>
      </c>
      <c r="Q412" s="788"/>
      <c r="R412" s="788"/>
      <c r="S412" s="788"/>
      <c r="T412" s="788"/>
      <c r="U412" s="788"/>
      <c r="V412" s="789"/>
      <c r="W412" s="37" t="s">
        <v>72</v>
      </c>
      <c r="X412" s="779">
        <f>IFERROR(X409/H409,"0")+IFERROR(X410/H410,"0")+IFERROR(X411/H411,"0")</f>
        <v>16</v>
      </c>
      <c r="Y412" s="779">
        <f>IFERROR(Y409/H409,"0")+IFERROR(Y410/H410,"0")+IFERROR(Y411/H411,"0")</f>
        <v>16</v>
      </c>
      <c r="Z412" s="779">
        <f>IFERROR(IF(Z409="",0,Z409),"0")+IFERROR(IF(Z410="",0,Z410),"0")+IFERROR(IF(Z411="",0,Z411),"0")</f>
        <v>0.34799999999999998</v>
      </c>
      <c r="AA412" s="780"/>
      <c r="AB412" s="780"/>
      <c r="AC412" s="780"/>
    </row>
    <row r="413" spans="1:68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87" t="s">
        <v>71</v>
      </c>
      <c r="Q413" s="788"/>
      <c r="R413" s="788"/>
      <c r="S413" s="788"/>
      <c r="T413" s="788"/>
      <c r="U413" s="788"/>
      <c r="V413" s="789"/>
      <c r="W413" s="37" t="s">
        <v>69</v>
      </c>
      <c r="X413" s="779">
        <f>IFERROR(SUM(X409:X411),"0")</f>
        <v>129.6</v>
      </c>
      <c r="Y413" s="779">
        <f>IFERROR(SUM(Y409:Y411),"0")</f>
        <v>129.6</v>
      </c>
      <c r="Z413" s="37"/>
      <c r="AA413" s="780"/>
      <c r="AB413" s="780"/>
      <c r="AC413" s="780"/>
    </row>
    <row r="414" spans="1:68" ht="27.75" hidden="1" customHeight="1" x14ac:dyDescent="0.2">
      <c r="A414" s="918" t="s">
        <v>662</v>
      </c>
      <c r="B414" s="919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9"/>
      <c r="P414" s="919"/>
      <c r="Q414" s="919"/>
      <c r="R414" s="919"/>
      <c r="S414" s="919"/>
      <c r="T414" s="919"/>
      <c r="U414" s="919"/>
      <c r="V414" s="919"/>
      <c r="W414" s="919"/>
      <c r="X414" s="919"/>
      <c r="Y414" s="919"/>
      <c r="Z414" s="919"/>
      <c r="AA414" s="48"/>
      <c r="AB414" s="48"/>
      <c r="AC414" s="48"/>
    </row>
    <row r="415" spans="1:68" ht="16.5" hidden="1" customHeight="1" x14ac:dyDescent="0.25">
      <c r="A415" s="805" t="s">
        <v>663</v>
      </c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3"/>
      <c r="P415" s="793"/>
      <c r="Q415" s="793"/>
      <c r="R415" s="793"/>
      <c r="S415" s="793"/>
      <c r="T415" s="793"/>
      <c r="U415" s="793"/>
      <c r="V415" s="793"/>
      <c r="W415" s="793"/>
      <c r="X415" s="793"/>
      <c r="Y415" s="793"/>
      <c r="Z415" s="793"/>
      <c r="AA415" s="772"/>
      <c r="AB415" s="772"/>
      <c r="AC415" s="772"/>
    </row>
    <row r="416" spans="1:68" ht="14.25" hidden="1" customHeight="1" x14ac:dyDescent="0.25">
      <c r="A416" s="795" t="s">
        <v>115</v>
      </c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3"/>
      <c r="P416" s="793"/>
      <c r="Q416" s="793"/>
      <c r="R416" s="793"/>
      <c r="S416" s="793"/>
      <c r="T416" s="793"/>
      <c r="U416" s="793"/>
      <c r="V416" s="793"/>
      <c r="W416" s="793"/>
      <c r="X416" s="793"/>
      <c r="Y416" s="793"/>
      <c r="Z416" s="793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4">
        <v>4680115884847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480</v>
      </c>
      <c r="Y417" s="778">
        <f t="shared" ref="Y417:Y427" si="87">IFERROR(IF(X417="",0,CEILING((X417/$H417),1)*$H417),"")</f>
        <v>480</v>
      </c>
      <c r="Z417" s="36">
        <f>IFERROR(IF(Y417=0,"",ROUNDUP(Y417/H417,0)*0.02039),"")</f>
        <v>0.65247999999999995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495.36</v>
      </c>
      <c r="BN417" s="64">
        <f t="shared" ref="BN417:BN427" si="89">IFERROR(Y417*I417/H417,"0")</f>
        <v>495.36</v>
      </c>
      <c r="BO417" s="64">
        <f t="shared" ref="BO417:BO427" si="90">IFERROR(1/J417*(X417/H417),"0")</f>
        <v>0.66666666666666663</v>
      </c>
      <c r="BP417" s="64">
        <f t="shared" ref="BP417:BP427" si="91">IFERROR(1/J417*(Y417/H417),"0")</f>
        <v>0.66666666666666663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4">
        <v>4680115884847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4">
        <v>4680115884854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360</v>
      </c>
      <c r="Y419" s="778">
        <f t="shared" si="87"/>
        <v>360</v>
      </c>
      <c r="Z419" s="36">
        <f>IFERROR(IF(Y419=0,"",ROUNDUP(Y419/H419,0)*0.02039),"")</f>
        <v>0.48935999999999996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371.52000000000004</v>
      </c>
      <c r="BN419" s="64">
        <f t="shared" si="89"/>
        <v>371.52000000000004</v>
      </c>
      <c r="BO419" s="64">
        <f t="shared" si="90"/>
        <v>0.5</v>
      </c>
      <c r="BP419" s="64">
        <f t="shared" si="91"/>
        <v>0.5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4">
        <v>4680115884854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4">
        <v>4607091383997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4">
        <v>4680115884830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600</v>
      </c>
      <c r="Y422" s="778">
        <f t="shared" si="87"/>
        <v>600</v>
      </c>
      <c r="Z422" s="36">
        <f>IFERROR(IF(Y422=0,"",ROUNDUP(Y422/H422,0)*0.02039),"")</f>
        <v>0.81559999999999988</v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619.20000000000005</v>
      </c>
      <c r="BN422" s="64">
        <f t="shared" si="89"/>
        <v>619.20000000000005</v>
      </c>
      <c r="BO422" s="64">
        <f t="shared" si="90"/>
        <v>0.83333333333333326</v>
      </c>
      <c r="BP422" s="64">
        <f t="shared" si="91"/>
        <v>0.83333333333333326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4">
        <v>4680115882638</v>
      </c>
      <c r="E424" s="785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4">
        <v>4680115884922</v>
      </c>
      <c r="E425" s="785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4">
        <v>4680115884878</v>
      </c>
      <c r="E426" s="785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4">
        <v>4680115884861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2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87" t="s">
        <v>71</v>
      </c>
      <c r="Q428" s="788"/>
      <c r="R428" s="788"/>
      <c r="S428" s="788"/>
      <c r="T428" s="788"/>
      <c r="U428" s="788"/>
      <c r="V428" s="789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96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96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1.9574399999999998</v>
      </c>
      <c r="AA428" s="780"/>
      <c r="AB428" s="780"/>
      <c r="AC428" s="780"/>
    </row>
    <row r="429" spans="1:68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87" t="s">
        <v>71</v>
      </c>
      <c r="Q429" s="788"/>
      <c r="R429" s="788"/>
      <c r="S429" s="788"/>
      <c r="T429" s="788"/>
      <c r="U429" s="788"/>
      <c r="V429" s="789"/>
      <c r="W429" s="37" t="s">
        <v>69</v>
      </c>
      <c r="X429" s="779">
        <f>IFERROR(SUM(X417:X427),"0")</f>
        <v>1440</v>
      </c>
      <c r="Y429" s="779">
        <f>IFERROR(SUM(Y417:Y427),"0")</f>
        <v>1440</v>
      </c>
      <c r="Z429" s="37"/>
      <c r="AA429" s="780"/>
      <c r="AB429" s="780"/>
      <c r="AC429" s="780"/>
    </row>
    <row r="430" spans="1:68" ht="14.25" hidden="1" customHeight="1" x14ac:dyDescent="0.25">
      <c r="A430" s="795" t="s">
        <v>172</v>
      </c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3"/>
      <c r="P430" s="793"/>
      <c r="Q430" s="793"/>
      <c r="R430" s="793"/>
      <c r="S430" s="793"/>
      <c r="T430" s="793"/>
      <c r="U430" s="793"/>
      <c r="V430" s="793"/>
      <c r="W430" s="793"/>
      <c r="X430" s="793"/>
      <c r="Y430" s="793"/>
      <c r="Z430" s="793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4">
        <v>4607091383980</v>
      </c>
      <c r="E431" s="785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840</v>
      </c>
      <c r="Y431" s="778">
        <f>IFERROR(IF(X431="",0,CEILING((X431/$H431),1)*$H431),"")</f>
        <v>840</v>
      </c>
      <c r="Z431" s="36">
        <f>IFERROR(IF(Y431=0,"",ROUNDUP(Y431/H431,0)*0.02175),"")</f>
        <v>1.218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866.88</v>
      </c>
      <c r="BN431" s="64">
        <f>IFERROR(Y431*I431/H431,"0")</f>
        <v>866.88</v>
      </c>
      <c r="BO431" s="64">
        <f>IFERROR(1/J431*(X431/H431),"0")</f>
        <v>1.1666666666666665</v>
      </c>
      <c r="BP431" s="64">
        <f>IFERROR(1/J431*(Y431/H431),"0")</f>
        <v>1.1666666666666665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4">
        <v>4607091384178</v>
      </c>
      <c r="E432" s="785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2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87" t="s">
        <v>71</v>
      </c>
      <c r="Q433" s="788"/>
      <c r="R433" s="788"/>
      <c r="S433" s="788"/>
      <c r="T433" s="788"/>
      <c r="U433" s="788"/>
      <c r="V433" s="789"/>
      <c r="W433" s="37" t="s">
        <v>72</v>
      </c>
      <c r="X433" s="779">
        <f>IFERROR(X431/H431,"0")+IFERROR(X432/H432,"0")</f>
        <v>56</v>
      </c>
      <c r="Y433" s="779">
        <f>IFERROR(Y431/H431,"0")+IFERROR(Y432/H432,"0")</f>
        <v>56</v>
      </c>
      <c r="Z433" s="779">
        <f>IFERROR(IF(Z431="",0,Z431),"0")+IFERROR(IF(Z432="",0,Z432),"0")</f>
        <v>1.218</v>
      </c>
      <c r="AA433" s="780"/>
      <c r="AB433" s="780"/>
      <c r="AC433" s="780"/>
    </row>
    <row r="434" spans="1:68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87" t="s">
        <v>71</v>
      </c>
      <c r="Q434" s="788"/>
      <c r="R434" s="788"/>
      <c r="S434" s="788"/>
      <c r="T434" s="788"/>
      <c r="U434" s="788"/>
      <c r="V434" s="789"/>
      <c r="W434" s="37" t="s">
        <v>69</v>
      </c>
      <c r="X434" s="779">
        <f>IFERROR(SUM(X431:X432),"0")</f>
        <v>840</v>
      </c>
      <c r="Y434" s="779">
        <f>IFERROR(SUM(Y431:Y432),"0")</f>
        <v>840</v>
      </c>
      <c r="Z434" s="37"/>
      <c r="AA434" s="780"/>
      <c r="AB434" s="780"/>
      <c r="AC434" s="780"/>
    </row>
    <row r="435" spans="1:68" ht="14.25" hidden="1" customHeight="1" x14ac:dyDescent="0.25">
      <c r="A435" s="795" t="s">
        <v>73</v>
      </c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3"/>
      <c r="P435" s="793"/>
      <c r="Q435" s="793"/>
      <c r="R435" s="793"/>
      <c r="S435" s="793"/>
      <c r="T435" s="793"/>
      <c r="U435" s="793"/>
      <c r="V435" s="793"/>
      <c r="W435" s="793"/>
      <c r="X435" s="793"/>
      <c r="Y435" s="793"/>
      <c r="Z435" s="793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4">
        <v>4607091383928</v>
      </c>
      <c r="E436" s="785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0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1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92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87" t="s">
        <v>71</v>
      </c>
      <c r="Q438" s="788"/>
      <c r="R438" s="788"/>
      <c r="S438" s="788"/>
      <c r="T438" s="788"/>
      <c r="U438" s="788"/>
      <c r="V438" s="789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87" t="s">
        <v>71</v>
      </c>
      <c r="Q439" s="788"/>
      <c r="R439" s="788"/>
      <c r="S439" s="788"/>
      <c r="T439" s="788"/>
      <c r="U439" s="788"/>
      <c r="V439" s="789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5" t="s">
        <v>213</v>
      </c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3"/>
      <c r="P440" s="793"/>
      <c r="Q440" s="793"/>
      <c r="R440" s="793"/>
      <c r="S440" s="793"/>
      <c r="T440" s="793"/>
      <c r="U440" s="793"/>
      <c r="V440" s="793"/>
      <c r="W440" s="793"/>
      <c r="X440" s="793"/>
      <c r="Y440" s="793"/>
      <c r="Z440" s="793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45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124.8</v>
      </c>
      <c r="Y441" s="778">
        <f>IFERROR(IF(X441="",0,CEILING((X441/$H441),1)*$H441),"")</f>
        <v>126</v>
      </c>
      <c r="Z441" s="36">
        <f>IFERROR(IF(Y441=0,"",ROUNDUP(Y441/H441,0)*0.02175),"")</f>
        <v>0.30449999999999999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132.6208</v>
      </c>
      <c r="BN441" s="64">
        <f>IFERROR(Y441*I441/H441,"0")</f>
        <v>133.89600000000002</v>
      </c>
      <c r="BO441" s="64">
        <f>IFERROR(1/J441*(X441/H441),"0")</f>
        <v>0.24761904761904763</v>
      </c>
      <c r="BP441" s="64">
        <f>IFERROR(1/J441*(Y441/H441),"0")</f>
        <v>0.25</v>
      </c>
    </row>
    <row r="442" spans="1:68" x14ac:dyDescent="0.2">
      <c r="A442" s="792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IFERROR(X441/H441,"0")</f>
        <v>13.866666666666667</v>
      </c>
      <c r="Y442" s="779">
        <f>IFERROR(Y441/H441,"0")</f>
        <v>14</v>
      </c>
      <c r="Z442" s="779">
        <f>IFERROR(IF(Z441="",0,Z441),"0")</f>
        <v>0.30449999999999999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IFERROR(SUM(X441:X441),"0")</f>
        <v>124.8</v>
      </c>
      <c r="Y443" s="779">
        <f>IFERROR(SUM(Y441:Y441),"0")</f>
        <v>126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2"/>
      <c r="AB444" s="772"/>
      <c r="AC444" s="772"/>
    </row>
    <row r="445" spans="1:68" ht="14.25" hidden="1" customHeight="1" x14ac:dyDescent="0.25">
      <c r="A445" s="795" t="s">
        <v>115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4">
        <v>4680115881907</v>
      </c>
      <c r="E446" s="785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4">
        <v>4680115881907</v>
      </c>
      <c r="E447" s="785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4">
        <v>4680115883925</v>
      </c>
      <c r="E448" s="785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4">
        <v>4680115883925</v>
      </c>
      <c r="E449" s="785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0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4">
        <v>4607091384192</v>
      </c>
      <c r="E450" s="785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4">
        <v>4680115884892</v>
      </c>
      <c r="E451" s="785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432</v>
      </c>
      <c r="Y451" s="778">
        <f t="shared" si="92"/>
        <v>432</v>
      </c>
      <c r="Z451" s="36">
        <f t="shared" si="93"/>
        <v>0.86999999999999988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451.2</v>
      </c>
      <c r="BN451" s="64">
        <f t="shared" si="95"/>
        <v>451.2</v>
      </c>
      <c r="BO451" s="64">
        <f t="shared" si="96"/>
        <v>0.71428571428571419</v>
      </c>
      <c r="BP451" s="64">
        <f t="shared" si="97"/>
        <v>0.71428571428571419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4">
        <v>4680115884885</v>
      </c>
      <c r="E452" s="785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4">
        <v>4680115884908</v>
      </c>
      <c r="E453" s="785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2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87" t="s">
        <v>71</v>
      </c>
      <c r="Q454" s="788"/>
      <c r="R454" s="788"/>
      <c r="S454" s="788"/>
      <c r="T454" s="788"/>
      <c r="U454" s="788"/>
      <c r="V454" s="789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40</v>
      </c>
      <c r="Y454" s="779">
        <f>IFERROR(Y446/H446,"0")+IFERROR(Y447/H447,"0")+IFERROR(Y448/H448,"0")+IFERROR(Y449/H449,"0")+IFERROR(Y450/H450,"0")+IFERROR(Y451/H451,"0")+IFERROR(Y452/H452,"0")+IFERROR(Y453/H453,"0")</f>
        <v>40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0.86999999999999988</v>
      </c>
      <c r="AA454" s="780"/>
      <c r="AB454" s="780"/>
      <c r="AC454" s="780"/>
    </row>
    <row r="455" spans="1:68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87" t="s">
        <v>71</v>
      </c>
      <c r="Q455" s="788"/>
      <c r="R455" s="788"/>
      <c r="S455" s="788"/>
      <c r="T455" s="788"/>
      <c r="U455" s="788"/>
      <c r="V455" s="789"/>
      <c r="W455" s="37" t="s">
        <v>69</v>
      </c>
      <c r="X455" s="779">
        <f>IFERROR(SUM(X446:X453),"0")</f>
        <v>432</v>
      </c>
      <c r="Y455" s="779">
        <f>IFERROR(SUM(Y446:Y453),"0")</f>
        <v>432</v>
      </c>
      <c r="Z455" s="37"/>
      <c r="AA455" s="780"/>
      <c r="AB455" s="780"/>
      <c r="AC455" s="780"/>
    </row>
    <row r="456" spans="1:68" ht="14.25" hidden="1" customHeight="1" x14ac:dyDescent="0.25">
      <c r="A456" s="795" t="s">
        <v>64</v>
      </c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3"/>
      <c r="P456" s="793"/>
      <c r="Q456" s="793"/>
      <c r="R456" s="793"/>
      <c r="S456" s="793"/>
      <c r="T456" s="793"/>
      <c r="U456" s="793"/>
      <c r="V456" s="793"/>
      <c r="W456" s="793"/>
      <c r="X456" s="793"/>
      <c r="Y456" s="793"/>
      <c r="Z456" s="793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4">
        <v>4607091384802</v>
      </c>
      <c r="E457" s="785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4">
        <v>4607091384826</v>
      </c>
      <c r="E458" s="785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92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87" t="s">
        <v>71</v>
      </c>
      <c r="Q459" s="788"/>
      <c r="R459" s="788"/>
      <c r="S459" s="788"/>
      <c r="T459" s="788"/>
      <c r="U459" s="788"/>
      <c r="V459" s="789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87" t="s">
        <v>71</v>
      </c>
      <c r="Q460" s="788"/>
      <c r="R460" s="788"/>
      <c r="S460" s="788"/>
      <c r="T460" s="788"/>
      <c r="U460" s="788"/>
      <c r="V460" s="789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5" t="s">
        <v>73</v>
      </c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3"/>
      <c r="P461" s="793"/>
      <c r="Q461" s="793"/>
      <c r="R461" s="793"/>
      <c r="S461" s="793"/>
      <c r="T461" s="793"/>
      <c r="U461" s="793"/>
      <c r="V461" s="793"/>
      <c r="W461" s="793"/>
      <c r="X461" s="793"/>
      <c r="Y461" s="793"/>
      <c r="Z461" s="793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4">
        <v>4607091384246</v>
      </c>
      <c r="E462" s="785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1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249.6</v>
      </c>
      <c r="Y462" s="778">
        <f>IFERROR(IF(X462="",0,CEILING((X462/$H462),1)*$H462),"")</f>
        <v>252</v>
      </c>
      <c r="Z462" s="36">
        <f>IFERROR(IF(Y462=0,"",ROUNDUP(Y462/H462,0)*0.02175),"")</f>
        <v>0.60899999999999999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265.24160000000001</v>
      </c>
      <c r="BN462" s="64">
        <f>IFERROR(Y462*I462/H462,"0")</f>
        <v>267.79200000000003</v>
      </c>
      <c r="BO462" s="64">
        <f>IFERROR(1/J462*(X462/H462),"0")</f>
        <v>0.49523809523809526</v>
      </c>
      <c r="BP462" s="64">
        <f>IFERROR(1/J462*(Y462/H462),"0")</f>
        <v>0.5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4">
        <v>4680115881976</v>
      </c>
      <c r="E463" s="785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67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4">
        <v>4607091384253</v>
      </c>
      <c r="E464" s="785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86.4</v>
      </c>
      <c r="Y464" s="778">
        <f>IFERROR(IF(X464="",0,CEILING((X464/$H464),1)*$H464),"")</f>
        <v>86.399999999999991</v>
      </c>
      <c r="Z464" s="36">
        <f>IFERROR(IF(Y464=0,"",ROUNDUP(Y464/H464,0)*0.00651),"")</f>
        <v>0.23436000000000001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95.904000000000011</v>
      </c>
      <c r="BN464" s="64">
        <f>IFERROR(Y464*I464/H464,"0")</f>
        <v>95.904000000000011</v>
      </c>
      <c r="BO464" s="64">
        <f>IFERROR(1/J464*(X464/H464),"0")</f>
        <v>0.19780219780219785</v>
      </c>
      <c r="BP464" s="64">
        <f>IFERROR(1/J464*(Y464/H464),"0")</f>
        <v>0.19780219780219782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4">
        <v>4607091384253</v>
      </c>
      <c r="E465" s="785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2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4">
        <v>4680115881969</v>
      </c>
      <c r="E466" s="785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2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87" t="s">
        <v>71</v>
      </c>
      <c r="Q467" s="788"/>
      <c r="R467" s="788"/>
      <c r="S467" s="788"/>
      <c r="T467" s="788"/>
      <c r="U467" s="788"/>
      <c r="V467" s="789"/>
      <c r="W467" s="37" t="s">
        <v>72</v>
      </c>
      <c r="X467" s="779">
        <f>IFERROR(X462/H462,"0")+IFERROR(X463/H463,"0")+IFERROR(X464/H464,"0")+IFERROR(X465/H465,"0")+IFERROR(X466/H466,"0")</f>
        <v>63.733333333333341</v>
      </c>
      <c r="Y467" s="779">
        <f>IFERROR(Y462/H462,"0")+IFERROR(Y463/H463,"0")+IFERROR(Y464/H464,"0")+IFERROR(Y465/H465,"0")+IFERROR(Y466/H466,"0")</f>
        <v>64</v>
      </c>
      <c r="Z467" s="779">
        <f>IFERROR(IF(Z462="",0,Z462),"0")+IFERROR(IF(Z463="",0,Z463),"0")+IFERROR(IF(Z464="",0,Z464),"0")+IFERROR(IF(Z465="",0,Z465),"0")+IFERROR(IF(Z466="",0,Z466),"0")</f>
        <v>0.84336</v>
      </c>
      <c r="AA467" s="780"/>
      <c r="AB467" s="780"/>
      <c r="AC467" s="780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87" t="s">
        <v>71</v>
      </c>
      <c r="Q468" s="788"/>
      <c r="R468" s="788"/>
      <c r="S468" s="788"/>
      <c r="T468" s="788"/>
      <c r="U468" s="788"/>
      <c r="V468" s="789"/>
      <c r="W468" s="37" t="s">
        <v>69</v>
      </c>
      <c r="X468" s="779">
        <f>IFERROR(SUM(X462:X466),"0")</f>
        <v>336</v>
      </c>
      <c r="Y468" s="779">
        <f>IFERROR(SUM(Y462:Y466),"0")</f>
        <v>338.4</v>
      </c>
      <c r="Z468" s="37"/>
      <c r="AA468" s="780"/>
      <c r="AB468" s="780"/>
      <c r="AC468" s="780"/>
    </row>
    <row r="469" spans="1:68" ht="14.25" hidden="1" customHeight="1" x14ac:dyDescent="0.25">
      <c r="A469" s="795" t="s">
        <v>213</v>
      </c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3"/>
      <c r="P469" s="793"/>
      <c r="Q469" s="793"/>
      <c r="R469" s="793"/>
      <c r="S469" s="793"/>
      <c r="T469" s="793"/>
      <c r="U469" s="793"/>
      <c r="V469" s="793"/>
      <c r="W469" s="793"/>
      <c r="X469" s="793"/>
      <c r="Y469" s="793"/>
      <c r="Z469" s="793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4">
        <v>4607091389357</v>
      </c>
      <c r="E470" s="785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78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2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7" t="s">
        <v>71</v>
      </c>
      <c r="Q471" s="788"/>
      <c r="R471" s="788"/>
      <c r="S471" s="788"/>
      <c r="T471" s="788"/>
      <c r="U471" s="788"/>
      <c r="V471" s="789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87" t="s">
        <v>71</v>
      </c>
      <c r="Q472" s="788"/>
      <c r="R472" s="788"/>
      <c r="S472" s="788"/>
      <c r="T472" s="788"/>
      <c r="U472" s="788"/>
      <c r="V472" s="789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918" t="s">
        <v>751</v>
      </c>
      <c r="B473" s="919"/>
      <c r="C473" s="919"/>
      <c r="D473" s="919"/>
      <c r="E473" s="919"/>
      <c r="F473" s="919"/>
      <c r="G473" s="919"/>
      <c r="H473" s="919"/>
      <c r="I473" s="919"/>
      <c r="J473" s="919"/>
      <c r="K473" s="919"/>
      <c r="L473" s="919"/>
      <c r="M473" s="919"/>
      <c r="N473" s="919"/>
      <c r="O473" s="919"/>
      <c r="P473" s="919"/>
      <c r="Q473" s="919"/>
      <c r="R473" s="919"/>
      <c r="S473" s="919"/>
      <c r="T473" s="919"/>
      <c r="U473" s="919"/>
      <c r="V473" s="919"/>
      <c r="W473" s="919"/>
      <c r="X473" s="919"/>
      <c r="Y473" s="919"/>
      <c r="Z473" s="919"/>
      <c r="AA473" s="48"/>
      <c r="AB473" s="48"/>
      <c r="AC473" s="48"/>
    </row>
    <row r="474" spans="1:68" ht="16.5" hidden="1" customHeight="1" x14ac:dyDescent="0.25">
      <c r="A474" s="805" t="s">
        <v>752</v>
      </c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3"/>
      <c r="P474" s="793"/>
      <c r="Q474" s="793"/>
      <c r="R474" s="793"/>
      <c r="S474" s="793"/>
      <c r="T474" s="793"/>
      <c r="U474" s="793"/>
      <c r="V474" s="793"/>
      <c r="W474" s="793"/>
      <c r="X474" s="793"/>
      <c r="Y474" s="793"/>
      <c r="Z474" s="793"/>
      <c r="AA474" s="772"/>
      <c r="AB474" s="772"/>
      <c r="AC474" s="772"/>
    </row>
    <row r="475" spans="1:68" ht="14.25" hidden="1" customHeight="1" x14ac:dyDescent="0.25">
      <c r="A475" s="795" t="s">
        <v>115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4">
        <v>4607091389708</v>
      </c>
      <c r="E476" s="785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92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87" t="s">
        <v>71</v>
      </c>
      <c r="Q477" s="788"/>
      <c r="R477" s="788"/>
      <c r="S477" s="788"/>
      <c r="T477" s="788"/>
      <c r="U477" s="788"/>
      <c r="V477" s="789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87" t="s">
        <v>71</v>
      </c>
      <c r="Q478" s="788"/>
      <c r="R478" s="788"/>
      <c r="S478" s="788"/>
      <c r="T478" s="788"/>
      <c r="U478" s="788"/>
      <c r="V478" s="789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5" t="s">
        <v>64</v>
      </c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3"/>
      <c r="P479" s="793"/>
      <c r="Q479" s="793"/>
      <c r="R479" s="793"/>
      <c r="S479" s="793"/>
      <c r="T479" s="793"/>
      <c r="U479" s="793"/>
      <c r="V479" s="793"/>
      <c r="W479" s="793"/>
      <c r="X479" s="793"/>
      <c r="Y479" s="793"/>
      <c r="Z479" s="793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4">
        <v>4680115886100</v>
      </c>
      <c r="E480" s="785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3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4">
        <v>4607091389753</v>
      </c>
      <c r="E481" s="785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1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4">
        <v>4607091389753</v>
      </c>
      <c r="E482" s="785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4">
        <v>4680115886117</v>
      </c>
      <c r="E483" s="785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00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4">
        <v>4680115886117</v>
      </c>
      <c r="E484" s="785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6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4">
        <v>4607091389760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4">
        <v>4607091389746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4">
        <v>4607091389746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4">
        <v>4680115883147</v>
      </c>
      <c r="E488" s="785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4">
        <v>4680115883147</v>
      </c>
      <c r="E489" s="785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4">
        <v>4607091384338</v>
      </c>
      <c r="E490" s="785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4">
        <v>4607091384338</v>
      </c>
      <c r="E491" s="785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4">
        <v>4680115883154</v>
      </c>
      <c r="E492" s="785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4">
        <v>4680115883154</v>
      </c>
      <c r="E493" s="785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4">
        <v>4607091389524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4">
        <v>4680115883161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86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4">
        <v>4680115883185</v>
      </c>
      <c r="E504" s="785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5" t="s">
        <v>73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4">
        <v>4607091384352</v>
      </c>
      <c r="E508" s="785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4">
        <v>4607091389654</v>
      </c>
      <c r="E509" s="785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5" t="s">
        <v>104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4">
        <v>4680115884335</v>
      </c>
      <c r="E513" s="785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4">
        <v>4680115884113</v>
      </c>
      <c r="E514" s="785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2"/>
      <c r="AB517" s="772"/>
      <c r="AC517" s="772"/>
    </row>
    <row r="518" spans="1:68" ht="14.25" hidden="1" customHeight="1" x14ac:dyDescent="0.25">
      <c r="A518" s="795" t="s">
        <v>172</v>
      </c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793"/>
      <c r="P518" s="793"/>
      <c r="Q518" s="793"/>
      <c r="R518" s="793"/>
      <c r="S518" s="793"/>
      <c r="T518" s="793"/>
      <c r="U518" s="793"/>
      <c r="V518" s="793"/>
      <c r="W518" s="793"/>
      <c r="X518" s="793"/>
      <c r="Y518" s="793"/>
      <c r="Z518" s="793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4">
        <v>4607091389364</v>
      </c>
      <c r="E519" s="785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2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87" t="s">
        <v>71</v>
      </c>
      <c r="Q520" s="788"/>
      <c r="R520" s="788"/>
      <c r="S520" s="788"/>
      <c r="T520" s="788"/>
      <c r="U520" s="788"/>
      <c r="V520" s="789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87" t="s">
        <v>71</v>
      </c>
      <c r="Q521" s="788"/>
      <c r="R521" s="788"/>
      <c r="S521" s="788"/>
      <c r="T521" s="788"/>
      <c r="U521" s="788"/>
      <c r="V521" s="789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5" t="s">
        <v>64</v>
      </c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3"/>
      <c r="P522" s="793"/>
      <c r="Q522" s="793"/>
      <c r="R522" s="793"/>
      <c r="S522" s="793"/>
      <c r="T522" s="793"/>
      <c r="U522" s="793"/>
      <c r="V522" s="793"/>
      <c r="W522" s="793"/>
      <c r="X522" s="793"/>
      <c r="Y522" s="793"/>
      <c r="Z522" s="793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4">
        <v>4680115886094</v>
      </c>
      <c r="E523" s="785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885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4">
        <v>4607091389739</v>
      </c>
      <c r="E524" s="785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3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4">
        <v>4607091389425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4">
        <v>4680115880771</v>
      </c>
      <c r="E526" s="785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4">
        <v>4607091389500</v>
      </c>
      <c r="E527" s="785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92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87" t="s">
        <v>71</v>
      </c>
      <c r="Q529" s="788"/>
      <c r="R529" s="788"/>
      <c r="S529" s="788"/>
      <c r="T529" s="788"/>
      <c r="U529" s="788"/>
      <c r="V529" s="789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93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4"/>
      <c r="P530" s="787" t="s">
        <v>71</v>
      </c>
      <c r="Q530" s="788"/>
      <c r="R530" s="788"/>
      <c r="S530" s="788"/>
      <c r="T530" s="788"/>
      <c r="U530" s="788"/>
      <c r="V530" s="789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5" t="s">
        <v>104</v>
      </c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3"/>
      <c r="P531" s="793"/>
      <c r="Q531" s="793"/>
      <c r="R531" s="793"/>
      <c r="S531" s="793"/>
      <c r="T531" s="793"/>
      <c r="U531" s="793"/>
      <c r="V531" s="793"/>
      <c r="W531" s="793"/>
      <c r="X531" s="793"/>
      <c r="Y531" s="793"/>
      <c r="Z531" s="793"/>
      <c r="AA531" s="771"/>
      <c r="AB531" s="771"/>
      <c r="AC531" s="771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4">
        <v>4680115884359</v>
      </c>
      <c r="E532" s="785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92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87" t="s">
        <v>71</v>
      </c>
      <c r="Q533" s="788"/>
      <c r="R533" s="788"/>
      <c r="S533" s="788"/>
      <c r="T533" s="788"/>
      <c r="U533" s="788"/>
      <c r="V533" s="789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87" t="s">
        <v>71</v>
      </c>
      <c r="Q534" s="788"/>
      <c r="R534" s="788"/>
      <c r="S534" s="788"/>
      <c r="T534" s="788"/>
      <c r="U534" s="788"/>
      <c r="V534" s="789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5" t="s">
        <v>841</v>
      </c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793"/>
      <c r="P535" s="793"/>
      <c r="Q535" s="793"/>
      <c r="R535" s="793"/>
      <c r="S535" s="793"/>
      <c r="T535" s="793"/>
      <c r="U535" s="793"/>
      <c r="V535" s="793"/>
      <c r="W535" s="793"/>
      <c r="X535" s="793"/>
      <c r="Y535" s="793"/>
      <c r="Z535" s="793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4">
        <v>4680115884564</v>
      </c>
      <c r="E536" s="785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30</v>
      </c>
      <c r="Y536" s="778">
        <f>IFERROR(IF(X536="",0,CEILING((X536/$H536),1)*$H536),"")</f>
        <v>30</v>
      </c>
      <c r="Z536" s="36">
        <f>IFERROR(IF(Y536=0,"",ROUNDUP(Y536/H536,0)*0.00627),"")</f>
        <v>6.2700000000000006E-2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36</v>
      </c>
      <c r="BN536" s="64">
        <f>IFERROR(Y536*I536/H536,"0")</f>
        <v>36</v>
      </c>
      <c r="BO536" s="64">
        <f>IFERROR(1/J536*(X536/H536),"0")</f>
        <v>0.05</v>
      </c>
      <c r="BP536" s="64">
        <f>IFERROR(1/J536*(Y536/H536),"0")</f>
        <v>0.05</v>
      </c>
    </row>
    <row r="537" spans="1:68" x14ac:dyDescent="0.2">
      <c r="A537" s="792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7" t="s">
        <v>71</v>
      </c>
      <c r="Q537" s="788"/>
      <c r="R537" s="788"/>
      <c r="S537" s="788"/>
      <c r="T537" s="788"/>
      <c r="U537" s="788"/>
      <c r="V537" s="789"/>
      <c r="W537" s="37" t="s">
        <v>72</v>
      </c>
      <c r="X537" s="779">
        <f>IFERROR(X536/H536,"0")</f>
        <v>10</v>
      </c>
      <c r="Y537" s="779">
        <f>IFERROR(Y536/H536,"0")</f>
        <v>10</v>
      </c>
      <c r="Z537" s="779">
        <f>IFERROR(IF(Z536="",0,Z536),"0")</f>
        <v>6.2700000000000006E-2</v>
      </c>
      <c r="AA537" s="780"/>
      <c r="AB537" s="780"/>
      <c r="AC537" s="780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87" t="s">
        <v>71</v>
      </c>
      <c r="Q538" s="788"/>
      <c r="R538" s="788"/>
      <c r="S538" s="788"/>
      <c r="T538" s="788"/>
      <c r="U538" s="788"/>
      <c r="V538" s="789"/>
      <c r="W538" s="37" t="s">
        <v>69</v>
      </c>
      <c r="X538" s="779">
        <f>IFERROR(SUM(X536:X536),"0")</f>
        <v>30</v>
      </c>
      <c r="Y538" s="779">
        <f>IFERROR(SUM(Y536:Y536),"0")</f>
        <v>30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2"/>
      <c r="AB539" s="772"/>
      <c r="AC539" s="772"/>
    </row>
    <row r="540" spans="1:68" ht="14.25" hidden="1" customHeight="1" x14ac:dyDescent="0.25">
      <c r="A540" s="795" t="s">
        <v>64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1"/>
      <c r="AB540" s="771"/>
      <c r="AC540" s="771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4">
        <v>4680115885189</v>
      </c>
      <c r="E541" s="785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1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4">
        <v>4680115885172</v>
      </c>
      <c r="E542" s="785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4">
        <v>4680115885110</v>
      </c>
      <c r="E543" s="785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4">
        <v>4680115885219</v>
      </c>
      <c r="E544" s="785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7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92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87" t="s">
        <v>71</v>
      </c>
      <c r="Q545" s="788"/>
      <c r="R545" s="788"/>
      <c r="S545" s="788"/>
      <c r="T545" s="788"/>
      <c r="U545" s="788"/>
      <c r="V545" s="789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93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4"/>
      <c r="P546" s="787" t="s">
        <v>71</v>
      </c>
      <c r="Q546" s="788"/>
      <c r="R546" s="788"/>
      <c r="S546" s="788"/>
      <c r="T546" s="788"/>
      <c r="U546" s="788"/>
      <c r="V546" s="789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793"/>
      <c r="P547" s="793"/>
      <c r="Q547" s="793"/>
      <c r="R547" s="793"/>
      <c r="S547" s="793"/>
      <c r="T547" s="793"/>
      <c r="U547" s="793"/>
      <c r="V547" s="793"/>
      <c r="W547" s="793"/>
      <c r="X547" s="793"/>
      <c r="Y547" s="793"/>
      <c r="Z547" s="793"/>
      <c r="AA547" s="772"/>
      <c r="AB547" s="772"/>
      <c r="AC547" s="772"/>
    </row>
    <row r="548" spans="1:68" ht="14.25" hidden="1" customHeight="1" x14ac:dyDescent="0.25">
      <c r="A548" s="795" t="s">
        <v>64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1"/>
      <c r="AB548" s="771"/>
      <c r="AC548" s="771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4">
        <v>4680115885103</v>
      </c>
      <c r="E549" s="785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92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87" t="s">
        <v>71</v>
      </c>
      <c r="Q550" s="788"/>
      <c r="R550" s="788"/>
      <c r="S550" s="788"/>
      <c r="T550" s="788"/>
      <c r="U550" s="788"/>
      <c r="V550" s="789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93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4"/>
      <c r="P551" s="787" t="s">
        <v>71</v>
      </c>
      <c r="Q551" s="788"/>
      <c r="R551" s="788"/>
      <c r="S551" s="788"/>
      <c r="T551" s="788"/>
      <c r="U551" s="788"/>
      <c r="V551" s="789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918" t="s">
        <v>861</v>
      </c>
      <c r="B552" s="919"/>
      <c r="C552" s="919"/>
      <c r="D552" s="919"/>
      <c r="E552" s="919"/>
      <c r="F552" s="919"/>
      <c r="G552" s="919"/>
      <c r="H552" s="919"/>
      <c r="I552" s="919"/>
      <c r="J552" s="919"/>
      <c r="K552" s="919"/>
      <c r="L552" s="919"/>
      <c r="M552" s="919"/>
      <c r="N552" s="919"/>
      <c r="O552" s="919"/>
      <c r="P552" s="919"/>
      <c r="Q552" s="919"/>
      <c r="R552" s="919"/>
      <c r="S552" s="919"/>
      <c r="T552" s="919"/>
      <c r="U552" s="919"/>
      <c r="V552" s="919"/>
      <c r="W552" s="919"/>
      <c r="X552" s="919"/>
      <c r="Y552" s="919"/>
      <c r="Z552" s="919"/>
      <c r="AA552" s="48"/>
      <c r="AB552" s="48"/>
      <c r="AC552" s="48"/>
    </row>
    <row r="553" spans="1:68" ht="16.5" hidden="1" customHeight="1" x14ac:dyDescent="0.25">
      <c r="A553" s="805" t="s">
        <v>861</v>
      </c>
      <c r="B553" s="793"/>
      <c r="C553" s="793"/>
      <c r="D553" s="793"/>
      <c r="E553" s="793"/>
      <c r="F553" s="793"/>
      <c r="G553" s="793"/>
      <c r="H553" s="793"/>
      <c r="I553" s="793"/>
      <c r="J553" s="793"/>
      <c r="K553" s="793"/>
      <c r="L553" s="793"/>
      <c r="M553" s="793"/>
      <c r="N553" s="793"/>
      <c r="O553" s="793"/>
      <c r="P553" s="793"/>
      <c r="Q553" s="793"/>
      <c r="R553" s="793"/>
      <c r="S553" s="793"/>
      <c r="T553" s="793"/>
      <c r="U553" s="793"/>
      <c r="V553" s="793"/>
      <c r="W553" s="793"/>
      <c r="X553" s="793"/>
      <c r="Y553" s="793"/>
      <c r="Z553" s="793"/>
      <c r="AA553" s="772"/>
      <c r="AB553" s="772"/>
      <c r="AC553" s="772"/>
    </row>
    <row r="554" spans="1:68" ht="14.25" hidden="1" customHeight="1" x14ac:dyDescent="0.25">
      <c r="A554" s="795" t="s">
        <v>115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1"/>
      <c r="AB554" s="771"/>
      <c r="AC554" s="771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4">
        <v>4680115885479</v>
      </c>
      <c r="E555" s="785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090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337.9</v>
      </c>
      <c r="Y559" s="778">
        <f t="shared" si="109"/>
        <v>337.92</v>
      </c>
      <c r="Z559" s="36">
        <f t="shared" si="114"/>
        <v>0.76544000000000001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360.93863636363631</v>
      </c>
      <c r="BN559" s="64">
        <f t="shared" si="111"/>
        <v>360.96</v>
      </c>
      <c r="BO559" s="64">
        <f t="shared" si="112"/>
        <v>0.61534819347319336</v>
      </c>
      <c r="BP559" s="64">
        <f t="shared" si="113"/>
        <v>0.61538461538461542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0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506.9</v>
      </c>
      <c r="Y561" s="778">
        <f t="shared" si="109"/>
        <v>512.16</v>
      </c>
      <c r="Z561" s="36">
        <f t="shared" si="114"/>
        <v>1.16012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541.46136363636356</v>
      </c>
      <c r="BN561" s="64">
        <f t="shared" si="111"/>
        <v>547.07999999999993</v>
      </c>
      <c r="BO561" s="64">
        <f t="shared" si="112"/>
        <v>0.92311334498834496</v>
      </c>
      <c r="BP561" s="64">
        <f t="shared" si="113"/>
        <v>0.9326923076923076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1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7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1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2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160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161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1.9255599999999999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IFERROR(SUM(X555:X566),"0")</f>
        <v>844.8</v>
      </c>
      <c r="Y568" s="779">
        <f>IFERROR(SUM(Y555:Y566),"0")</f>
        <v>850.07999999999993</v>
      </c>
      <c r="Z568" s="37"/>
      <c r="AA568" s="780"/>
      <c r="AB568" s="780"/>
      <c r="AC568" s="780"/>
    </row>
    <row r="569" spans="1:68" ht="14.25" hidden="1" customHeight="1" x14ac:dyDescent="0.25">
      <c r="A569" s="795" t="s">
        <v>172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1"/>
      <c r="AB569" s="771"/>
      <c r="AC569" s="771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4">
        <v>4680115880054</v>
      </c>
      <c r="E571" s="785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4">
        <v>4680115880054</v>
      </c>
      <c r="E572" s="785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92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5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506.88</v>
      </c>
      <c r="Y576" s="778">
        <f t="shared" ref="Y576:Y584" si="115">IFERROR(IF(X576="",0,CEILING((X576/$H576),1)*$H576),"")</f>
        <v>506.88</v>
      </c>
      <c r="Z576" s="36">
        <f>IFERROR(IF(Y576=0,"",ROUNDUP(Y576/H576,0)*0.01196),"")</f>
        <v>1.1481600000000001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541.43999999999994</v>
      </c>
      <c r="BN576" s="64">
        <f t="shared" ref="BN576:BN584" si="117">IFERROR(Y576*I576/H576,"0")</f>
        <v>541.43999999999994</v>
      </c>
      <c r="BO576" s="64">
        <f t="shared" ref="BO576:BO584" si="118">IFERROR(1/J576*(X576/H576),"0")</f>
        <v>0.92307692307692313</v>
      </c>
      <c r="BP576" s="64">
        <f t="shared" ref="BP576:BP584" si="119">IFERROR(1/J576*(Y576/H576),"0")</f>
        <v>0.92307692307692313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295.68</v>
      </c>
      <c r="Y577" s="778">
        <f t="shared" si="115"/>
        <v>295.68</v>
      </c>
      <c r="Z577" s="36">
        <f>IFERROR(IF(Y577=0,"",ROUNDUP(Y577/H577,0)*0.01196),"")</f>
        <v>0.66976000000000002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315.83999999999997</v>
      </c>
      <c r="BN577" s="64">
        <f t="shared" si="117"/>
        <v>315.83999999999997</v>
      </c>
      <c r="BO577" s="64">
        <f t="shared" si="118"/>
        <v>0.53846153846153855</v>
      </c>
      <c r="BP577" s="64">
        <f t="shared" si="119"/>
        <v>0.53846153846153855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0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211.2</v>
      </c>
      <c r="Y578" s="778">
        <f t="shared" si="115"/>
        <v>211.20000000000002</v>
      </c>
      <c r="Z578" s="36">
        <f>IFERROR(IF(Y578=0,"",ROUNDUP(Y578/H578,0)*0.01196),"")</f>
        <v>0.47839999999999999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225.59999999999997</v>
      </c>
      <c r="BN578" s="64">
        <f t="shared" si="117"/>
        <v>225.60000000000002</v>
      </c>
      <c r="BO578" s="64">
        <f t="shared" si="118"/>
        <v>0.38461538461538458</v>
      </c>
      <c r="BP578" s="64">
        <f t="shared" si="119"/>
        <v>0.38461538461538464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2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8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192</v>
      </c>
      <c r="Y585" s="779">
        <f>IFERROR(Y576/H576,"0")+IFERROR(Y577/H577,"0")+IFERROR(Y578/H578,"0")+IFERROR(Y579/H579,"0")+IFERROR(Y580/H580,"0")+IFERROR(Y581/H581,"0")+IFERROR(Y582/H582,"0")+IFERROR(Y583/H583,"0")+IFERROR(Y584/H584,"0")</f>
        <v>192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2.2963200000000001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1013.76</v>
      </c>
      <c r="Y586" s="779">
        <f>IFERROR(SUM(Y576:Y584),"0")</f>
        <v>1013.76</v>
      </c>
      <c r="Z586" s="37"/>
      <c r="AA586" s="780"/>
      <c r="AB586" s="780"/>
      <c r="AC586" s="780"/>
    </row>
    <row r="587" spans="1:68" ht="14.25" hidden="1" customHeight="1" x14ac:dyDescent="0.25">
      <c r="A587" s="795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1"/>
      <c r="AB587" s="771"/>
      <c r="AC587" s="771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92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5" t="s">
        <v>213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1"/>
      <c r="AB593" s="771"/>
      <c r="AC593" s="771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91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18" t="s">
        <v>933</v>
      </c>
      <c r="B598" s="919"/>
      <c r="C598" s="919"/>
      <c r="D598" s="919"/>
      <c r="E598" s="919"/>
      <c r="F598" s="919"/>
      <c r="G598" s="919"/>
      <c r="H598" s="919"/>
      <c r="I598" s="919"/>
      <c r="J598" s="919"/>
      <c r="K598" s="919"/>
      <c r="L598" s="919"/>
      <c r="M598" s="919"/>
      <c r="N598" s="919"/>
      <c r="O598" s="919"/>
      <c r="P598" s="919"/>
      <c r="Q598" s="919"/>
      <c r="R598" s="919"/>
      <c r="S598" s="919"/>
      <c r="T598" s="919"/>
      <c r="U598" s="919"/>
      <c r="V598" s="919"/>
      <c r="W598" s="919"/>
      <c r="X598" s="919"/>
      <c r="Y598" s="919"/>
      <c r="Z598" s="919"/>
      <c r="AA598" s="48"/>
      <c r="AB598" s="48"/>
      <c r="AC598" s="48"/>
    </row>
    <row r="599" spans="1:68" ht="16.5" hidden="1" customHeight="1" x14ac:dyDescent="0.25">
      <c r="A599" s="805" t="s">
        <v>933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5" t="s">
        <v>115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1"/>
      <c r="AB600" s="771"/>
      <c r="AC600" s="771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48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8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1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40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9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20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92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5" t="s">
        <v>172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1"/>
      <c r="AB610" s="771"/>
      <c r="AC610" s="771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09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46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6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49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92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4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5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39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50.4</v>
      </c>
      <c r="Y618" s="778">
        <f t="shared" ref="Y618:Y624" si="125">IFERROR(IF(X618="",0,CEILING((X618/$H618),1)*$H618),"")</f>
        <v>50.400000000000006</v>
      </c>
      <c r="Z618" s="36">
        <f>IFERROR(IF(Y618=0,"",ROUNDUP(Y618/H618,0)*0.00753),"")</f>
        <v>9.0359999999999996E-2</v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53.519999999999996</v>
      </c>
      <c r="BN618" s="64">
        <f t="shared" ref="BN618:BN624" si="127">IFERROR(Y618*I618/H618,"0")</f>
        <v>53.52</v>
      </c>
      <c r="BO618" s="64">
        <f t="shared" ref="BO618:BO624" si="128">IFERROR(1/J618*(X618/H618),"0")</f>
        <v>7.6923076923076927E-2</v>
      </c>
      <c r="BP618" s="64">
        <f t="shared" ref="BP618:BP624" si="129">IFERROR(1/J618*(Y618/H618),"0")</f>
        <v>7.6923076923076927E-2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35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50.4</v>
      </c>
      <c r="Y619" s="778">
        <f t="shared" si="125"/>
        <v>50.400000000000006</v>
      </c>
      <c r="Z619" s="36">
        <f>IFERROR(IF(Y619=0,"",ROUNDUP(Y619/H619,0)*0.00753),"")</f>
        <v>9.0359999999999996E-2</v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53.519999999999996</v>
      </c>
      <c r="BN619" s="64">
        <f t="shared" si="127"/>
        <v>53.52</v>
      </c>
      <c r="BO619" s="64">
        <f t="shared" si="128"/>
        <v>7.6923076923076927E-2</v>
      </c>
      <c r="BP619" s="64">
        <f t="shared" si="129"/>
        <v>7.6923076923076927E-2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41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58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993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58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0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2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24</v>
      </c>
      <c r="Y625" s="779">
        <f>IFERROR(Y618/H618,"0")+IFERROR(Y619/H619,"0")+IFERROR(Y620/H620,"0")+IFERROR(Y621/H621,"0")+IFERROR(Y622/H622,"0")+IFERROR(Y623/H623,"0")+IFERROR(Y624/H624,"0")</f>
        <v>24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0.18071999999999999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4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100.8</v>
      </c>
      <c r="Y626" s="779">
        <f>IFERROR(SUM(Y618:Y624),"0")</f>
        <v>100.80000000000001</v>
      </c>
      <c r="Z626" s="37"/>
      <c r="AA626" s="780"/>
      <c r="AB626" s="780"/>
      <c r="AC626" s="780"/>
    </row>
    <row r="627" spans="1:68" ht="14.25" hidden="1" customHeight="1" x14ac:dyDescent="0.25">
      <c r="A627" s="795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1"/>
      <c r="AB627" s="771"/>
      <c r="AC627" s="771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105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74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78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115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42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1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80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92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4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5" t="s">
        <v>213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1"/>
      <c r="AB638" s="771"/>
      <c r="AC638" s="771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4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3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77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12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92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4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5" t="s">
        <v>115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1"/>
      <c r="AB646" s="771"/>
      <c r="AC646" s="771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3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3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92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4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5" t="s">
        <v>172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1"/>
      <c r="AB651" s="771"/>
      <c r="AC651" s="771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2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5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1"/>
      <c r="AB655" s="771"/>
      <c r="AC655" s="771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2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5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1"/>
      <c r="AB659" s="771"/>
      <c r="AC659" s="771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952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7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8"/>
      <c r="P663" s="959" t="s">
        <v>1054</v>
      </c>
      <c r="Q663" s="871"/>
      <c r="R663" s="871"/>
      <c r="S663" s="871"/>
      <c r="T663" s="871"/>
      <c r="U663" s="871"/>
      <c r="V663" s="872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12108.359999999999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12117.24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8"/>
      <c r="P664" s="959" t="s">
        <v>1055</v>
      </c>
      <c r="Q664" s="871"/>
      <c r="R664" s="871"/>
      <c r="S664" s="871"/>
      <c r="T664" s="871"/>
      <c r="U664" s="871"/>
      <c r="V664" s="872"/>
      <c r="W664" s="37" t="s">
        <v>69</v>
      </c>
      <c r="X664" s="779">
        <f>IFERROR(SUM(BM22:BM660),"0")</f>
        <v>12775.286400000003</v>
      </c>
      <c r="Y664" s="779">
        <f>IFERROR(SUM(BN22:BN660),"0")</f>
        <v>12784.752000000002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8"/>
      <c r="P665" s="959" t="s">
        <v>1056</v>
      </c>
      <c r="Q665" s="871"/>
      <c r="R665" s="871"/>
      <c r="S665" s="871"/>
      <c r="T665" s="871"/>
      <c r="U665" s="871"/>
      <c r="V665" s="872"/>
      <c r="W665" s="37" t="s">
        <v>1057</v>
      </c>
      <c r="X665" s="38">
        <f>ROUNDUP(SUM(BO22:BO660),0)</f>
        <v>22</v>
      </c>
      <c r="Y665" s="38">
        <f>ROUNDUP(SUM(BP22:BP660),0)</f>
        <v>22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8"/>
      <c r="P666" s="959" t="s">
        <v>1058</v>
      </c>
      <c r="Q666" s="871"/>
      <c r="R666" s="871"/>
      <c r="S666" s="871"/>
      <c r="T666" s="871"/>
      <c r="U666" s="871"/>
      <c r="V666" s="872"/>
      <c r="W666" s="37" t="s">
        <v>69</v>
      </c>
      <c r="X666" s="779">
        <f>GrossWeightTotal+PalletQtyTotal*25</f>
        <v>13325.286400000003</v>
      </c>
      <c r="Y666" s="779">
        <f>GrossWeightTotalR+PalletQtyTotalR*25</f>
        <v>13334.752000000002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8"/>
      <c r="P667" s="959" t="s">
        <v>1059</v>
      </c>
      <c r="Q667" s="871"/>
      <c r="R667" s="871"/>
      <c r="S667" s="871"/>
      <c r="T667" s="871"/>
      <c r="U667" s="871"/>
      <c r="V667" s="872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1881.6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1883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8"/>
      <c r="P668" s="959" t="s">
        <v>1060</v>
      </c>
      <c r="Q668" s="871"/>
      <c r="R668" s="871"/>
      <c r="S668" s="871"/>
      <c r="T668" s="871"/>
      <c r="U668" s="871"/>
      <c r="V668" s="872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25.414120000000004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69" t="s">
        <v>63</v>
      </c>
      <c r="C670" s="825" t="s">
        <v>113</v>
      </c>
      <c r="D670" s="951"/>
      <c r="E670" s="951"/>
      <c r="F670" s="951"/>
      <c r="G670" s="951"/>
      <c r="H670" s="945"/>
      <c r="I670" s="825" t="s">
        <v>325</v>
      </c>
      <c r="J670" s="951"/>
      <c r="K670" s="951"/>
      <c r="L670" s="951"/>
      <c r="M670" s="951"/>
      <c r="N670" s="951"/>
      <c r="O670" s="951"/>
      <c r="P670" s="951"/>
      <c r="Q670" s="951"/>
      <c r="R670" s="951"/>
      <c r="S670" s="951"/>
      <c r="T670" s="951"/>
      <c r="U670" s="951"/>
      <c r="V670" s="945"/>
      <c r="W670" s="825" t="s">
        <v>662</v>
      </c>
      <c r="X670" s="945"/>
      <c r="Y670" s="825" t="s">
        <v>751</v>
      </c>
      <c r="Z670" s="951"/>
      <c r="AA670" s="951"/>
      <c r="AB670" s="945"/>
      <c r="AC670" s="769" t="s">
        <v>861</v>
      </c>
      <c r="AD670" s="825" t="s">
        <v>933</v>
      </c>
      <c r="AE670" s="945"/>
      <c r="AF670" s="770"/>
    </row>
    <row r="671" spans="1:68" ht="14.25" customHeight="1" thickTop="1" x14ac:dyDescent="0.2">
      <c r="A671" s="1076" t="s">
        <v>1063</v>
      </c>
      <c r="B671" s="825" t="s">
        <v>63</v>
      </c>
      <c r="C671" s="825" t="s">
        <v>114</v>
      </c>
      <c r="D671" s="825" t="s">
        <v>141</v>
      </c>
      <c r="E671" s="825" t="s">
        <v>221</v>
      </c>
      <c r="F671" s="825" t="s">
        <v>245</v>
      </c>
      <c r="G671" s="825" t="s">
        <v>291</v>
      </c>
      <c r="H671" s="825" t="s">
        <v>113</v>
      </c>
      <c r="I671" s="825" t="s">
        <v>326</v>
      </c>
      <c r="J671" s="825" t="s">
        <v>350</v>
      </c>
      <c r="K671" s="825" t="s">
        <v>428</v>
      </c>
      <c r="L671" s="825" t="s">
        <v>449</v>
      </c>
      <c r="M671" s="825" t="s">
        <v>473</v>
      </c>
      <c r="N671" s="770"/>
      <c r="O671" s="825" t="s">
        <v>500</v>
      </c>
      <c r="P671" s="825" t="s">
        <v>503</v>
      </c>
      <c r="Q671" s="825" t="s">
        <v>512</v>
      </c>
      <c r="R671" s="825" t="s">
        <v>528</v>
      </c>
      <c r="S671" s="825" t="s">
        <v>538</v>
      </c>
      <c r="T671" s="825" t="s">
        <v>551</v>
      </c>
      <c r="U671" s="825" t="s">
        <v>562</v>
      </c>
      <c r="V671" s="825" t="s">
        <v>649</v>
      </c>
      <c r="W671" s="825" t="s">
        <v>663</v>
      </c>
      <c r="X671" s="825" t="s">
        <v>707</v>
      </c>
      <c r="Y671" s="825" t="s">
        <v>752</v>
      </c>
      <c r="Z671" s="825" t="s">
        <v>820</v>
      </c>
      <c r="AA671" s="825" t="s">
        <v>845</v>
      </c>
      <c r="AB671" s="825" t="s">
        <v>857</v>
      </c>
      <c r="AC671" s="825" t="s">
        <v>861</v>
      </c>
      <c r="AD671" s="825" t="s">
        <v>933</v>
      </c>
      <c r="AE671" s="825" t="s">
        <v>1033</v>
      </c>
      <c r="AF671" s="770"/>
    </row>
    <row r="672" spans="1:68" ht="13.5" customHeight="1" thickBot="1" x14ac:dyDescent="0.25">
      <c r="A672" s="1077"/>
      <c r="B672" s="826"/>
      <c r="C672" s="826"/>
      <c r="D672" s="826"/>
      <c r="E672" s="826"/>
      <c r="F672" s="826"/>
      <c r="G672" s="826"/>
      <c r="H672" s="826"/>
      <c r="I672" s="826"/>
      <c r="J672" s="826"/>
      <c r="K672" s="826"/>
      <c r="L672" s="826"/>
      <c r="M672" s="826"/>
      <c r="N672" s="770"/>
      <c r="O672" s="826"/>
      <c r="P672" s="826"/>
      <c r="Q672" s="826"/>
      <c r="R672" s="826"/>
      <c r="S672" s="826"/>
      <c r="T672" s="826"/>
      <c r="U672" s="826"/>
      <c r="V672" s="826"/>
      <c r="W672" s="826"/>
      <c r="X672" s="826"/>
      <c r="Y672" s="826"/>
      <c r="Z672" s="826"/>
      <c r="AA672" s="826"/>
      <c r="AB672" s="826"/>
      <c r="AC672" s="826"/>
      <c r="AD672" s="826"/>
      <c r="AE672" s="826"/>
      <c r="AF672" s="770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864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1516.8</v>
      </c>
      <c r="E673" s="46">
        <f>IFERROR(Y107*1,"0")+IFERROR(Y108*1,"0")+IFERROR(Y109*1,"0")+IFERROR(Y113*1,"0")+IFERROR(Y114*1,"0")+IFERROR(Y115*1,"0")+IFERROR(Y116*1,"0")+IFERROR(Y117*1,"0")+IFERROR(Y118*1,"0")</f>
        <v>226.79999999999998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961.2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768.6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1557.5999999999997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403.2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518.40000000000009</v>
      </c>
      <c r="V673" s="46">
        <f>IFERROR(Y405*1,"0")+IFERROR(Y409*1,"0")+IFERROR(Y410*1,"0")+IFERROR(Y411*1,"0")</f>
        <v>129.6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2406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770.4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30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1863.8400000000001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100.80000000000001</v>
      </c>
      <c r="AE673" s="46">
        <f>IFERROR(Y647*1,"0")+IFERROR(Y648*1,"0")+IFERROR(Y652*1,"0")+IFERROR(Y656*1,"0")+IFERROR(Y660*1,"0")</f>
        <v>0</v>
      </c>
      <c r="AF673" s="770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111,20"/>
        <filter val="1 440,00"/>
        <filter val="1 881,60"/>
        <filter val="10,00"/>
        <filter val="100,80"/>
        <filter val="115,20"/>
        <filter val="12 108,36"/>
        <filter val="12 775,29"/>
        <filter val="124,80"/>
        <filter val="129,60"/>
        <filter val="13 325,29"/>
        <filter val="13,87"/>
        <filter val="144,00"/>
        <filter val="16,00"/>
        <filter val="160,00"/>
        <filter val="168,00"/>
        <filter val="192,00"/>
        <filter val="194,40"/>
        <filter val="201,60"/>
        <filter val="211,20"/>
        <filter val="22"/>
        <filter val="226,80"/>
        <filter val="232,00"/>
        <filter val="24,00"/>
        <filter val="249,60"/>
        <filter val="268,80"/>
        <filter val="28,80"/>
        <filter val="282,00"/>
        <filter val="295,68"/>
        <filter val="30,00"/>
        <filter val="32,40"/>
        <filter val="324,00"/>
        <filter val="336,00"/>
        <filter val="337,90"/>
        <filter val="340,20"/>
        <filter val="352,80"/>
        <filter val="356,40"/>
        <filter val="36,00"/>
        <filter val="360,00"/>
        <filter val="388,80"/>
        <filter val="40,00"/>
        <filter val="403,20"/>
        <filter val="432,00"/>
        <filter val="48,00"/>
        <filter val="480,00"/>
        <filter val="50,40"/>
        <filter val="506,88"/>
        <filter val="506,90"/>
        <filter val="518,40"/>
        <filter val="52,00"/>
        <filter val="56,00"/>
        <filter val="57,60"/>
        <filter val="600,00"/>
        <filter val="604,80"/>
        <filter val="63,73"/>
        <filter val="64,00"/>
        <filter val="67,20"/>
        <filter val="72,00"/>
        <filter val="75,60"/>
        <filter val="765,60"/>
        <filter val="768,60"/>
        <filter val="80,00"/>
        <filter val="840,00"/>
        <filter val="844,80"/>
        <filter val="86,40"/>
        <filter val="864,00"/>
        <filter val="873,60"/>
        <filter val="96,00"/>
      </filters>
    </filterColumn>
    <filterColumn colId="29" showButton="0"/>
    <filterColumn colId="30" showButton="0"/>
  </autoFilter>
  <mergeCells count="1188">
    <mergeCell ref="P658:V658"/>
    <mergeCell ref="D639:E63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C671:AC672"/>
    <mergeCell ref="P293:T293"/>
    <mergeCell ref="D336:E336"/>
    <mergeCell ref="D578:E578"/>
    <mergeCell ref="A643:O644"/>
    <mergeCell ref="Q671:Q672"/>
    <mergeCell ref="S671:S672"/>
    <mergeCell ref="A657:O658"/>
    <mergeCell ref="P642:T642"/>
    <mergeCell ref="D623:E623"/>
    <mergeCell ref="P123:T123"/>
    <mergeCell ref="A112:Z112"/>
    <mergeCell ref="P529:V529"/>
    <mergeCell ref="P421:T421"/>
    <mergeCell ref="A554:Z554"/>
    <mergeCell ref="P579:T579"/>
    <mergeCell ref="H671:H672"/>
    <mergeCell ref="J671:J672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V12:W12"/>
    <mergeCell ref="P319:T319"/>
    <mergeCell ref="D458:E458"/>
    <mergeCell ref="D216:E216"/>
    <mergeCell ref="D265:E265"/>
    <mergeCell ref="P536:T536"/>
    <mergeCell ref="A20:Z20"/>
    <mergeCell ref="D452:E452"/>
    <mergeCell ref="D252:E252"/>
    <mergeCell ref="A318:Z318"/>
    <mergeCell ref="D17:E18"/>
    <mergeCell ref="A479:Z47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P641:T641"/>
    <mergeCell ref="P650:V650"/>
    <mergeCell ref="D647:E647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00:T200"/>
    <mergeCell ref="P134:T134"/>
    <mergeCell ref="P243:T243"/>
    <mergeCell ref="P436:T436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A103:O104"/>
    <mergeCell ref="P167:V167"/>
    <mergeCell ref="D101:E101"/>
    <mergeCell ref="A608:O609"/>
    <mergeCell ref="D570:E570"/>
    <mergeCell ref="P574:V574"/>
    <mergeCell ref="A430:Z430"/>
    <mergeCell ref="D76:E76"/>
    <mergeCell ref="D22:E22"/>
    <mergeCell ref="A35:O36"/>
    <mergeCell ref="D155:E155"/>
    <mergeCell ref="D149:E149"/>
    <mergeCell ref="A333:O334"/>
    <mergeCell ref="P43:V43"/>
    <mergeCell ref="P85:T85"/>
    <mergeCell ref="D571:E571"/>
    <mergeCell ref="A329:O33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A8:C8"/>
    <mergeCell ref="V11:W11"/>
    <mergeCell ref="P253:T253"/>
    <mergeCell ref="D392:E392"/>
    <mergeCell ref="D457:E457"/>
    <mergeCell ref="Q6:R6"/>
    <mergeCell ref="D102:E102"/>
    <mergeCell ref="P528:T528"/>
    <mergeCell ref="P208:V208"/>
    <mergeCell ref="A204:Z204"/>
    <mergeCell ref="D196:E196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B671:B672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P270:T270"/>
    <mergeCell ref="D384:E384"/>
    <mergeCell ref="P124:T124"/>
    <mergeCell ref="P385:T385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P463:T463"/>
    <mergeCell ref="A39:O40"/>
    <mergeCell ref="A428:O429"/>
    <mergeCell ref="P357:T357"/>
    <mergeCell ref="D29:E29"/>
    <mergeCell ref="D32:E32"/>
    <mergeCell ref="A153:Z153"/>
    <mergeCell ref="A477:O478"/>
    <mergeCell ref="D268:E268"/>
    <mergeCell ref="P449:T449"/>
    <mergeCell ref="P126:T126"/>
    <mergeCell ref="A258:O259"/>
    <mergeCell ref="A249:Z249"/>
    <mergeCell ref="P289:V289"/>
    <mergeCell ref="A314:Z314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652:E652"/>
    <mergeCell ref="P504:T504"/>
    <mergeCell ref="D583:E583"/>
    <mergeCell ref="A596:O597"/>
    <mergeCell ref="P602:T602"/>
    <mergeCell ref="A271:O272"/>
    <mergeCell ref="D504:E504"/>
    <mergeCell ref="A520:O521"/>
    <mergeCell ref="D298:E298"/>
    <mergeCell ref="D648:E648"/>
    <mergeCell ref="X671:X672"/>
    <mergeCell ref="D633:E633"/>
    <mergeCell ref="P614:T614"/>
    <mergeCell ref="P668:V668"/>
    <mergeCell ref="P410:T410"/>
    <mergeCell ref="D293:E293"/>
    <mergeCell ref="P447:T447"/>
    <mergeCell ref="P360:T360"/>
    <mergeCell ref="P604:T604"/>
    <mergeCell ref="P626:V626"/>
    <mergeCell ref="A573:O574"/>
    <mergeCell ref="P172:V172"/>
    <mergeCell ref="P299:T299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618:T618"/>
    <mergeCell ref="P605:T605"/>
    <mergeCell ref="P620:T620"/>
    <mergeCell ref="P271:V271"/>
    <mergeCell ref="D614:E614"/>
    <mergeCell ref="P149:T149"/>
    <mergeCell ref="P174:T174"/>
    <mergeCell ref="D266:E266"/>
    <mergeCell ref="P576:T576"/>
    <mergeCell ref="P615:V615"/>
    <mergeCell ref="A440:Z440"/>
    <mergeCell ref="P151:V151"/>
    <mergeCell ref="D580:E580"/>
    <mergeCell ref="A350:Z350"/>
    <mergeCell ref="P202:V20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D95:E95"/>
    <mergeCell ref="H10:M10"/>
    <mergeCell ref="P592:V592"/>
    <mergeCell ref="P608:V608"/>
    <mergeCell ref="D566:E566"/>
    <mergeCell ref="A10:C10"/>
    <mergeCell ref="P586:V586"/>
    <mergeCell ref="A539:Z539"/>
    <mergeCell ref="P262:T262"/>
    <mergeCell ref="P353:V353"/>
    <mergeCell ref="D170:E170"/>
    <mergeCell ref="D577:E577"/>
    <mergeCell ref="N17:N18"/>
    <mergeCell ref="D49:E49"/>
    <mergeCell ref="D422:E422"/>
    <mergeCell ref="P489:T489"/>
    <mergeCell ref="P80:V80"/>
    <mergeCell ref="P87:T87"/>
    <mergeCell ref="D64:E64"/>
    <mergeCell ref="P143:T143"/>
    <mergeCell ref="D362:E362"/>
    <mergeCell ref="P245:T245"/>
    <mergeCell ref="P543:T543"/>
    <mergeCell ref="A158:Z158"/>
    <mergeCell ref="P500:T500"/>
    <mergeCell ref="P366:V366"/>
    <mergeCell ref="P468:V468"/>
    <mergeCell ref="P316:V316"/>
    <mergeCell ref="P462:T462"/>
    <mergeCell ref="D370:E370"/>
    <mergeCell ref="P607:T607"/>
    <mergeCell ref="P578:T578"/>
    <mergeCell ref="D254:E254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54:O55"/>
    <mergeCell ref="J9:M9"/>
    <mergeCell ref="D283:E283"/>
    <mergeCell ref="P389:V389"/>
    <mergeCell ref="A388:O389"/>
    <mergeCell ref="P91:T91"/>
    <mergeCell ref="A41:Z41"/>
    <mergeCell ref="A13:M13"/>
    <mergeCell ref="A15:M15"/>
    <mergeCell ref="P51:T51"/>
    <mergeCell ref="P26:T26"/>
    <mergeCell ref="A156:O157"/>
    <mergeCell ref="A72:O73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D463:E463"/>
    <mergeCell ref="P622:T622"/>
    <mergeCell ref="A261:Z261"/>
    <mergeCell ref="D555:E555"/>
    <mergeCell ref="P534:V534"/>
    <mergeCell ref="P338:V338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D68:E68"/>
    <mergeCell ref="A203:Z203"/>
    <mergeCell ref="P451:T451"/>
    <mergeCell ref="A548:Z548"/>
    <mergeCell ref="P73:V73"/>
    <mergeCell ref="A367:Z367"/>
    <mergeCell ref="P115:T115"/>
    <mergeCell ref="P611:T611"/>
    <mergeCell ref="D581:E581"/>
    <mergeCell ref="D519:E519"/>
    <mergeCell ref="P302:V302"/>
    <mergeCell ref="A354:Z354"/>
    <mergeCell ref="A88:O89"/>
    <mergeCell ref="P150:V150"/>
    <mergeCell ref="P96:T96"/>
    <mergeCell ref="P433:V433"/>
    <mergeCell ref="P606:T606"/>
    <mergeCell ref="D612:E612"/>
    <mergeCell ref="P544:T544"/>
    <mergeCell ref="P373:V373"/>
    <mergeCell ref="P380:T380"/>
    <mergeCell ref="A59:O60"/>
    <mergeCell ref="P79:V7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P582:T582"/>
    <mergeCell ref="D525:E525"/>
    <mergeCell ref="P446:T446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A187:Z187"/>
    <mergeCell ref="P349:V349"/>
    <mergeCell ref="P591:V591"/>
    <mergeCell ref="D337:E337"/>
    <mergeCell ref="A135:O136"/>
    <mergeCell ref="A188:Z188"/>
    <mergeCell ref="P434:V434"/>
    <mergeCell ref="A433:O434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464:E464"/>
    <mergeCell ref="D635:E635"/>
    <mergeCell ref="P128:V128"/>
    <mergeCell ref="A442:O443"/>
    <mergeCell ref="P195:T195"/>
    <mergeCell ref="P300:T300"/>
    <mergeCell ref="P371:T371"/>
    <mergeCell ref="P431:T431"/>
    <mergeCell ref="P493:T493"/>
    <mergeCell ref="D230:E230"/>
    <mergeCell ref="P358:T358"/>
    <mergeCell ref="P66:T66"/>
    <mergeCell ref="P538:V538"/>
    <mergeCell ref="A627:Z627"/>
    <mergeCell ref="P596:V596"/>
    <mergeCell ref="D52:E52"/>
    <mergeCell ref="D630:E630"/>
    <mergeCell ref="P110:V110"/>
    <mergeCell ref="D27:E27"/>
    <mergeCell ref="A338:O339"/>
    <mergeCell ref="M671:M672"/>
    <mergeCell ref="D251:E251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D532:E532"/>
    <mergeCell ref="P132:T132"/>
    <mergeCell ref="A121:Z121"/>
    <mergeCell ref="P146:V146"/>
    <mergeCell ref="P197:T197"/>
    <mergeCell ref="P351:T351"/>
    <mergeCell ref="P495:T495"/>
    <mergeCell ref="P422:T422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D30:E30"/>
    <mergeCell ref="P242:T242"/>
    <mergeCell ref="A301:O302"/>
    <mergeCell ref="D524:E524"/>
    <mergeCell ref="A540:Z540"/>
    <mergeCell ref="A625:O626"/>
    <mergeCell ref="P72:V72"/>
    <mergeCell ref="P427:T427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A537:O538"/>
    <mergeCell ref="D559:E559"/>
    <mergeCell ref="D67:E67"/>
    <mergeCell ref="D595:E595"/>
    <mergeCell ref="D232:E232"/>
    <mergeCell ref="A406:O407"/>
    <mergeCell ref="P238:V238"/>
    <mergeCell ref="P264:T264"/>
    <mergeCell ref="P68:T68"/>
    <mergeCell ref="D38:E38"/>
    <mergeCell ref="P524:T524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P411:T411"/>
    <mergeCell ref="D448:E448"/>
    <mergeCell ref="A43:O44"/>
    <mergeCell ref="D611:E61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Q12:R12"/>
    <mergeCell ref="D308:E308"/>
    <mergeCell ref="A474:Z474"/>
    <mergeCell ref="P283:T283"/>
    <mergeCell ref="D93:E93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118:E118"/>
    <mergeCell ref="F9:G9"/>
    <mergeCell ref="P53:T53"/>
    <mergeCell ref="A47:Z47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E671:E672"/>
    <mergeCell ref="G671:G67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A471:O472"/>
    <mergeCell ref="D558:E558"/>
    <mergeCell ref="P621:T621"/>
    <mergeCell ref="P317:V317"/>
    <mergeCell ref="D492:E492"/>
    <mergeCell ref="P305:T305"/>
    <mergeCell ref="A374:Z374"/>
    <mergeCell ref="D432:E432"/>
    <mergeCell ref="D236:E236"/>
    <mergeCell ref="D117:E117"/>
    <mergeCell ref="P624:T624"/>
    <mergeCell ref="P647:T647"/>
    <mergeCell ref="D584:E584"/>
    <mergeCell ref="D300:E300"/>
    <mergeCell ref="P472:V472"/>
    <mergeCell ref="A161:O162"/>
    <mergeCell ref="P31:T31"/>
    <mergeCell ref="P234:T234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86:T86"/>
    <mergeCell ref="D78:E78"/>
    <mergeCell ref="D134:E134"/>
    <mergeCell ref="P328:T328"/>
    <mergeCell ref="P458:T458"/>
    <mergeCell ref="P563:T563"/>
    <mergeCell ref="P634:T634"/>
    <mergeCell ref="D640:E640"/>
    <mergeCell ref="D63:E63"/>
    <mergeCell ref="D94:E94"/>
    <mergeCell ref="P98:V98"/>
    <mergeCell ref="D361:E361"/>
    <mergeCell ref="A401:O402"/>
    <mergeCell ref="P396:V396"/>
    <mergeCell ref="D417:E417"/>
    <mergeCell ref="D431:E431"/>
    <mergeCell ref="D493:E493"/>
    <mergeCell ref="D287:E287"/>
    <mergeCell ref="P170:T170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A395:O396"/>
    <mergeCell ref="P252:T252"/>
    <mergeCell ref="A291:Z291"/>
    <mergeCell ref="A459:O460"/>
    <mergeCell ref="A6:C6"/>
    <mergeCell ref="D309:E309"/>
    <mergeCell ref="D113:E113"/>
    <mergeCell ref="D264:E264"/>
    <mergeCell ref="A5:C5"/>
    <mergeCell ref="A17:A18"/>
    <mergeCell ref="K17:K18"/>
    <mergeCell ref="C17:C18"/>
    <mergeCell ref="D9:E9"/>
    <mergeCell ref="D482:E482"/>
    <mergeCell ref="P160:T160"/>
    <mergeCell ref="P395:V395"/>
    <mergeCell ref="W17:W18"/>
    <mergeCell ref="P29:T29"/>
    <mergeCell ref="A97:O98"/>
    <mergeCell ref="P100:T100"/>
    <mergeCell ref="P94:T94"/>
    <mergeCell ref="P265:T265"/>
    <mergeCell ref="D379:E379"/>
    <mergeCell ref="D8:M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P437:T437"/>
    <mergeCell ref="P144:T144"/>
    <mergeCell ref="P315:T315"/>
    <mergeCell ref="A190:O191"/>
    <mergeCell ref="D66:E66"/>
    <mergeCell ref="D126:E126"/>
    <mergeCell ref="D197:E197"/>
    <mergeCell ref="D253:E25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D53:E53"/>
    <mergeCell ref="D351:E351"/>
    <mergeCell ref="P330:V330"/>
    <mergeCell ref="D411:E411"/>
    <mergeCell ref="P231:T231"/>
    <mergeCell ref="D423:E423"/>
    <mergeCell ref="D174:E174"/>
    <mergeCell ref="P613:T613"/>
    <mergeCell ref="P161:V161"/>
    <mergeCell ref="P388:V388"/>
    <mergeCell ref="P459:V459"/>
    <mergeCell ref="P546:V54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