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B1E9F49-4771-46BE-AFFC-37294EFC451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X608" i="1"/>
  <c r="BO607" i="1"/>
  <c r="BM607" i="1"/>
  <c r="Y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O589" i="1"/>
  <c r="BM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O583" i="1"/>
  <c r="BM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O571" i="1"/>
  <c r="BM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O555" i="1"/>
  <c r="BM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O543" i="1"/>
  <c r="BM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Y534" i="1" s="1"/>
  <c r="P532" i="1"/>
  <c r="X530" i="1"/>
  <c r="X529" i="1"/>
  <c r="BO528" i="1"/>
  <c r="BM528" i="1"/>
  <c r="Y528" i="1"/>
  <c r="BP528" i="1" s="1"/>
  <c r="P528" i="1"/>
  <c r="BO527" i="1"/>
  <c r="BM527" i="1"/>
  <c r="Y527" i="1"/>
  <c r="P527" i="1"/>
  <c r="BO526" i="1"/>
  <c r="BM526" i="1"/>
  <c r="Y526" i="1"/>
  <c r="BP526" i="1" s="1"/>
  <c r="BO525" i="1"/>
  <c r="BM525" i="1"/>
  <c r="Y525" i="1"/>
  <c r="BP525" i="1" s="1"/>
  <c r="P525" i="1"/>
  <c r="BO524" i="1"/>
  <c r="BM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O514" i="1"/>
  <c r="BM514" i="1"/>
  <c r="Y514" i="1"/>
  <c r="P514" i="1"/>
  <c r="BO513" i="1"/>
  <c r="BM513" i="1"/>
  <c r="Y513" i="1"/>
  <c r="Y516" i="1" s="1"/>
  <c r="P513" i="1"/>
  <c r="X511" i="1"/>
  <c r="X510" i="1"/>
  <c r="BO509" i="1"/>
  <c r="BM509" i="1"/>
  <c r="Y509" i="1"/>
  <c r="BP509" i="1" s="1"/>
  <c r="P509" i="1"/>
  <c r="BO508" i="1"/>
  <c r="BM508" i="1"/>
  <c r="Y508" i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BP502" i="1" s="1"/>
  <c r="P502" i="1"/>
  <c r="BO501" i="1"/>
  <c r="BM501" i="1"/>
  <c r="Y501" i="1"/>
  <c r="P501" i="1"/>
  <c r="BO500" i="1"/>
  <c r="BM500" i="1"/>
  <c r="Y500" i="1"/>
  <c r="BP500" i="1" s="1"/>
  <c r="P500" i="1"/>
  <c r="BO499" i="1"/>
  <c r="BM499" i="1"/>
  <c r="Y499" i="1"/>
  <c r="P499" i="1"/>
  <c r="BO498" i="1"/>
  <c r="BM498" i="1"/>
  <c r="Y498" i="1"/>
  <c r="BP498" i="1" s="1"/>
  <c r="BO497" i="1"/>
  <c r="BM497" i="1"/>
  <c r="Y497" i="1"/>
  <c r="BP497" i="1" s="1"/>
  <c r="P497" i="1"/>
  <c r="BO496" i="1"/>
  <c r="BM496" i="1"/>
  <c r="Y496" i="1"/>
  <c r="P496" i="1"/>
  <c r="BO495" i="1"/>
  <c r="BM495" i="1"/>
  <c r="Y495" i="1"/>
  <c r="BP495" i="1" s="1"/>
  <c r="P495" i="1"/>
  <c r="BO494" i="1"/>
  <c r="BM494" i="1"/>
  <c r="Y494" i="1"/>
  <c r="BO493" i="1"/>
  <c r="BM493" i="1"/>
  <c r="Y493" i="1"/>
  <c r="P493" i="1"/>
  <c r="BO492" i="1"/>
  <c r="BM492" i="1"/>
  <c r="Y492" i="1"/>
  <c r="BP492" i="1" s="1"/>
  <c r="P492" i="1"/>
  <c r="BO491" i="1"/>
  <c r="BM491" i="1"/>
  <c r="Y491" i="1"/>
  <c r="P491" i="1"/>
  <c r="BO490" i="1"/>
  <c r="BM490" i="1"/>
  <c r="Y490" i="1"/>
  <c r="BP490" i="1" s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P485" i="1" s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BP481" i="1" s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Y471" i="1" s="1"/>
  <c r="X468" i="1"/>
  <c r="X467" i="1"/>
  <c r="BO466" i="1"/>
  <c r="BM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Y459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Y455" i="1" s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Y433" i="1" s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P394" i="1"/>
  <c r="BO394" i="1"/>
  <c r="BN394" i="1"/>
  <c r="BM394" i="1"/>
  <c r="Z394" i="1"/>
  <c r="Y394" i="1"/>
  <c r="P394" i="1"/>
  <c r="BO393" i="1"/>
  <c r="BM393" i="1"/>
  <c r="Y393" i="1"/>
  <c r="P393" i="1"/>
  <c r="BO392" i="1"/>
  <c r="BM392" i="1"/>
  <c r="Y392" i="1"/>
  <c r="BO391" i="1"/>
  <c r="BM391" i="1"/>
  <c r="Y391" i="1"/>
  <c r="X389" i="1"/>
  <c r="X388" i="1"/>
  <c r="BO387" i="1"/>
  <c r="BM387" i="1"/>
  <c r="Y387" i="1"/>
  <c r="BP387" i="1" s="1"/>
  <c r="P387" i="1"/>
  <c r="BO386" i="1"/>
  <c r="BM386" i="1"/>
  <c r="Y386" i="1"/>
  <c r="BO385" i="1"/>
  <c r="BM385" i="1"/>
  <c r="Y385" i="1"/>
  <c r="P385" i="1"/>
  <c r="BO384" i="1"/>
  <c r="BM384" i="1"/>
  <c r="Y384" i="1"/>
  <c r="Y389" i="1" s="1"/>
  <c r="P384" i="1"/>
  <c r="X382" i="1"/>
  <c r="X381" i="1"/>
  <c r="BO380" i="1"/>
  <c r="BM380" i="1"/>
  <c r="Y380" i="1"/>
  <c r="BP380" i="1" s="1"/>
  <c r="P380" i="1"/>
  <c r="BP379" i="1"/>
  <c r="BO379" i="1"/>
  <c r="BN379" i="1"/>
  <c r="BM379" i="1"/>
  <c r="Z379" i="1"/>
  <c r="Y379" i="1"/>
  <c r="P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BP376" i="1" s="1"/>
  <c r="P376" i="1"/>
  <c r="BO375" i="1"/>
  <c r="BM375" i="1"/>
  <c r="Y375" i="1"/>
  <c r="P375" i="1"/>
  <c r="X373" i="1"/>
  <c r="X372" i="1"/>
  <c r="BO371" i="1"/>
  <c r="BM371" i="1"/>
  <c r="Y371" i="1"/>
  <c r="P371" i="1"/>
  <c r="BO370" i="1"/>
  <c r="BM370" i="1"/>
  <c r="Y370" i="1"/>
  <c r="BP370" i="1" s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X366" i="1"/>
  <c r="X365" i="1"/>
  <c r="BO364" i="1"/>
  <c r="BM364" i="1"/>
  <c r="Y364" i="1"/>
  <c r="BP364" i="1" s="1"/>
  <c r="P364" i="1"/>
  <c r="BO363" i="1"/>
  <c r="BM363" i="1"/>
  <c r="Y363" i="1"/>
  <c r="P363" i="1"/>
  <c r="BO362" i="1"/>
  <c r="BM362" i="1"/>
  <c r="Y362" i="1"/>
  <c r="BP362" i="1" s="1"/>
  <c r="P362" i="1"/>
  <c r="BO361" i="1"/>
  <c r="BM361" i="1"/>
  <c r="Y361" i="1"/>
  <c r="P361" i="1"/>
  <c r="BO360" i="1"/>
  <c r="BM360" i="1"/>
  <c r="Y360" i="1"/>
  <c r="BP360" i="1" s="1"/>
  <c r="P360" i="1"/>
  <c r="BO359" i="1"/>
  <c r="BM359" i="1"/>
  <c r="Y359" i="1"/>
  <c r="P359" i="1"/>
  <c r="BO358" i="1"/>
  <c r="BM358" i="1"/>
  <c r="Y358" i="1"/>
  <c r="BP358" i="1" s="1"/>
  <c r="P358" i="1"/>
  <c r="BP357" i="1"/>
  <c r="BO357" i="1"/>
  <c r="BN357" i="1"/>
  <c r="BM357" i="1"/>
  <c r="Z357" i="1"/>
  <c r="Y357" i="1"/>
  <c r="P357" i="1"/>
  <c r="BO356" i="1"/>
  <c r="BM356" i="1"/>
  <c r="Y356" i="1"/>
  <c r="P356" i="1"/>
  <c r="X353" i="1"/>
  <c r="X352" i="1"/>
  <c r="BO351" i="1"/>
  <c r="BM351" i="1"/>
  <c r="Y351" i="1"/>
  <c r="Y353" i="1" s="1"/>
  <c r="P351" i="1"/>
  <c r="X349" i="1"/>
  <c r="X348" i="1"/>
  <c r="BO347" i="1"/>
  <c r="BM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Y338" i="1" s="1"/>
  <c r="P336" i="1"/>
  <c r="X334" i="1"/>
  <c r="X333" i="1"/>
  <c r="BO332" i="1"/>
  <c r="BM332" i="1"/>
  <c r="Y332" i="1"/>
  <c r="Y334" i="1" s="1"/>
  <c r="P332" i="1"/>
  <c r="X330" i="1"/>
  <c r="X329" i="1"/>
  <c r="BO328" i="1"/>
  <c r="BM328" i="1"/>
  <c r="Y328" i="1"/>
  <c r="S673" i="1" s="1"/>
  <c r="P328" i="1"/>
  <c r="X325" i="1"/>
  <c r="X324" i="1"/>
  <c r="BO323" i="1"/>
  <c r="BM323" i="1"/>
  <c r="Y323" i="1"/>
  <c r="Y325" i="1" s="1"/>
  <c r="P323" i="1"/>
  <c r="X321" i="1"/>
  <c r="X320" i="1"/>
  <c r="BO319" i="1"/>
  <c r="BM319" i="1"/>
  <c r="Y319" i="1"/>
  <c r="Y321" i="1" s="1"/>
  <c r="P319" i="1"/>
  <c r="X317" i="1"/>
  <c r="X316" i="1"/>
  <c r="BO315" i="1"/>
  <c r="BM315" i="1"/>
  <c r="Y315" i="1"/>
  <c r="R673" i="1" s="1"/>
  <c r="P315" i="1"/>
  <c r="X312" i="1"/>
  <c r="X311" i="1"/>
  <c r="BO310" i="1"/>
  <c r="BM310" i="1"/>
  <c r="Y310" i="1"/>
  <c r="BP310" i="1" s="1"/>
  <c r="P310" i="1"/>
  <c r="BO309" i="1"/>
  <c r="BM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P288" i="1"/>
  <c r="BO288" i="1"/>
  <c r="BN288" i="1"/>
  <c r="BM288" i="1"/>
  <c r="Z288" i="1"/>
  <c r="Y288" i="1"/>
  <c r="P288" i="1"/>
  <c r="BO287" i="1"/>
  <c r="BM287" i="1"/>
  <c r="Y287" i="1"/>
  <c r="BP287" i="1" s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BP282" i="1" s="1"/>
  <c r="P282" i="1"/>
  <c r="BO281" i="1"/>
  <c r="BM281" i="1"/>
  <c r="Y281" i="1"/>
  <c r="BP281" i="1" s="1"/>
  <c r="P281" i="1"/>
  <c r="BP280" i="1"/>
  <c r="BO280" i="1"/>
  <c r="BN280" i="1"/>
  <c r="BM280" i="1"/>
  <c r="Z280" i="1"/>
  <c r="Y280" i="1"/>
  <c r="P280" i="1"/>
  <c r="BO279" i="1"/>
  <c r="BM279" i="1"/>
  <c r="Y279" i="1"/>
  <c r="P279" i="1"/>
  <c r="X276" i="1"/>
  <c r="X275" i="1"/>
  <c r="BO274" i="1"/>
  <c r="BM274" i="1"/>
  <c r="Y274" i="1"/>
  <c r="Y276" i="1" s="1"/>
  <c r="P274" i="1"/>
  <c r="X272" i="1"/>
  <c r="X271" i="1"/>
  <c r="BO270" i="1"/>
  <c r="BM270" i="1"/>
  <c r="Y270" i="1"/>
  <c r="BP270" i="1" s="1"/>
  <c r="P270" i="1"/>
  <c r="BO269" i="1"/>
  <c r="BM269" i="1"/>
  <c r="Y269" i="1"/>
  <c r="BP269" i="1" s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BP266" i="1" s="1"/>
  <c r="P266" i="1"/>
  <c r="BO265" i="1"/>
  <c r="BM265" i="1"/>
  <c r="Y265" i="1"/>
  <c r="BP265" i="1" s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Y259" i="1" s="1"/>
  <c r="P251" i="1"/>
  <c r="BP250" i="1"/>
  <c r="BO250" i="1"/>
  <c r="BN250" i="1"/>
  <c r="BM250" i="1"/>
  <c r="Z250" i="1"/>
  <c r="Y250" i="1"/>
  <c r="P250" i="1"/>
  <c r="X247" i="1"/>
  <c r="X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BO241" i="1"/>
  <c r="BM241" i="1"/>
  <c r="Y241" i="1"/>
  <c r="BP241" i="1" s="1"/>
  <c r="P241" i="1"/>
  <c r="BO240" i="1"/>
  <c r="BM240" i="1"/>
  <c r="Y240" i="1"/>
  <c r="P240" i="1"/>
  <c r="X238" i="1"/>
  <c r="X237" i="1"/>
  <c r="BO236" i="1"/>
  <c r="BM236" i="1"/>
  <c r="Y236" i="1"/>
  <c r="BP236" i="1" s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Y232" i="1"/>
  <c r="BP232" i="1" s="1"/>
  <c r="P232" i="1"/>
  <c r="BO231" i="1"/>
  <c r="BM231" i="1"/>
  <c r="Y231" i="1"/>
  <c r="BP231" i="1" s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O227" i="1"/>
  <c r="BM227" i="1"/>
  <c r="Y227" i="1"/>
  <c r="BP227" i="1" s="1"/>
  <c r="P227" i="1"/>
  <c r="BO226" i="1"/>
  <c r="BM226" i="1"/>
  <c r="Y226" i="1"/>
  <c r="P226" i="1"/>
  <c r="X224" i="1"/>
  <c r="X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P215" i="1"/>
  <c r="X213" i="1"/>
  <c r="X212" i="1"/>
  <c r="BO211" i="1"/>
  <c r="BM211" i="1"/>
  <c r="Y211" i="1"/>
  <c r="P211" i="1"/>
  <c r="BO210" i="1"/>
  <c r="BM210" i="1"/>
  <c r="Y210" i="1"/>
  <c r="Y212" i="1" s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BP195" i="1" s="1"/>
  <c r="P195" i="1"/>
  <c r="BO194" i="1"/>
  <c r="BM194" i="1"/>
  <c r="Y194" i="1"/>
  <c r="BP194" i="1" s="1"/>
  <c r="P194" i="1"/>
  <c r="BO193" i="1"/>
  <c r="BM193" i="1"/>
  <c r="Y193" i="1"/>
  <c r="BP193" i="1" s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4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O175" i="1"/>
  <c r="BM175" i="1"/>
  <c r="Y175" i="1"/>
  <c r="BP175" i="1" s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BP164" i="1" s="1"/>
  <c r="P164" i="1"/>
  <c r="X162" i="1"/>
  <c r="X161" i="1"/>
  <c r="BO160" i="1"/>
  <c r="BM160" i="1"/>
  <c r="Y160" i="1"/>
  <c r="BP160" i="1" s="1"/>
  <c r="P160" i="1"/>
  <c r="BO159" i="1"/>
  <c r="BM159" i="1"/>
  <c r="Y159" i="1"/>
  <c r="Y161" i="1" s="1"/>
  <c r="P159" i="1"/>
  <c r="X157" i="1"/>
  <c r="X156" i="1"/>
  <c r="BO155" i="1"/>
  <c r="BM155" i="1"/>
  <c r="Y155" i="1"/>
  <c r="Y157" i="1" s="1"/>
  <c r="P155" i="1"/>
  <c r="BP154" i="1"/>
  <c r="BO154" i="1"/>
  <c r="BN154" i="1"/>
  <c r="BM154" i="1"/>
  <c r="Z154" i="1"/>
  <c r="Y154" i="1"/>
  <c r="P154" i="1"/>
  <c r="X151" i="1"/>
  <c r="X150" i="1"/>
  <c r="BO149" i="1"/>
  <c r="BM149" i="1"/>
  <c r="Y149" i="1"/>
  <c r="BP149" i="1" s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P138" i="1"/>
  <c r="X136" i="1"/>
  <c r="X135" i="1"/>
  <c r="BO134" i="1"/>
  <c r="BM134" i="1"/>
  <c r="Y134" i="1"/>
  <c r="BP134" i="1" s="1"/>
  <c r="P134" i="1"/>
  <c r="BO133" i="1"/>
  <c r="BM133" i="1"/>
  <c r="Y133" i="1"/>
  <c r="BP133" i="1" s="1"/>
  <c r="P133" i="1"/>
  <c r="BO132" i="1"/>
  <c r="BM132" i="1"/>
  <c r="Y132" i="1"/>
  <c r="P132" i="1"/>
  <c r="BO131" i="1"/>
  <c r="BM131" i="1"/>
  <c r="Y131" i="1"/>
  <c r="BP131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O114" i="1"/>
  <c r="BM114" i="1"/>
  <c r="Y114" i="1"/>
  <c r="Y119" i="1" s="1"/>
  <c r="P114" i="1"/>
  <c r="BP113" i="1"/>
  <c r="BO113" i="1"/>
  <c r="BN113" i="1"/>
  <c r="BM113" i="1"/>
  <c r="Z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P108" i="1"/>
  <c r="BO107" i="1"/>
  <c r="BM107" i="1"/>
  <c r="Y107" i="1"/>
  <c r="BP107" i="1" s="1"/>
  <c r="P107" i="1"/>
  <c r="X104" i="1"/>
  <c r="X103" i="1"/>
  <c r="BO102" i="1"/>
  <c r="BM102" i="1"/>
  <c r="Y102" i="1"/>
  <c r="BP102" i="1" s="1"/>
  <c r="P102" i="1"/>
  <c r="BO101" i="1"/>
  <c r="BM101" i="1"/>
  <c r="Y101" i="1"/>
  <c r="Y103" i="1" s="1"/>
  <c r="P101" i="1"/>
  <c r="BP100" i="1"/>
  <c r="BO100" i="1"/>
  <c r="BN100" i="1"/>
  <c r="BM100" i="1"/>
  <c r="Z100" i="1"/>
  <c r="Y100" i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Y97" i="1" s="1"/>
  <c r="P91" i="1"/>
  <c r="X89" i="1"/>
  <c r="X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P83" i="1"/>
  <c r="BO82" i="1"/>
  <c r="BM82" i="1"/>
  <c r="Y82" i="1"/>
  <c r="BP82" i="1" s="1"/>
  <c r="P82" i="1"/>
  <c r="X80" i="1"/>
  <c r="X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P63" i="1"/>
  <c r="X60" i="1"/>
  <c r="X59" i="1"/>
  <c r="BO58" i="1"/>
  <c r="BM58" i="1"/>
  <c r="Y58" i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4" i="1" s="1"/>
  <c r="P42" i="1"/>
  <c r="X40" i="1"/>
  <c r="X39" i="1"/>
  <c r="BO38" i="1"/>
  <c r="BM38" i="1"/>
  <c r="Y38" i="1"/>
  <c r="Y40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P27" i="1"/>
  <c r="BO26" i="1"/>
  <c r="BM26" i="1"/>
  <c r="Y26" i="1"/>
  <c r="Y35" i="1" s="1"/>
  <c r="P26" i="1"/>
  <c r="X24" i="1"/>
  <c r="X663" i="1" s="1"/>
  <c r="X23" i="1"/>
  <c r="BO22" i="1"/>
  <c r="BM22" i="1"/>
  <c r="Y22" i="1"/>
  <c r="Y23" i="1" s="1"/>
  <c r="P22" i="1"/>
  <c r="H10" i="1"/>
  <c r="A9" i="1"/>
  <c r="F10" i="1" s="1"/>
  <c r="D7" i="1"/>
  <c r="Q6" i="1"/>
  <c r="P2" i="1"/>
  <c r="BP254" i="1" l="1"/>
  <c r="BN254" i="1"/>
  <c r="Z254" i="1"/>
  <c r="BP284" i="1"/>
  <c r="BN284" i="1"/>
  <c r="Z284" i="1"/>
  <c r="BP337" i="1"/>
  <c r="BN337" i="1"/>
  <c r="Z337" i="1"/>
  <c r="BP375" i="1"/>
  <c r="BN375" i="1"/>
  <c r="Z375" i="1"/>
  <c r="BP424" i="1"/>
  <c r="BN424" i="1"/>
  <c r="Z424" i="1"/>
  <c r="BN480" i="1"/>
  <c r="Z480" i="1"/>
  <c r="BP482" i="1"/>
  <c r="BN482" i="1"/>
  <c r="Z482" i="1"/>
  <c r="BP484" i="1"/>
  <c r="BN484" i="1"/>
  <c r="Z484" i="1"/>
  <c r="BP494" i="1"/>
  <c r="BN494" i="1"/>
  <c r="Z494" i="1"/>
  <c r="BP508" i="1"/>
  <c r="BN508" i="1"/>
  <c r="Z508" i="1"/>
  <c r="BP577" i="1"/>
  <c r="BN577" i="1"/>
  <c r="Z577" i="1"/>
  <c r="Y626" i="1"/>
  <c r="Y625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Z28" i="1"/>
  <c r="BN28" i="1"/>
  <c r="Z29" i="1"/>
  <c r="BN29" i="1"/>
  <c r="Z30" i="1"/>
  <c r="BN30" i="1"/>
  <c r="Z31" i="1"/>
  <c r="BN31" i="1"/>
  <c r="Z53" i="1"/>
  <c r="BN53" i="1"/>
  <c r="Z68" i="1"/>
  <c r="BN68" i="1"/>
  <c r="Z82" i="1"/>
  <c r="BN82" i="1"/>
  <c r="Y89" i="1"/>
  <c r="Z94" i="1"/>
  <c r="BN94" i="1"/>
  <c r="Z107" i="1"/>
  <c r="BN107" i="1"/>
  <c r="Y110" i="1"/>
  <c r="Z117" i="1"/>
  <c r="BN117" i="1"/>
  <c r="Z118" i="1"/>
  <c r="BN118" i="1"/>
  <c r="Z131" i="1"/>
  <c r="BN131" i="1"/>
  <c r="Y136" i="1"/>
  <c r="Z143" i="1"/>
  <c r="BN143" i="1"/>
  <c r="Z164" i="1"/>
  <c r="BN164" i="1"/>
  <c r="Y167" i="1"/>
  <c r="H673" i="1"/>
  <c r="Y180" i="1"/>
  <c r="Z189" i="1"/>
  <c r="Z190" i="1" s="1"/>
  <c r="BN189" i="1"/>
  <c r="BP189" i="1"/>
  <c r="Z193" i="1"/>
  <c r="BN193" i="1"/>
  <c r="Z206" i="1"/>
  <c r="BN206" i="1"/>
  <c r="Z220" i="1"/>
  <c r="BN220" i="1"/>
  <c r="Y237" i="1"/>
  <c r="Z233" i="1"/>
  <c r="BN233" i="1"/>
  <c r="Z235" i="1"/>
  <c r="BN235" i="1"/>
  <c r="Y247" i="1"/>
  <c r="Z243" i="1"/>
  <c r="BN243" i="1"/>
  <c r="BP267" i="1"/>
  <c r="BN267" i="1"/>
  <c r="Z267" i="1"/>
  <c r="BP300" i="1"/>
  <c r="BN300" i="1"/>
  <c r="Z300" i="1"/>
  <c r="BP361" i="1"/>
  <c r="BN361" i="1"/>
  <c r="Z361" i="1"/>
  <c r="BP410" i="1"/>
  <c r="BN410" i="1"/>
  <c r="Z410" i="1"/>
  <c r="BP450" i="1"/>
  <c r="BN450" i="1"/>
  <c r="Z450" i="1"/>
  <c r="BP483" i="1"/>
  <c r="BN483" i="1"/>
  <c r="Z483" i="1"/>
  <c r="BP493" i="1"/>
  <c r="BN493" i="1"/>
  <c r="Z493" i="1"/>
  <c r="BP501" i="1"/>
  <c r="BN501" i="1"/>
  <c r="Z501" i="1"/>
  <c r="BP561" i="1"/>
  <c r="BN561" i="1"/>
  <c r="Z561" i="1"/>
  <c r="BP589" i="1"/>
  <c r="BN589" i="1"/>
  <c r="Z589" i="1"/>
  <c r="BP619" i="1"/>
  <c r="BN619" i="1"/>
  <c r="Z619" i="1"/>
  <c r="BP621" i="1"/>
  <c r="BN621" i="1"/>
  <c r="Z621" i="1"/>
  <c r="BP623" i="1"/>
  <c r="BN623" i="1"/>
  <c r="Z623" i="1"/>
  <c r="Y673" i="1"/>
  <c r="O673" i="1"/>
  <c r="Y294" i="1"/>
  <c r="BP293" i="1"/>
  <c r="BN293" i="1"/>
  <c r="Z293" i="1"/>
  <c r="Z294" i="1" s="1"/>
  <c r="BP298" i="1"/>
  <c r="BN298" i="1"/>
  <c r="Z298" i="1"/>
  <c r="BP309" i="1"/>
  <c r="BN309" i="1"/>
  <c r="Z309" i="1"/>
  <c r="BP359" i="1"/>
  <c r="BN359" i="1"/>
  <c r="Z359" i="1"/>
  <c r="BP371" i="1"/>
  <c r="BN371" i="1"/>
  <c r="Z371" i="1"/>
  <c r="BP385" i="1"/>
  <c r="BN385" i="1"/>
  <c r="Z385" i="1"/>
  <c r="Y396" i="1"/>
  <c r="BP391" i="1"/>
  <c r="BN391" i="1"/>
  <c r="Z391" i="1"/>
  <c r="BN398" i="1"/>
  <c r="Z398" i="1"/>
  <c r="BP399" i="1"/>
  <c r="BN399" i="1"/>
  <c r="Z399" i="1"/>
  <c r="BP422" i="1"/>
  <c r="BN422" i="1"/>
  <c r="Z422" i="1"/>
  <c r="BP448" i="1"/>
  <c r="BN448" i="1"/>
  <c r="Z448" i="1"/>
  <c r="BP466" i="1"/>
  <c r="BN466" i="1"/>
  <c r="Z466" i="1"/>
  <c r="Z22" i="1"/>
  <c r="Z23" i="1" s="1"/>
  <c r="BN22" i="1"/>
  <c r="BP22" i="1"/>
  <c r="Z26" i="1"/>
  <c r="BN26" i="1"/>
  <c r="BP26" i="1"/>
  <c r="Y36" i="1"/>
  <c r="Z33" i="1"/>
  <c r="BN33" i="1"/>
  <c r="C673" i="1"/>
  <c r="Z51" i="1"/>
  <c r="BN51" i="1"/>
  <c r="Z57" i="1"/>
  <c r="BN57" i="1"/>
  <c r="BP57" i="1"/>
  <c r="Y60" i="1"/>
  <c r="D673" i="1"/>
  <c r="Z66" i="1"/>
  <c r="BN66" i="1"/>
  <c r="Z70" i="1"/>
  <c r="BN70" i="1"/>
  <c r="Y79" i="1"/>
  <c r="Z78" i="1"/>
  <c r="BN78" i="1"/>
  <c r="Y88" i="1"/>
  <c r="Z84" i="1"/>
  <c r="BN84" i="1"/>
  <c r="Z92" i="1"/>
  <c r="BN92" i="1"/>
  <c r="Z96" i="1"/>
  <c r="BN96" i="1"/>
  <c r="Y104" i="1"/>
  <c r="Z102" i="1"/>
  <c r="BN102" i="1"/>
  <c r="Z109" i="1"/>
  <c r="BN109" i="1"/>
  <c r="Y120" i="1"/>
  <c r="Z115" i="1"/>
  <c r="BN115" i="1"/>
  <c r="Z123" i="1"/>
  <c r="BN123" i="1"/>
  <c r="Y128" i="1"/>
  <c r="Z127" i="1"/>
  <c r="BN127" i="1"/>
  <c r="Y135" i="1"/>
  <c r="Z133" i="1"/>
  <c r="BN133" i="1"/>
  <c r="Y146" i="1"/>
  <c r="Z141" i="1"/>
  <c r="BN141" i="1"/>
  <c r="Z149" i="1"/>
  <c r="BN149" i="1"/>
  <c r="Z160" i="1"/>
  <c r="BN160" i="1"/>
  <c r="Y166" i="1"/>
  <c r="Z175" i="1"/>
  <c r="BN175" i="1"/>
  <c r="Z183" i="1"/>
  <c r="BN183" i="1"/>
  <c r="Y202" i="1"/>
  <c r="Z195" i="1"/>
  <c r="BN195" i="1"/>
  <c r="Z199" i="1"/>
  <c r="BN199" i="1"/>
  <c r="J673" i="1"/>
  <c r="Z210" i="1"/>
  <c r="BN210" i="1"/>
  <c r="BP210" i="1"/>
  <c r="Y213" i="1"/>
  <c r="Y223" i="1"/>
  <c r="Z218" i="1"/>
  <c r="BN218" i="1"/>
  <c r="Z227" i="1"/>
  <c r="BN227" i="1"/>
  <c r="Z231" i="1"/>
  <c r="BN231" i="1"/>
  <c r="Z245" i="1"/>
  <c r="BN245" i="1"/>
  <c r="Z252" i="1"/>
  <c r="BN252" i="1"/>
  <c r="Z256" i="1"/>
  <c r="BN256" i="1"/>
  <c r="Z265" i="1"/>
  <c r="BN265" i="1"/>
  <c r="Z269" i="1"/>
  <c r="BN269" i="1"/>
  <c r="M673" i="1"/>
  <c r="Z282" i="1"/>
  <c r="BN282" i="1"/>
  <c r="BP286" i="1"/>
  <c r="BN286" i="1"/>
  <c r="Z286" i="1"/>
  <c r="BP305" i="1"/>
  <c r="BN305" i="1"/>
  <c r="Z305" i="1"/>
  <c r="Y343" i="1"/>
  <c r="BP342" i="1"/>
  <c r="BN342" i="1"/>
  <c r="Z342" i="1"/>
  <c r="Z343" i="1" s="1"/>
  <c r="Y348" i="1"/>
  <c r="BP346" i="1"/>
  <c r="BN346" i="1"/>
  <c r="Z346" i="1"/>
  <c r="BP363" i="1"/>
  <c r="BN363" i="1"/>
  <c r="Z363" i="1"/>
  <c r="BP377" i="1"/>
  <c r="BN377" i="1"/>
  <c r="Z377" i="1"/>
  <c r="BP386" i="1"/>
  <c r="BN386" i="1"/>
  <c r="Z386" i="1"/>
  <c r="BP392" i="1"/>
  <c r="BN392" i="1"/>
  <c r="Z392" i="1"/>
  <c r="BP418" i="1"/>
  <c r="BN418" i="1"/>
  <c r="Z418" i="1"/>
  <c r="BP426" i="1"/>
  <c r="BN426" i="1"/>
  <c r="Z426" i="1"/>
  <c r="BP452" i="1"/>
  <c r="BN452" i="1"/>
  <c r="Z452" i="1"/>
  <c r="BP486" i="1"/>
  <c r="BN486" i="1"/>
  <c r="Z486" i="1"/>
  <c r="BP496" i="1"/>
  <c r="BN496" i="1"/>
  <c r="Z496" i="1"/>
  <c r="BP503" i="1"/>
  <c r="BN503" i="1"/>
  <c r="Z503" i="1"/>
  <c r="BP514" i="1"/>
  <c r="BN514" i="1"/>
  <c r="Z514" i="1"/>
  <c r="BP527" i="1"/>
  <c r="BN527" i="1"/>
  <c r="Z527" i="1"/>
  <c r="BP555" i="1"/>
  <c r="BN555" i="1"/>
  <c r="Z555" i="1"/>
  <c r="BP563" i="1"/>
  <c r="BN563" i="1"/>
  <c r="Z563" i="1"/>
  <c r="BP579" i="1"/>
  <c r="BN579" i="1"/>
  <c r="Z579" i="1"/>
  <c r="Y609" i="1"/>
  <c r="Y608" i="1"/>
  <c r="BP601" i="1"/>
  <c r="BN601" i="1"/>
  <c r="Z601" i="1"/>
  <c r="BP603" i="1"/>
  <c r="BN603" i="1"/>
  <c r="Z603" i="1"/>
  <c r="BP605" i="1"/>
  <c r="BN605" i="1"/>
  <c r="Z605" i="1"/>
  <c r="BP607" i="1"/>
  <c r="BN607" i="1"/>
  <c r="Z607" i="1"/>
  <c r="Y644" i="1"/>
  <c r="Y643" i="1"/>
  <c r="BP639" i="1"/>
  <c r="BN639" i="1"/>
  <c r="Z639" i="1"/>
  <c r="BP641" i="1"/>
  <c r="BN641" i="1"/>
  <c r="Z641" i="1"/>
  <c r="Y301" i="1"/>
  <c r="Y312" i="1"/>
  <c r="Y349" i="1"/>
  <c r="U673" i="1"/>
  <c r="Y372" i="1"/>
  <c r="Y382" i="1"/>
  <c r="Y395" i="1"/>
  <c r="Y413" i="1"/>
  <c r="Y506" i="1"/>
  <c r="BP480" i="1"/>
  <c r="BP491" i="1"/>
  <c r="BN491" i="1"/>
  <c r="Z491" i="1"/>
  <c r="BP499" i="1"/>
  <c r="BN499" i="1"/>
  <c r="Z499" i="1"/>
  <c r="BP504" i="1"/>
  <c r="BN504" i="1"/>
  <c r="Z504" i="1"/>
  <c r="Y529" i="1"/>
  <c r="BP524" i="1"/>
  <c r="BN524" i="1"/>
  <c r="Z524" i="1"/>
  <c r="BP543" i="1"/>
  <c r="BN543" i="1"/>
  <c r="Z543" i="1"/>
  <c r="BP559" i="1"/>
  <c r="BN559" i="1"/>
  <c r="Z559" i="1"/>
  <c r="BP571" i="1"/>
  <c r="BN571" i="1"/>
  <c r="Z571" i="1"/>
  <c r="BP583" i="1"/>
  <c r="BN583" i="1"/>
  <c r="Z583" i="1"/>
  <c r="BP602" i="1"/>
  <c r="BN602" i="1"/>
  <c r="Z602" i="1"/>
  <c r="BP604" i="1"/>
  <c r="BN604" i="1"/>
  <c r="Z604" i="1"/>
  <c r="BP606" i="1"/>
  <c r="BN606" i="1"/>
  <c r="Z606" i="1"/>
  <c r="BP640" i="1"/>
  <c r="BN640" i="1"/>
  <c r="Z640" i="1"/>
  <c r="BP642" i="1"/>
  <c r="BN642" i="1"/>
  <c r="Z642" i="1"/>
  <c r="Y510" i="1"/>
  <c r="H9" i="1"/>
  <c r="A10" i="1"/>
  <c r="B673" i="1"/>
  <c r="X664" i="1"/>
  <c r="X665" i="1"/>
  <c r="X667" i="1"/>
  <c r="Y24" i="1"/>
  <c r="Z27" i="1"/>
  <c r="BN27" i="1"/>
  <c r="BP27" i="1"/>
  <c r="Z32" i="1"/>
  <c r="BN32" i="1"/>
  <c r="Z34" i="1"/>
  <c r="BN34" i="1"/>
  <c r="Z38" i="1"/>
  <c r="Z39" i="1" s="1"/>
  <c r="BN38" i="1"/>
  <c r="BP38" i="1"/>
  <c r="Y39" i="1"/>
  <c r="Z42" i="1"/>
  <c r="Z43" i="1" s="1"/>
  <c r="BN42" i="1"/>
  <c r="BP42" i="1"/>
  <c r="Y43" i="1"/>
  <c r="Z48" i="1"/>
  <c r="BN48" i="1"/>
  <c r="BP48" i="1"/>
  <c r="Z50" i="1"/>
  <c r="BN50" i="1"/>
  <c r="Z52" i="1"/>
  <c r="BN52" i="1"/>
  <c r="Y55" i="1"/>
  <c r="Z58" i="1"/>
  <c r="BN58" i="1"/>
  <c r="BP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Y80" i="1"/>
  <c r="Z83" i="1"/>
  <c r="BN83" i="1"/>
  <c r="BP83" i="1"/>
  <c r="Z85" i="1"/>
  <c r="BN85" i="1"/>
  <c r="Z87" i="1"/>
  <c r="BN87" i="1"/>
  <c r="Z91" i="1"/>
  <c r="BN91" i="1"/>
  <c r="BP91" i="1"/>
  <c r="Z93" i="1"/>
  <c r="BN93" i="1"/>
  <c r="Z95" i="1"/>
  <c r="BN95" i="1"/>
  <c r="Y98" i="1"/>
  <c r="Z101" i="1"/>
  <c r="BN101" i="1"/>
  <c r="BP101" i="1"/>
  <c r="E673" i="1"/>
  <c r="Z108" i="1"/>
  <c r="BN108" i="1"/>
  <c r="BP108" i="1"/>
  <c r="Y111" i="1"/>
  <c r="Z114" i="1"/>
  <c r="BN114" i="1"/>
  <c r="BP114" i="1"/>
  <c r="Z116" i="1"/>
  <c r="BN116" i="1"/>
  <c r="F673" i="1"/>
  <c r="Z124" i="1"/>
  <c r="BN124" i="1"/>
  <c r="BP124" i="1"/>
  <c r="Z126" i="1"/>
  <c r="BN126" i="1"/>
  <c r="Y129" i="1"/>
  <c r="Z132" i="1"/>
  <c r="BN132" i="1"/>
  <c r="BP132" i="1"/>
  <c r="Z134" i="1"/>
  <c r="BN134" i="1"/>
  <c r="Z138" i="1"/>
  <c r="BN138" i="1"/>
  <c r="BP138" i="1"/>
  <c r="Z140" i="1"/>
  <c r="BN140" i="1"/>
  <c r="Z142" i="1"/>
  <c r="BN142" i="1"/>
  <c r="Z144" i="1"/>
  <c r="BN144" i="1"/>
  <c r="Y145" i="1"/>
  <c r="Z148" i="1"/>
  <c r="Z150" i="1" s="1"/>
  <c r="BN148" i="1"/>
  <c r="BP148" i="1"/>
  <c r="Y151" i="1"/>
  <c r="G673" i="1"/>
  <c r="Z155" i="1"/>
  <c r="Z156" i="1" s="1"/>
  <c r="BN155" i="1"/>
  <c r="BP155" i="1"/>
  <c r="Y156" i="1"/>
  <c r="Z159" i="1"/>
  <c r="BN159" i="1"/>
  <c r="BP159" i="1"/>
  <c r="Y162" i="1"/>
  <c r="Z165" i="1"/>
  <c r="BN165" i="1"/>
  <c r="BP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Y179" i="1"/>
  <c r="Z182" i="1"/>
  <c r="BN182" i="1"/>
  <c r="BP182" i="1"/>
  <c r="Y185" i="1"/>
  <c r="I673" i="1"/>
  <c r="Y191" i="1"/>
  <c r="Z194" i="1"/>
  <c r="BN194" i="1"/>
  <c r="Z196" i="1"/>
  <c r="BN196" i="1"/>
  <c r="Z198" i="1"/>
  <c r="BN198" i="1"/>
  <c r="Z200" i="1"/>
  <c r="BN200" i="1"/>
  <c r="Y201" i="1"/>
  <c r="Z205" i="1"/>
  <c r="BN205" i="1"/>
  <c r="BP205" i="1"/>
  <c r="Y208" i="1"/>
  <c r="Z211" i="1"/>
  <c r="Z212" i="1" s="1"/>
  <c r="BN211" i="1"/>
  <c r="BP211" i="1"/>
  <c r="Z215" i="1"/>
  <c r="BN215" i="1"/>
  <c r="BP215" i="1"/>
  <c r="Z217" i="1"/>
  <c r="BN217" i="1"/>
  <c r="Z219" i="1"/>
  <c r="BN219" i="1"/>
  <c r="Z221" i="1"/>
  <c r="BN221" i="1"/>
  <c r="Y224" i="1"/>
  <c r="Y238" i="1"/>
  <c r="Z241" i="1"/>
  <c r="BN241" i="1"/>
  <c r="BP244" i="1"/>
  <c r="BN244" i="1"/>
  <c r="Z244" i="1"/>
  <c r="BP253" i="1"/>
  <c r="BN253" i="1"/>
  <c r="Z253" i="1"/>
  <c r="BP257" i="1"/>
  <c r="BN257" i="1"/>
  <c r="Z257" i="1"/>
  <c r="L673" i="1"/>
  <c r="Y272" i="1"/>
  <c r="Y271" i="1"/>
  <c r="BP262" i="1"/>
  <c r="BN262" i="1"/>
  <c r="Z262" i="1"/>
  <c r="F9" i="1"/>
  <c r="J9" i="1"/>
  <c r="Y54" i="1"/>
  <c r="Y73" i="1"/>
  <c r="Y172" i="1"/>
  <c r="Y207" i="1"/>
  <c r="Z222" i="1"/>
  <c r="BN222" i="1"/>
  <c r="Z226" i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BP242" i="1"/>
  <c r="BN242" i="1"/>
  <c r="Z242" i="1"/>
  <c r="Y246" i="1"/>
  <c r="BP251" i="1"/>
  <c r="BN251" i="1"/>
  <c r="Z251" i="1"/>
  <c r="BP255" i="1"/>
  <c r="BN255" i="1"/>
  <c r="Z255" i="1"/>
  <c r="K673" i="1"/>
  <c r="Y258" i="1"/>
  <c r="Z264" i="1"/>
  <c r="BN264" i="1"/>
  <c r="Z266" i="1"/>
  <c r="BN266" i="1"/>
  <c r="Z268" i="1"/>
  <c r="BN268" i="1"/>
  <c r="Z270" i="1"/>
  <c r="BN270" i="1"/>
  <c r="Z274" i="1"/>
  <c r="Z275" i="1" s="1"/>
  <c r="BN274" i="1"/>
  <c r="BP274" i="1"/>
  <c r="Y275" i="1"/>
  <c r="Z279" i="1"/>
  <c r="BN279" i="1"/>
  <c r="BP279" i="1"/>
  <c r="Z281" i="1"/>
  <c r="BN281" i="1"/>
  <c r="Z283" i="1"/>
  <c r="BN283" i="1"/>
  <c r="Z285" i="1"/>
  <c r="BN285" i="1"/>
  <c r="Z287" i="1"/>
  <c r="BN287" i="1"/>
  <c r="Y290" i="1"/>
  <c r="Y295" i="1"/>
  <c r="P673" i="1"/>
  <c r="Z299" i="1"/>
  <c r="BN299" i="1"/>
  <c r="BP299" i="1"/>
  <c r="Y302" i="1"/>
  <c r="Q673" i="1"/>
  <c r="Z306" i="1"/>
  <c r="BN306" i="1"/>
  <c r="BP306" i="1"/>
  <c r="Z308" i="1"/>
  <c r="BN308" i="1"/>
  <c r="Z310" i="1"/>
  <c r="BN310" i="1"/>
  <c r="Y311" i="1"/>
  <c r="Z315" i="1"/>
  <c r="Z316" i="1" s="1"/>
  <c r="BN315" i="1"/>
  <c r="BP315" i="1"/>
  <c r="Y316" i="1"/>
  <c r="Z319" i="1"/>
  <c r="Z320" i="1" s="1"/>
  <c r="BN319" i="1"/>
  <c r="BP319" i="1"/>
  <c r="Y320" i="1"/>
  <c r="Z323" i="1"/>
  <c r="Z324" i="1" s="1"/>
  <c r="BN323" i="1"/>
  <c r="BP323" i="1"/>
  <c r="Y324" i="1"/>
  <c r="Z328" i="1"/>
  <c r="Z329" i="1" s="1"/>
  <c r="BN328" i="1"/>
  <c r="BP328" i="1"/>
  <c r="Y329" i="1"/>
  <c r="Z332" i="1"/>
  <c r="Z333" i="1" s="1"/>
  <c r="BN332" i="1"/>
  <c r="BP332" i="1"/>
  <c r="Y333" i="1"/>
  <c r="Z336" i="1"/>
  <c r="Z338" i="1" s="1"/>
  <c r="BN336" i="1"/>
  <c r="BP336" i="1"/>
  <c r="Y339" i="1"/>
  <c r="T673" i="1"/>
  <c r="Y344" i="1"/>
  <c r="Z347" i="1"/>
  <c r="BN347" i="1"/>
  <c r="BP347" i="1"/>
  <c r="Z351" i="1"/>
  <c r="Z352" i="1" s="1"/>
  <c r="BN351" i="1"/>
  <c r="BP351" i="1"/>
  <c r="Y352" i="1"/>
  <c r="Z356" i="1"/>
  <c r="BN356" i="1"/>
  <c r="BP356" i="1"/>
  <c r="Z358" i="1"/>
  <c r="BN358" i="1"/>
  <c r="Z360" i="1"/>
  <c r="BN360" i="1"/>
  <c r="Z362" i="1"/>
  <c r="BN362" i="1"/>
  <c r="Z364" i="1"/>
  <c r="BN364" i="1"/>
  <c r="Y365" i="1"/>
  <c r="Z368" i="1"/>
  <c r="BN368" i="1"/>
  <c r="BP368" i="1"/>
  <c r="Z370" i="1"/>
  <c r="BN370" i="1"/>
  <c r="Y373" i="1"/>
  <c r="Z376" i="1"/>
  <c r="BN376" i="1"/>
  <c r="Z378" i="1"/>
  <c r="BN378" i="1"/>
  <c r="Z380" i="1"/>
  <c r="BN380" i="1"/>
  <c r="Y381" i="1"/>
  <c r="Z384" i="1"/>
  <c r="BN384" i="1"/>
  <c r="BP384" i="1"/>
  <c r="Z387" i="1"/>
  <c r="BN387" i="1"/>
  <c r="Y388" i="1"/>
  <c r="Z393" i="1"/>
  <c r="BN393" i="1"/>
  <c r="BP393" i="1"/>
  <c r="Y401" i="1"/>
  <c r="BP398" i="1"/>
  <c r="BP411" i="1"/>
  <c r="BN411" i="1"/>
  <c r="Z411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BP449" i="1"/>
  <c r="BN449" i="1"/>
  <c r="Z449" i="1"/>
  <c r="BP453" i="1"/>
  <c r="BN453" i="1"/>
  <c r="Z453" i="1"/>
  <c r="Y460" i="1"/>
  <c r="BP457" i="1"/>
  <c r="BN457" i="1"/>
  <c r="Z457" i="1"/>
  <c r="Z459" i="1" s="1"/>
  <c r="BP463" i="1"/>
  <c r="BN463" i="1"/>
  <c r="Z463" i="1"/>
  <c r="Y289" i="1"/>
  <c r="Y317" i="1"/>
  <c r="Y330" i="1"/>
  <c r="Y366" i="1"/>
  <c r="BP400" i="1"/>
  <c r="BN400" i="1"/>
  <c r="Z400" i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Z412" i="1" s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BP437" i="1"/>
  <c r="BN437" i="1"/>
  <c r="Z437" i="1"/>
  <c r="Y439" i="1"/>
  <c r="BP447" i="1"/>
  <c r="BN447" i="1"/>
  <c r="Z447" i="1"/>
  <c r="BP451" i="1"/>
  <c r="BN451" i="1"/>
  <c r="Z451" i="1"/>
  <c r="Y468" i="1"/>
  <c r="BP462" i="1"/>
  <c r="BN462" i="1"/>
  <c r="Z462" i="1"/>
  <c r="Y467" i="1"/>
  <c r="BP465" i="1"/>
  <c r="BN465" i="1"/>
  <c r="Z465" i="1"/>
  <c r="Y472" i="1"/>
  <c r="Y478" i="1"/>
  <c r="Y505" i="1"/>
  <c r="Y511" i="1"/>
  <c r="Y515" i="1"/>
  <c r="Y530" i="1"/>
  <c r="BP542" i="1"/>
  <c r="BN542" i="1"/>
  <c r="Z542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Z673" i="1"/>
  <c r="X673" i="1"/>
  <c r="Y454" i="1"/>
  <c r="Z470" i="1"/>
  <c r="Z471" i="1" s="1"/>
  <c r="BN470" i="1"/>
  <c r="BP470" i="1"/>
  <c r="Z476" i="1"/>
  <c r="Z477" i="1" s="1"/>
  <c r="BN476" i="1"/>
  <c r="BP476" i="1"/>
  <c r="Y477" i="1"/>
  <c r="Z481" i="1"/>
  <c r="BN481" i="1"/>
  <c r="Z485" i="1"/>
  <c r="BN485" i="1"/>
  <c r="Z487" i="1"/>
  <c r="BN487" i="1"/>
  <c r="Z490" i="1"/>
  <c r="BN490" i="1"/>
  <c r="Z492" i="1"/>
  <c r="BN492" i="1"/>
  <c r="Z495" i="1"/>
  <c r="BN495" i="1"/>
  <c r="Z497" i="1"/>
  <c r="BN497" i="1"/>
  <c r="Z498" i="1"/>
  <c r="BN498" i="1"/>
  <c r="Z500" i="1"/>
  <c r="BN500" i="1"/>
  <c r="Z502" i="1"/>
  <c r="BN502" i="1"/>
  <c r="Z509" i="1"/>
  <c r="Z510" i="1" s="1"/>
  <c r="BN509" i="1"/>
  <c r="Z513" i="1"/>
  <c r="BN513" i="1"/>
  <c r="BP513" i="1"/>
  <c r="Z523" i="1"/>
  <c r="BN523" i="1"/>
  <c r="BP523" i="1"/>
  <c r="Z525" i="1"/>
  <c r="BN525" i="1"/>
  <c r="Z526" i="1"/>
  <c r="BN526" i="1"/>
  <c r="Z528" i="1"/>
  <c r="BN528" i="1"/>
  <c r="Z532" i="1"/>
  <c r="Z533" i="1" s="1"/>
  <c r="BN532" i="1"/>
  <c r="BP532" i="1"/>
  <c r="Y533" i="1"/>
  <c r="BP544" i="1"/>
  <c r="BN544" i="1"/>
  <c r="Z544" i="1"/>
  <c r="Y546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74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BP595" i="1"/>
  <c r="BN595" i="1"/>
  <c r="Z595" i="1"/>
  <c r="Y597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591" i="1" l="1"/>
  <c r="Z529" i="1"/>
  <c r="Z545" i="1"/>
  <c r="Z454" i="1"/>
  <c r="Z401" i="1"/>
  <c r="Z395" i="1"/>
  <c r="Z348" i="1"/>
  <c r="Z311" i="1"/>
  <c r="Z207" i="1"/>
  <c r="Z166" i="1"/>
  <c r="Z161" i="1"/>
  <c r="Z135" i="1"/>
  <c r="Z128" i="1"/>
  <c r="Z119" i="1"/>
  <c r="Z110" i="1"/>
  <c r="Z103" i="1"/>
  <c r="Z59" i="1"/>
  <c r="Z625" i="1"/>
  <c r="Z515" i="1"/>
  <c r="Z505" i="1"/>
  <c r="Z381" i="1"/>
  <c r="Z372" i="1"/>
  <c r="Z365" i="1"/>
  <c r="Z301" i="1"/>
  <c r="Z289" i="1"/>
  <c r="Z258" i="1"/>
  <c r="Y665" i="1"/>
  <c r="Z237" i="1"/>
  <c r="Y667" i="1"/>
  <c r="Y664" i="1"/>
  <c r="Y666" i="1" s="1"/>
  <c r="Z201" i="1"/>
  <c r="Z184" i="1"/>
  <c r="Z179" i="1"/>
  <c r="Z145" i="1"/>
  <c r="Z88" i="1"/>
  <c r="Z79" i="1"/>
  <c r="Z72" i="1"/>
  <c r="Z35" i="1"/>
  <c r="Z643" i="1"/>
  <c r="Z608" i="1"/>
  <c r="Z615" i="1"/>
  <c r="Z596" i="1"/>
  <c r="Z573" i="1"/>
  <c r="Z467" i="1"/>
  <c r="Z223" i="1"/>
  <c r="X666" i="1"/>
  <c r="Z636" i="1"/>
  <c r="Z649" i="1"/>
  <c r="Z585" i="1"/>
  <c r="Z567" i="1"/>
  <c r="Z438" i="1"/>
  <c r="Z428" i="1"/>
  <c r="Z388" i="1"/>
  <c r="Z246" i="1"/>
  <c r="Z271" i="1"/>
  <c r="Z97" i="1"/>
  <c r="Z54" i="1"/>
  <c r="Y663" i="1"/>
  <c r="Z668" i="1" l="1"/>
</calcChain>
</file>

<file path=xl/sharedStrings.xml><?xml version="1.0" encoding="utf-8"?>
<sst xmlns="http://schemas.openxmlformats.org/spreadsheetml/2006/main" count="3139" uniqueCount="1081">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</sst>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8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103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87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90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58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3"/>
  <sheetViews>
    <sheetView showGridLines="0" tabSelected="1" zoomScaleNormal="100" zoomScaleSheetLayoutView="100" workbookViewId="0">
      <selection activeCell="AA52" sqref="AA52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8" t="s">
        <v>0</v>
      </c>
      <c r="E1" s="814"/>
      <c r="F1" s="814"/>
      <c r="G1" s="12" t="s">
        <v>1</v>
      </c>
      <c r="H1" s="858" t="s">
        <v>2</v>
      </c>
      <c r="I1" s="814"/>
      <c r="J1" s="814"/>
      <c r="K1" s="814"/>
      <c r="L1" s="814"/>
      <c r="M1" s="814"/>
      <c r="N1" s="814"/>
      <c r="O1" s="814"/>
      <c r="P1" s="814"/>
      <c r="Q1" s="814"/>
      <c r="R1" s="813" t="s">
        <v>3</v>
      </c>
      <c r="S1" s="814"/>
      <c r="T1" s="81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7"/>
      <c r="R2" s="787"/>
      <c r="S2" s="787"/>
      <c r="T2" s="787"/>
      <c r="U2" s="787"/>
      <c r="V2" s="787"/>
      <c r="W2" s="787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7"/>
      <c r="Q3" s="787"/>
      <c r="R3" s="787"/>
      <c r="S3" s="787"/>
      <c r="T3" s="787"/>
      <c r="U3" s="787"/>
      <c r="V3" s="787"/>
      <c r="W3" s="787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3"/>
      <c r="E5" s="864"/>
      <c r="F5" s="1175" t="s">
        <v>9</v>
      </c>
      <c r="G5" s="924"/>
      <c r="H5" s="863" t="s">
        <v>1080</v>
      </c>
      <c r="I5" s="1085"/>
      <c r="J5" s="1085"/>
      <c r="K5" s="1085"/>
      <c r="L5" s="1085"/>
      <c r="M5" s="864"/>
      <c r="N5" s="58"/>
      <c r="P5" s="24" t="s">
        <v>10</v>
      </c>
      <c r="Q5" s="1180">
        <v>45647</v>
      </c>
      <c r="R5" s="921"/>
      <c r="T5" s="971" t="s">
        <v>11</v>
      </c>
      <c r="U5" s="972"/>
      <c r="V5" s="974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6" t="s">
        <v>14</v>
      </c>
      <c r="E6" s="1087"/>
      <c r="F6" s="1087"/>
      <c r="G6" s="1087"/>
      <c r="H6" s="1087"/>
      <c r="I6" s="1087"/>
      <c r="J6" s="1087"/>
      <c r="K6" s="1087"/>
      <c r="L6" s="1087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Суббота</v>
      </c>
      <c r="R6" s="790"/>
      <c r="T6" s="981" t="s">
        <v>16</v>
      </c>
      <c r="U6" s="972"/>
      <c r="V6" s="1065" t="s">
        <v>17</v>
      </c>
      <c r="W6" s="835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40" t="str">
        <f>IFERROR(VLOOKUP(DeliveryAddress,Table,3,0),1)</f>
        <v>1</v>
      </c>
      <c r="E7" s="841"/>
      <c r="F7" s="841"/>
      <c r="G7" s="841"/>
      <c r="H7" s="841"/>
      <c r="I7" s="841"/>
      <c r="J7" s="841"/>
      <c r="K7" s="841"/>
      <c r="L7" s="841"/>
      <c r="M7" s="842"/>
      <c r="N7" s="60"/>
      <c r="P7" s="24"/>
      <c r="Q7" s="42"/>
      <c r="R7" s="42"/>
      <c r="T7" s="787"/>
      <c r="U7" s="972"/>
      <c r="V7" s="1066"/>
      <c r="W7" s="1067"/>
      <c r="AB7" s="51"/>
      <c r="AC7" s="51"/>
      <c r="AD7" s="51"/>
      <c r="AE7" s="51"/>
    </row>
    <row r="8" spans="1:32" s="771" customFormat="1" ht="25.5" customHeight="1" x14ac:dyDescent="0.2">
      <c r="A8" s="1212" t="s">
        <v>18</v>
      </c>
      <c r="B8" s="784"/>
      <c r="C8" s="785"/>
      <c r="D8" s="831" t="s">
        <v>19</v>
      </c>
      <c r="E8" s="832"/>
      <c r="F8" s="832"/>
      <c r="G8" s="832"/>
      <c r="H8" s="832"/>
      <c r="I8" s="832"/>
      <c r="J8" s="832"/>
      <c r="K8" s="832"/>
      <c r="L8" s="832"/>
      <c r="M8" s="833"/>
      <c r="N8" s="61"/>
      <c r="P8" s="24" t="s">
        <v>20</v>
      </c>
      <c r="Q8" s="932">
        <v>0.5</v>
      </c>
      <c r="R8" s="842"/>
      <c r="T8" s="787"/>
      <c r="U8" s="972"/>
      <c r="V8" s="1066"/>
      <c r="W8" s="1067"/>
      <c r="AB8" s="51"/>
      <c r="AC8" s="51"/>
      <c r="AD8" s="51"/>
      <c r="AE8" s="51"/>
    </row>
    <row r="9" spans="1:32" s="771" customFormat="1" ht="39.950000000000003" customHeight="1" x14ac:dyDescent="0.2">
      <c r="A9" s="90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7"/>
      <c r="C9" s="787"/>
      <c r="D9" s="904"/>
      <c r="E9" s="782"/>
      <c r="F9" s="90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7"/>
      <c r="H9" s="781" t="str">
        <f>IF(AND($A$9="Тип доверенности/получателя при получении в адресе перегруза:",$D$9="Разовая доверенность"),"Введите ФИО","")</f>
        <v/>
      </c>
      <c r="I9" s="782"/>
      <c r="J9" s="78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82"/>
      <c r="L9" s="782"/>
      <c r="M9" s="782"/>
      <c r="N9" s="769"/>
      <c r="P9" s="26" t="s">
        <v>21</v>
      </c>
      <c r="Q9" s="900"/>
      <c r="R9" s="901"/>
      <c r="T9" s="787"/>
      <c r="U9" s="972"/>
      <c r="V9" s="1068"/>
      <c r="W9" s="1069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0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7"/>
      <c r="C10" s="787"/>
      <c r="D10" s="904"/>
      <c r="E10" s="782"/>
      <c r="F10" s="90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7"/>
      <c r="H10" s="1168" t="str">
        <f>IFERROR(VLOOKUP($D$10,Proxy,2,FALSE),"")</f>
        <v/>
      </c>
      <c r="I10" s="787"/>
      <c r="J10" s="787"/>
      <c r="K10" s="787"/>
      <c r="L10" s="787"/>
      <c r="M10" s="787"/>
      <c r="N10" s="770"/>
      <c r="P10" s="26" t="s">
        <v>22</v>
      </c>
      <c r="Q10" s="982"/>
      <c r="R10" s="983"/>
      <c r="U10" s="24" t="s">
        <v>23</v>
      </c>
      <c r="V10" s="834" t="s">
        <v>24</v>
      </c>
      <c r="W10" s="835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0" t="s">
        <v>28</v>
      </c>
      <c r="W11" s="901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60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42"/>
      <c r="S12" s="23"/>
      <c r="U12" s="24"/>
      <c r="V12" s="814"/>
      <c r="W12" s="787"/>
      <c r="AB12" s="51"/>
      <c r="AC12" s="51"/>
      <c r="AD12" s="51"/>
      <c r="AE12" s="51"/>
    </row>
    <row r="13" spans="1:32" s="771" customFormat="1" ht="23.25" customHeight="1" x14ac:dyDescent="0.2">
      <c r="A13" s="960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0"/>
      <c r="R13" s="90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60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6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66" t="s">
        <v>35</v>
      </c>
      <c r="Q15" s="814"/>
      <c r="R15" s="814"/>
      <c r="S15" s="814"/>
      <c r="T15" s="81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7"/>
      <c r="Q16" s="967"/>
      <c r="R16" s="967"/>
      <c r="S16" s="967"/>
      <c r="T16" s="96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8" t="s">
        <v>36</v>
      </c>
      <c r="B17" s="828" t="s">
        <v>37</v>
      </c>
      <c r="C17" s="939" t="s">
        <v>38</v>
      </c>
      <c r="D17" s="828" t="s">
        <v>39</v>
      </c>
      <c r="E17" s="889"/>
      <c r="F17" s="828" t="s">
        <v>40</v>
      </c>
      <c r="G17" s="828" t="s">
        <v>41</v>
      </c>
      <c r="H17" s="828" t="s">
        <v>42</v>
      </c>
      <c r="I17" s="828" t="s">
        <v>43</v>
      </c>
      <c r="J17" s="828" t="s">
        <v>44</v>
      </c>
      <c r="K17" s="828" t="s">
        <v>45</v>
      </c>
      <c r="L17" s="828" t="s">
        <v>46</v>
      </c>
      <c r="M17" s="828" t="s">
        <v>47</v>
      </c>
      <c r="N17" s="828" t="s">
        <v>48</v>
      </c>
      <c r="O17" s="828" t="s">
        <v>49</v>
      </c>
      <c r="P17" s="828" t="s">
        <v>50</v>
      </c>
      <c r="Q17" s="888"/>
      <c r="R17" s="888"/>
      <c r="S17" s="888"/>
      <c r="T17" s="889"/>
      <c r="U17" s="1210" t="s">
        <v>51</v>
      </c>
      <c r="V17" s="924"/>
      <c r="W17" s="828" t="s">
        <v>52</v>
      </c>
      <c r="X17" s="828" t="s">
        <v>53</v>
      </c>
      <c r="Y17" s="1137" t="s">
        <v>54</v>
      </c>
      <c r="Z17" s="1081" t="s">
        <v>55</v>
      </c>
      <c r="AA17" s="1050" t="s">
        <v>56</v>
      </c>
      <c r="AB17" s="1050" t="s">
        <v>57</v>
      </c>
      <c r="AC17" s="1050" t="s">
        <v>58</v>
      </c>
      <c r="AD17" s="1050" t="s">
        <v>59</v>
      </c>
      <c r="AE17" s="1152"/>
      <c r="AF17" s="1153"/>
      <c r="AG17" s="66"/>
      <c r="BD17" s="65" t="s">
        <v>60</v>
      </c>
    </row>
    <row r="18" spans="1:68" ht="14.25" customHeight="1" x14ac:dyDescent="0.2">
      <c r="A18" s="829"/>
      <c r="B18" s="829"/>
      <c r="C18" s="829"/>
      <c r="D18" s="890"/>
      <c r="E18" s="892"/>
      <c r="F18" s="829"/>
      <c r="G18" s="829"/>
      <c r="H18" s="829"/>
      <c r="I18" s="829"/>
      <c r="J18" s="829"/>
      <c r="K18" s="829"/>
      <c r="L18" s="829"/>
      <c r="M18" s="829"/>
      <c r="N18" s="829"/>
      <c r="O18" s="829"/>
      <c r="P18" s="890"/>
      <c r="Q18" s="891"/>
      <c r="R18" s="891"/>
      <c r="S18" s="891"/>
      <c r="T18" s="892"/>
      <c r="U18" s="67" t="s">
        <v>61</v>
      </c>
      <c r="V18" s="67" t="s">
        <v>62</v>
      </c>
      <c r="W18" s="829"/>
      <c r="X18" s="829"/>
      <c r="Y18" s="1138"/>
      <c r="Z18" s="1082"/>
      <c r="AA18" s="1051"/>
      <c r="AB18" s="1051"/>
      <c r="AC18" s="1051"/>
      <c r="AD18" s="1154"/>
      <c r="AE18" s="1155"/>
      <c r="AF18" s="1156"/>
      <c r="AG18" s="66"/>
      <c r="BD18" s="65"/>
    </row>
    <row r="19" spans="1:68" ht="27.75" hidden="1" customHeight="1" x14ac:dyDescent="0.2">
      <c r="A19" s="876" t="s">
        <v>63</v>
      </c>
      <c r="B19" s="877"/>
      <c r="C19" s="877"/>
      <c r="D19" s="877"/>
      <c r="E19" s="877"/>
      <c r="F19" s="877"/>
      <c r="G19" s="877"/>
      <c r="H19" s="877"/>
      <c r="I19" s="877"/>
      <c r="J19" s="877"/>
      <c r="K19" s="877"/>
      <c r="L19" s="877"/>
      <c r="M19" s="877"/>
      <c r="N19" s="877"/>
      <c r="O19" s="877"/>
      <c r="P19" s="877"/>
      <c r="Q19" s="877"/>
      <c r="R19" s="877"/>
      <c r="S19" s="877"/>
      <c r="T19" s="877"/>
      <c r="U19" s="877"/>
      <c r="V19" s="877"/>
      <c r="W19" s="877"/>
      <c r="X19" s="877"/>
      <c r="Y19" s="877"/>
      <c r="Z19" s="877"/>
      <c r="AA19" s="48"/>
      <c r="AB19" s="48"/>
      <c r="AC19" s="48"/>
    </row>
    <row r="20" spans="1:68" ht="16.5" hidden="1" customHeight="1" x14ac:dyDescent="0.25">
      <c r="A20" s="805" t="s">
        <v>63</v>
      </c>
      <c r="B20" s="787"/>
      <c r="C20" s="787"/>
      <c r="D20" s="787"/>
      <c r="E20" s="787"/>
      <c r="F20" s="787"/>
      <c r="G20" s="787"/>
      <c r="H20" s="787"/>
      <c r="I20" s="787"/>
      <c r="J20" s="787"/>
      <c r="K20" s="787"/>
      <c r="L20" s="787"/>
      <c r="M20" s="787"/>
      <c r="N20" s="787"/>
      <c r="O20" s="787"/>
      <c r="P20" s="787"/>
      <c r="Q20" s="787"/>
      <c r="R20" s="787"/>
      <c r="S20" s="787"/>
      <c r="T20" s="787"/>
      <c r="U20" s="787"/>
      <c r="V20" s="787"/>
      <c r="W20" s="787"/>
      <c r="X20" s="787"/>
      <c r="Y20" s="787"/>
      <c r="Z20" s="787"/>
      <c r="AA20" s="772"/>
      <c r="AB20" s="772"/>
      <c r="AC20" s="772"/>
    </row>
    <row r="21" spans="1:68" ht="14.25" hidden="1" customHeight="1" x14ac:dyDescent="0.25">
      <c r="A21" s="791" t="s">
        <v>64</v>
      </c>
      <c r="B21" s="787"/>
      <c r="C21" s="787"/>
      <c r="D21" s="787"/>
      <c r="E21" s="787"/>
      <c r="F21" s="787"/>
      <c r="G21" s="787"/>
      <c r="H21" s="787"/>
      <c r="I21" s="787"/>
      <c r="J21" s="787"/>
      <c r="K21" s="787"/>
      <c r="L21" s="787"/>
      <c r="M21" s="787"/>
      <c r="N21" s="787"/>
      <c r="O21" s="787"/>
      <c r="P21" s="787"/>
      <c r="Q21" s="787"/>
      <c r="R21" s="787"/>
      <c r="S21" s="787"/>
      <c r="T21" s="787"/>
      <c r="U21" s="787"/>
      <c r="V21" s="787"/>
      <c r="W21" s="787"/>
      <c r="X21" s="787"/>
      <c r="Y21" s="787"/>
      <c r="Z21" s="787"/>
      <c r="AA21" s="773"/>
      <c r="AB21" s="773"/>
      <c r="AC21" s="773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89">
        <v>4680115885004</v>
      </c>
      <c r="E22" s="790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3"/>
      <c r="R22" s="793"/>
      <c r="S22" s="793"/>
      <c r="T22" s="794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6"/>
      <c r="B23" s="787"/>
      <c r="C23" s="787"/>
      <c r="D23" s="787"/>
      <c r="E23" s="787"/>
      <c r="F23" s="787"/>
      <c r="G23" s="787"/>
      <c r="H23" s="787"/>
      <c r="I23" s="787"/>
      <c r="J23" s="787"/>
      <c r="K23" s="787"/>
      <c r="L23" s="787"/>
      <c r="M23" s="787"/>
      <c r="N23" s="787"/>
      <c r="O23" s="788"/>
      <c r="P23" s="783" t="s">
        <v>71</v>
      </c>
      <c r="Q23" s="784"/>
      <c r="R23" s="784"/>
      <c r="S23" s="784"/>
      <c r="T23" s="784"/>
      <c r="U23" s="784"/>
      <c r="V23" s="785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hidden="1" x14ac:dyDescent="0.2">
      <c r="A24" s="787"/>
      <c r="B24" s="787"/>
      <c r="C24" s="787"/>
      <c r="D24" s="787"/>
      <c r="E24" s="787"/>
      <c r="F24" s="787"/>
      <c r="G24" s="787"/>
      <c r="H24" s="787"/>
      <c r="I24" s="787"/>
      <c r="J24" s="787"/>
      <c r="K24" s="787"/>
      <c r="L24" s="787"/>
      <c r="M24" s="787"/>
      <c r="N24" s="787"/>
      <c r="O24" s="788"/>
      <c r="P24" s="783" t="s">
        <v>71</v>
      </c>
      <c r="Q24" s="784"/>
      <c r="R24" s="784"/>
      <c r="S24" s="784"/>
      <c r="T24" s="784"/>
      <c r="U24" s="784"/>
      <c r="V24" s="785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hidden="1" customHeight="1" x14ac:dyDescent="0.25">
      <c r="A25" s="791" t="s">
        <v>73</v>
      </c>
      <c r="B25" s="787"/>
      <c r="C25" s="787"/>
      <c r="D25" s="787"/>
      <c r="E25" s="787"/>
      <c r="F25" s="787"/>
      <c r="G25" s="787"/>
      <c r="H25" s="787"/>
      <c r="I25" s="787"/>
      <c r="J25" s="787"/>
      <c r="K25" s="787"/>
      <c r="L25" s="787"/>
      <c r="M25" s="787"/>
      <c r="N25" s="787"/>
      <c r="O25" s="787"/>
      <c r="P25" s="787"/>
      <c r="Q25" s="787"/>
      <c r="R25" s="787"/>
      <c r="S25" s="787"/>
      <c r="T25" s="787"/>
      <c r="U25" s="787"/>
      <c r="V25" s="787"/>
      <c r="W25" s="787"/>
      <c r="X25" s="787"/>
      <c r="Y25" s="787"/>
      <c r="Z25" s="787"/>
      <c r="AA25" s="773"/>
      <c r="AB25" s="773"/>
      <c r="AC25" s="773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89">
        <v>4607091383881</v>
      </c>
      <c r="E26" s="790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98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93"/>
      <c r="R26" s="793"/>
      <c r="S26" s="793"/>
      <c r="T26" s="794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89">
        <v>4680115885912</v>
      </c>
      <c r="E27" s="790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93"/>
      <c r="R27" s="793"/>
      <c r="S27" s="793"/>
      <c r="T27" s="794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89">
        <v>4607091388237</v>
      </c>
      <c r="E28" s="790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93"/>
      <c r="R28" s="793"/>
      <c r="S28" s="793"/>
      <c r="T28" s="794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89">
        <v>4680115886230</v>
      </c>
      <c r="E29" s="790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7" t="s">
        <v>86</v>
      </c>
      <c r="Q29" s="793"/>
      <c r="R29" s="793"/>
      <c r="S29" s="793"/>
      <c r="T29" s="794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89">
        <v>4680115886278</v>
      </c>
      <c r="E30" s="790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6" t="s">
        <v>90</v>
      </c>
      <c r="Q30" s="793"/>
      <c r="R30" s="793"/>
      <c r="S30" s="793"/>
      <c r="T30" s="794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89">
        <v>4680115886247</v>
      </c>
      <c r="E31" s="790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12" t="s">
        <v>94</v>
      </c>
      <c r="Q31" s="793"/>
      <c r="R31" s="793"/>
      <c r="S31" s="793"/>
      <c r="T31" s="794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89">
        <v>4607091383911</v>
      </c>
      <c r="E32" s="790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16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93"/>
      <c r="R32" s="793"/>
      <c r="S32" s="793"/>
      <c r="T32" s="794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89">
        <v>4680115885905</v>
      </c>
      <c r="E33" s="790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93"/>
      <c r="R33" s="793"/>
      <c r="S33" s="793"/>
      <c r="T33" s="794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89">
        <v>4607091388244</v>
      </c>
      <c r="E34" s="790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93"/>
      <c r="R34" s="793"/>
      <c r="S34" s="793"/>
      <c r="T34" s="794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6"/>
      <c r="B35" s="787"/>
      <c r="C35" s="787"/>
      <c r="D35" s="787"/>
      <c r="E35" s="787"/>
      <c r="F35" s="787"/>
      <c r="G35" s="787"/>
      <c r="H35" s="787"/>
      <c r="I35" s="787"/>
      <c r="J35" s="787"/>
      <c r="K35" s="787"/>
      <c r="L35" s="787"/>
      <c r="M35" s="787"/>
      <c r="N35" s="787"/>
      <c r="O35" s="788"/>
      <c r="P35" s="783" t="s">
        <v>71</v>
      </c>
      <c r="Q35" s="784"/>
      <c r="R35" s="784"/>
      <c r="S35" s="784"/>
      <c r="T35" s="784"/>
      <c r="U35" s="784"/>
      <c r="V35" s="785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hidden="1" x14ac:dyDescent="0.2">
      <c r="A36" s="787"/>
      <c r="B36" s="787"/>
      <c r="C36" s="787"/>
      <c r="D36" s="787"/>
      <c r="E36" s="787"/>
      <c r="F36" s="787"/>
      <c r="G36" s="787"/>
      <c r="H36" s="787"/>
      <c r="I36" s="787"/>
      <c r="J36" s="787"/>
      <c r="K36" s="787"/>
      <c r="L36" s="787"/>
      <c r="M36" s="787"/>
      <c r="N36" s="787"/>
      <c r="O36" s="788"/>
      <c r="P36" s="783" t="s">
        <v>71</v>
      </c>
      <c r="Q36" s="784"/>
      <c r="R36" s="784"/>
      <c r="S36" s="784"/>
      <c r="T36" s="784"/>
      <c r="U36" s="784"/>
      <c r="V36" s="785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hidden="1" customHeight="1" x14ac:dyDescent="0.25">
      <c r="A37" s="791" t="s">
        <v>104</v>
      </c>
      <c r="B37" s="787"/>
      <c r="C37" s="787"/>
      <c r="D37" s="787"/>
      <c r="E37" s="787"/>
      <c r="F37" s="787"/>
      <c r="G37" s="787"/>
      <c r="H37" s="787"/>
      <c r="I37" s="787"/>
      <c r="J37" s="787"/>
      <c r="K37" s="787"/>
      <c r="L37" s="787"/>
      <c r="M37" s="787"/>
      <c r="N37" s="787"/>
      <c r="O37" s="787"/>
      <c r="P37" s="787"/>
      <c r="Q37" s="787"/>
      <c r="R37" s="787"/>
      <c r="S37" s="787"/>
      <c r="T37" s="787"/>
      <c r="U37" s="787"/>
      <c r="V37" s="787"/>
      <c r="W37" s="787"/>
      <c r="X37" s="787"/>
      <c r="Y37" s="787"/>
      <c r="Z37" s="787"/>
      <c r="AA37" s="773"/>
      <c r="AB37" s="773"/>
      <c r="AC37" s="773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89">
        <v>4607091388503</v>
      </c>
      <c r="E38" s="790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93"/>
      <c r="R38" s="793"/>
      <c r="S38" s="793"/>
      <c r="T38" s="794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6"/>
      <c r="B39" s="787"/>
      <c r="C39" s="787"/>
      <c r="D39" s="787"/>
      <c r="E39" s="787"/>
      <c r="F39" s="787"/>
      <c r="G39" s="787"/>
      <c r="H39" s="787"/>
      <c r="I39" s="787"/>
      <c r="J39" s="787"/>
      <c r="K39" s="787"/>
      <c r="L39" s="787"/>
      <c r="M39" s="787"/>
      <c r="N39" s="787"/>
      <c r="O39" s="788"/>
      <c r="P39" s="783" t="s">
        <v>71</v>
      </c>
      <c r="Q39" s="784"/>
      <c r="R39" s="784"/>
      <c r="S39" s="784"/>
      <c r="T39" s="784"/>
      <c r="U39" s="784"/>
      <c r="V39" s="785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hidden="1" x14ac:dyDescent="0.2">
      <c r="A40" s="787"/>
      <c r="B40" s="787"/>
      <c r="C40" s="787"/>
      <c r="D40" s="787"/>
      <c r="E40" s="787"/>
      <c r="F40" s="787"/>
      <c r="G40" s="787"/>
      <c r="H40" s="787"/>
      <c r="I40" s="787"/>
      <c r="J40" s="787"/>
      <c r="K40" s="787"/>
      <c r="L40" s="787"/>
      <c r="M40" s="787"/>
      <c r="N40" s="787"/>
      <c r="O40" s="788"/>
      <c r="P40" s="783" t="s">
        <v>71</v>
      </c>
      <c r="Q40" s="784"/>
      <c r="R40" s="784"/>
      <c r="S40" s="784"/>
      <c r="T40" s="784"/>
      <c r="U40" s="784"/>
      <c r="V40" s="785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hidden="1" customHeight="1" x14ac:dyDescent="0.25">
      <c r="A41" s="791" t="s">
        <v>110</v>
      </c>
      <c r="B41" s="787"/>
      <c r="C41" s="787"/>
      <c r="D41" s="787"/>
      <c r="E41" s="787"/>
      <c r="F41" s="787"/>
      <c r="G41" s="787"/>
      <c r="H41" s="787"/>
      <c r="I41" s="787"/>
      <c r="J41" s="787"/>
      <c r="K41" s="787"/>
      <c r="L41" s="787"/>
      <c r="M41" s="787"/>
      <c r="N41" s="787"/>
      <c r="O41" s="787"/>
      <c r="P41" s="787"/>
      <c r="Q41" s="787"/>
      <c r="R41" s="787"/>
      <c r="S41" s="787"/>
      <c r="T41" s="787"/>
      <c r="U41" s="787"/>
      <c r="V41" s="787"/>
      <c r="W41" s="787"/>
      <c r="X41" s="787"/>
      <c r="Y41" s="787"/>
      <c r="Z41" s="787"/>
      <c r="AA41" s="773"/>
      <c r="AB41" s="773"/>
      <c r="AC41" s="773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89">
        <v>4607091389111</v>
      </c>
      <c r="E42" s="790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7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93"/>
      <c r="R42" s="793"/>
      <c r="S42" s="793"/>
      <c r="T42" s="794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6"/>
      <c r="B43" s="787"/>
      <c r="C43" s="787"/>
      <c r="D43" s="787"/>
      <c r="E43" s="787"/>
      <c r="F43" s="787"/>
      <c r="G43" s="787"/>
      <c r="H43" s="787"/>
      <c r="I43" s="787"/>
      <c r="J43" s="787"/>
      <c r="K43" s="787"/>
      <c r="L43" s="787"/>
      <c r="M43" s="787"/>
      <c r="N43" s="787"/>
      <c r="O43" s="788"/>
      <c r="P43" s="783" t="s">
        <v>71</v>
      </c>
      <c r="Q43" s="784"/>
      <c r="R43" s="784"/>
      <c r="S43" s="784"/>
      <c r="T43" s="784"/>
      <c r="U43" s="784"/>
      <c r="V43" s="785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hidden="1" x14ac:dyDescent="0.2">
      <c r="A44" s="787"/>
      <c r="B44" s="787"/>
      <c r="C44" s="787"/>
      <c r="D44" s="787"/>
      <c r="E44" s="787"/>
      <c r="F44" s="787"/>
      <c r="G44" s="787"/>
      <c r="H44" s="787"/>
      <c r="I44" s="787"/>
      <c r="J44" s="787"/>
      <c r="K44" s="787"/>
      <c r="L44" s="787"/>
      <c r="M44" s="787"/>
      <c r="N44" s="787"/>
      <c r="O44" s="788"/>
      <c r="P44" s="783" t="s">
        <v>71</v>
      </c>
      <c r="Q44" s="784"/>
      <c r="R44" s="784"/>
      <c r="S44" s="784"/>
      <c r="T44" s="784"/>
      <c r="U44" s="784"/>
      <c r="V44" s="785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hidden="1" customHeight="1" x14ac:dyDescent="0.2">
      <c r="A45" s="876" t="s">
        <v>113</v>
      </c>
      <c r="B45" s="877"/>
      <c r="C45" s="877"/>
      <c r="D45" s="877"/>
      <c r="E45" s="877"/>
      <c r="F45" s="877"/>
      <c r="G45" s="877"/>
      <c r="H45" s="877"/>
      <c r="I45" s="877"/>
      <c r="J45" s="877"/>
      <c r="K45" s="877"/>
      <c r="L45" s="877"/>
      <c r="M45" s="877"/>
      <c r="N45" s="877"/>
      <c r="O45" s="877"/>
      <c r="P45" s="877"/>
      <c r="Q45" s="877"/>
      <c r="R45" s="877"/>
      <c r="S45" s="877"/>
      <c r="T45" s="877"/>
      <c r="U45" s="877"/>
      <c r="V45" s="877"/>
      <c r="W45" s="877"/>
      <c r="X45" s="877"/>
      <c r="Y45" s="877"/>
      <c r="Z45" s="877"/>
      <c r="AA45" s="48"/>
      <c r="AB45" s="48"/>
      <c r="AC45" s="48"/>
    </row>
    <row r="46" spans="1:68" ht="16.5" hidden="1" customHeight="1" x14ac:dyDescent="0.25">
      <c r="A46" s="805" t="s">
        <v>114</v>
      </c>
      <c r="B46" s="787"/>
      <c r="C46" s="787"/>
      <c r="D46" s="787"/>
      <c r="E46" s="787"/>
      <c r="F46" s="787"/>
      <c r="G46" s="787"/>
      <c r="H46" s="787"/>
      <c r="I46" s="787"/>
      <c r="J46" s="787"/>
      <c r="K46" s="787"/>
      <c r="L46" s="787"/>
      <c r="M46" s="787"/>
      <c r="N46" s="787"/>
      <c r="O46" s="787"/>
      <c r="P46" s="787"/>
      <c r="Q46" s="787"/>
      <c r="R46" s="787"/>
      <c r="S46" s="787"/>
      <c r="T46" s="787"/>
      <c r="U46" s="787"/>
      <c r="V46" s="787"/>
      <c r="W46" s="787"/>
      <c r="X46" s="787"/>
      <c r="Y46" s="787"/>
      <c r="Z46" s="787"/>
      <c r="AA46" s="772"/>
      <c r="AB46" s="772"/>
      <c r="AC46" s="772"/>
    </row>
    <row r="47" spans="1:68" ht="14.25" hidden="1" customHeight="1" x14ac:dyDescent="0.25">
      <c r="A47" s="791" t="s">
        <v>115</v>
      </c>
      <c r="B47" s="787"/>
      <c r="C47" s="787"/>
      <c r="D47" s="787"/>
      <c r="E47" s="787"/>
      <c r="F47" s="787"/>
      <c r="G47" s="787"/>
      <c r="H47" s="787"/>
      <c r="I47" s="787"/>
      <c r="J47" s="787"/>
      <c r="K47" s="787"/>
      <c r="L47" s="787"/>
      <c r="M47" s="787"/>
      <c r="N47" s="787"/>
      <c r="O47" s="787"/>
      <c r="P47" s="787"/>
      <c r="Q47" s="787"/>
      <c r="R47" s="787"/>
      <c r="S47" s="787"/>
      <c r="T47" s="787"/>
      <c r="U47" s="787"/>
      <c r="V47" s="787"/>
      <c r="W47" s="787"/>
      <c r="X47" s="787"/>
      <c r="Y47" s="787"/>
      <c r="Z47" s="787"/>
      <c r="AA47" s="773"/>
      <c r="AB47" s="773"/>
      <c r="AC47" s="773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89">
        <v>4607091385670</v>
      </c>
      <c r="E48" s="790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6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93"/>
      <c r="R48" s="793"/>
      <c r="S48" s="793"/>
      <c r="T48" s="794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1">
        <v>4301011380</v>
      </c>
      <c r="D49" s="789">
        <v>4607091385670</v>
      </c>
      <c r="E49" s="790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93"/>
      <c r="R49" s="793"/>
      <c r="S49" s="793"/>
      <c r="T49" s="794"/>
      <c r="U49" s="34"/>
      <c r="V49" s="34"/>
      <c r="W49" s="35" t="s">
        <v>69</v>
      </c>
      <c r="X49" s="777">
        <v>0</v>
      </c>
      <c r="Y49" s="778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89">
        <v>4680115883956</v>
      </c>
      <c r="E50" s="790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8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93"/>
      <c r="R50" s="793"/>
      <c r="S50" s="793"/>
      <c r="T50" s="794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89">
        <v>4680115882539</v>
      </c>
      <c r="E51" s="790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98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93"/>
      <c r="R51" s="793"/>
      <c r="S51" s="793"/>
      <c r="T51" s="794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131</v>
      </c>
      <c r="B52" s="54" t="s">
        <v>132</v>
      </c>
      <c r="C52" s="31">
        <v>4301011382</v>
      </c>
      <c r="D52" s="789">
        <v>4607091385687</v>
      </c>
      <c r="E52" s="790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88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93"/>
      <c r="R52" s="793"/>
      <c r="S52" s="793"/>
      <c r="T52" s="794"/>
      <c r="U52" s="34"/>
      <c r="V52" s="34"/>
      <c r="W52" s="35" t="s">
        <v>69</v>
      </c>
      <c r="X52" s="777">
        <v>96</v>
      </c>
      <c r="Y52" s="778">
        <f t="shared" si="6"/>
        <v>96</v>
      </c>
      <c r="Z52" s="36">
        <f>IFERROR(IF(Y52=0,"",ROUNDUP(Y52/H52,0)*0.00902),"")</f>
        <v>0.21648000000000001</v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101.03999999999999</v>
      </c>
      <c r="BN52" s="64">
        <f t="shared" si="8"/>
        <v>101.03999999999999</v>
      </c>
      <c r="BO52" s="64">
        <f t="shared" si="9"/>
        <v>0.18181818181818182</v>
      </c>
      <c r="BP52" s="64">
        <f t="shared" si="10"/>
        <v>0.18181818181818182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89">
        <v>4680115883949</v>
      </c>
      <c r="E53" s="790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0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93"/>
      <c r="R53" s="793"/>
      <c r="S53" s="793"/>
      <c r="T53" s="794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86"/>
      <c r="B54" s="787"/>
      <c r="C54" s="787"/>
      <c r="D54" s="787"/>
      <c r="E54" s="787"/>
      <c r="F54" s="787"/>
      <c r="G54" s="787"/>
      <c r="H54" s="787"/>
      <c r="I54" s="787"/>
      <c r="J54" s="787"/>
      <c r="K54" s="787"/>
      <c r="L54" s="787"/>
      <c r="M54" s="787"/>
      <c r="N54" s="787"/>
      <c r="O54" s="788"/>
      <c r="P54" s="783" t="s">
        <v>71</v>
      </c>
      <c r="Q54" s="784"/>
      <c r="R54" s="784"/>
      <c r="S54" s="784"/>
      <c r="T54" s="784"/>
      <c r="U54" s="784"/>
      <c r="V54" s="785"/>
      <c r="W54" s="37" t="s">
        <v>72</v>
      </c>
      <c r="X54" s="779">
        <f>IFERROR(X48/H48,"0")+IFERROR(X49/H49,"0")+IFERROR(X50/H50,"0")+IFERROR(X51/H51,"0")+IFERROR(X52/H52,"0")+IFERROR(X53/H53,"0")</f>
        <v>24</v>
      </c>
      <c r="Y54" s="779">
        <f>IFERROR(Y48/H48,"0")+IFERROR(Y49/H49,"0")+IFERROR(Y50/H50,"0")+IFERROR(Y51/H51,"0")+IFERROR(Y52/H52,"0")+IFERROR(Y53/H53,"0")</f>
        <v>24</v>
      </c>
      <c r="Z54" s="779">
        <f>IFERROR(IF(Z48="",0,Z48),"0")+IFERROR(IF(Z49="",0,Z49),"0")+IFERROR(IF(Z50="",0,Z50),"0")+IFERROR(IF(Z51="",0,Z51),"0")+IFERROR(IF(Z52="",0,Z52),"0")+IFERROR(IF(Z53="",0,Z53),"0")</f>
        <v>0.21648000000000001</v>
      </c>
      <c r="AA54" s="780"/>
      <c r="AB54" s="780"/>
      <c r="AC54" s="780"/>
    </row>
    <row r="55" spans="1:68" x14ac:dyDescent="0.2">
      <c r="A55" s="787"/>
      <c r="B55" s="787"/>
      <c r="C55" s="787"/>
      <c r="D55" s="787"/>
      <c r="E55" s="787"/>
      <c r="F55" s="787"/>
      <c r="G55" s="787"/>
      <c r="H55" s="787"/>
      <c r="I55" s="787"/>
      <c r="J55" s="787"/>
      <c r="K55" s="787"/>
      <c r="L55" s="787"/>
      <c r="M55" s="787"/>
      <c r="N55" s="787"/>
      <c r="O55" s="788"/>
      <c r="P55" s="783" t="s">
        <v>71</v>
      </c>
      <c r="Q55" s="784"/>
      <c r="R55" s="784"/>
      <c r="S55" s="784"/>
      <c r="T55" s="784"/>
      <c r="U55" s="784"/>
      <c r="V55" s="785"/>
      <c r="W55" s="37" t="s">
        <v>69</v>
      </c>
      <c r="X55" s="779">
        <f>IFERROR(SUM(X48:X53),"0")</f>
        <v>96</v>
      </c>
      <c r="Y55" s="779">
        <f>IFERROR(SUM(Y48:Y53),"0")</f>
        <v>96</v>
      </c>
      <c r="Z55" s="37"/>
      <c r="AA55" s="780"/>
      <c r="AB55" s="780"/>
      <c r="AC55" s="780"/>
    </row>
    <row r="56" spans="1:68" ht="14.25" hidden="1" customHeight="1" x14ac:dyDescent="0.25">
      <c r="A56" s="791" t="s">
        <v>73</v>
      </c>
      <c r="B56" s="787"/>
      <c r="C56" s="787"/>
      <c r="D56" s="787"/>
      <c r="E56" s="787"/>
      <c r="F56" s="787"/>
      <c r="G56" s="787"/>
      <c r="H56" s="787"/>
      <c r="I56" s="787"/>
      <c r="J56" s="787"/>
      <c r="K56" s="787"/>
      <c r="L56" s="787"/>
      <c r="M56" s="787"/>
      <c r="N56" s="787"/>
      <c r="O56" s="787"/>
      <c r="P56" s="787"/>
      <c r="Q56" s="787"/>
      <c r="R56" s="787"/>
      <c r="S56" s="787"/>
      <c r="T56" s="787"/>
      <c r="U56" s="787"/>
      <c r="V56" s="787"/>
      <c r="W56" s="787"/>
      <c r="X56" s="787"/>
      <c r="Y56" s="787"/>
      <c r="Z56" s="787"/>
      <c r="AA56" s="773"/>
      <c r="AB56" s="773"/>
      <c r="AC56" s="773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89">
        <v>4680115885233</v>
      </c>
      <c r="E57" s="790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21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93"/>
      <c r="R57" s="793"/>
      <c r="S57" s="793"/>
      <c r="T57" s="794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9">
        <v>4680115884915</v>
      </c>
      <c r="E58" s="790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0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93"/>
      <c r="R58" s="793"/>
      <c r="S58" s="793"/>
      <c r="T58" s="794"/>
      <c r="U58" s="34"/>
      <c r="V58" s="34"/>
      <c r="W58" s="35" t="s">
        <v>69</v>
      </c>
      <c r="X58" s="777">
        <v>64.8</v>
      </c>
      <c r="Y58" s="778">
        <f>IFERROR(IF(X58="",0,CEILING((X58/$H58),1)*$H58),"")</f>
        <v>64.8</v>
      </c>
      <c r="Z58" s="36">
        <f>IFERROR(IF(Y58=0,"",ROUNDUP(Y58/H58,0)*0.00651),"")</f>
        <v>0.23436000000000001</v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71.28</v>
      </c>
      <c r="BN58" s="64">
        <f>IFERROR(Y58*I58/H58,"0")</f>
        <v>71.28</v>
      </c>
      <c r="BO58" s="64">
        <f>IFERROR(1/J58*(X58/H58),"0")</f>
        <v>0.19780219780219782</v>
      </c>
      <c r="BP58" s="64">
        <f>IFERROR(1/J58*(Y58/H58),"0")</f>
        <v>0.19780219780219782</v>
      </c>
    </row>
    <row r="59" spans="1:68" x14ac:dyDescent="0.2">
      <c r="A59" s="786"/>
      <c r="B59" s="787"/>
      <c r="C59" s="787"/>
      <c r="D59" s="787"/>
      <c r="E59" s="787"/>
      <c r="F59" s="787"/>
      <c r="G59" s="787"/>
      <c r="H59" s="787"/>
      <c r="I59" s="787"/>
      <c r="J59" s="787"/>
      <c r="K59" s="787"/>
      <c r="L59" s="787"/>
      <c r="M59" s="787"/>
      <c r="N59" s="787"/>
      <c r="O59" s="788"/>
      <c r="P59" s="783" t="s">
        <v>71</v>
      </c>
      <c r="Q59" s="784"/>
      <c r="R59" s="784"/>
      <c r="S59" s="784"/>
      <c r="T59" s="784"/>
      <c r="U59" s="784"/>
      <c r="V59" s="785"/>
      <c r="W59" s="37" t="s">
        <v>72</v>
      </c>
      <c r="X59" s="779">
        <f>IFERROR(X57/H57,"0")+IFERROR(X58/H58,"0")</f>
        <v>36</v>
      </c>
      <c r="Y59" s="779">
        <f>IFERROR(Y57/H57,"0")+IFERROR(Y58/H58,"0")</f>
        <v>36</v>
      </c>
      <c r="Z59" s="779">
        <f>IFERROR(IF(Z57="",0,Z57),"0")+IFERROR(IF(Z58="",0,Z58),"0")</f>
        <v>0.23436000000000001</v>
      </c>
      <c r="AA59" s="780"/>
      <c r="AB59" s="780"/>
      <c r="AC59" s="780"/>
    </row>
    <row r="60" spans="1:68" x14ac:dyDescent="0.2">
      <c r="A60" s="787"/>
      <c r="B60" s="787"/>
      <c r="C60" s="787"/>
      <c r="D60" s="787"/>
      <c r="E60" s="787"/>
      <c r="F60" s="787"/>
      <c r="G60" s="787"/>
      <c r="H60" s="787"/>
      <c r="I60" s="787"/>
      <c r="J60" s="787"/>
      <c r="K60" s="787"/>
      <c r="L60" s="787"/>
      <c r="M60" s="787"/>
      <c r="N60" s="787"/>
      <c r="O60" s="788"/>
      <c r="P60" s="783" t="s">
        <v>71</v>
      </c>
      <c r="Q60" s="784"/>
      <c r="R60" s="784"/>
      <c r="S60" s="784"/>
      <c r="T60" s="784"/>
      <c r="U60" s="784"/>
      <c r="V60" s="785"/>
      <c r="W60" s="37" t="s">
        <v>69</v>
      </c>
      <c r="X60" s="779">
        <f>IFERROR(SUM(X57:X58),"0")</f>
        <v>64.8</v>
      </c>
      <c r="Y60" s="779">
        <f>IFERROR(SUM(Y57:Y58),"0")</f>
        <v>64.8</v>
      </c>
      <c r="Z60" s="37"/>
      <c r="AA60" s="780"/>
      <c r="AB60" s="780"/>
      <c r="AC60" s="780"/>
    </row>
    <row r="61" spans="1:68" ht="16.5" hidden="1" customHeight="1" x14ac:dyDescent="0.25">
      <c r="A61" s="805" t="s">
        <v>141</v>
      </c>
      <c r="B61" s="787"/>
      <c r="C61" s="787"/>
      <c r="D61" s="787"/>
      <c r="E61" s="787"/>
      <c r="F61" s="787"/>
      <c r="G61" s="787"/>
      <c r="H61" s="787"/>
      <c r="I61" s="787"/>
      <c r="J61" s="787"/>
      <c r="K61" s="787"/>
      <c r="L61" s="787"/>
      <c r="M61" s="787"/>
      <c r="N61" s="787"/>
      <c r="O61" s="787"/>
      <c r="P61" s="787"/>
      <c r="Q61" s="787"/>
      <c r="R61" s="787"/>
      <c r="S61" s="787"/>
      <c r="T61" s="787"/>
      <c r="U61" s="787"/>
      <c r="V61" s="787"/>
      <c r="W61" s="787"/>
      <c r="X61" s="787"/>
      <c r="Y61" s="787"/>
      <c r="Z61" s="787"/>
      <c r="AA61" s="772"/>
      <c r="AB61" s="772"/>
      <c r="AC61" s="772"/>
    </row>
    <row r="62" spans="1:68" ht="14.25" hidden="1" customHeight="1" x14ac:dyDescent="0.25">
      <c r="A62" s="791" t="s">
        <v>115</v>
      </c>
      <c r="B62" s="787"/>
      <c r="C62" s="787"/>
      <c r="D62" s="787"/>
      <c r="E62" s="787"/>
      <c r="F62" s="787"/>
      <c r="G62" s="787"/>
      <c r="H62" s="787"/>
      <c r="I62" s="787"/>
      <c r="J62" s="787"/>
      <c r="K62" s="787"/>
      <c r="L62" s="787"/>
      <c r="M62" s="787"/>
      <c r="N62" s="787"/>
      <c r="O62" s="787"/>
      <c r="P62" s="787"/>
      <c r="Q62" s="787"/>
      <c r="R62" s="787"/>
      <c r="S62" s="787"/>
      <c r="T62" s="787"/>
      <c r="U62" s="787"/>
      <c r="V62" s="787"/>
      <c r="W62" s="787"/>
      <c r="X62" s="787"/>
      <c r="Y62" s="787"/>
      <c r="Z62" s="787"/>
      <c r="AA62" s="773"/>
      <c r="AB62" s="773"/>
      <c r="AC62" s="773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89">
        <v>4680115885882</v>
      </c>
      <c r="E63" s="790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93"/>
      <c r="R63" s="793"/>
      <c r="S63" s="793"/>
      <c r="T63" s="794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9">
        <v>4680115881426</v>
      </c>
      <c r="E64" s="790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1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93"/>
      <c r="R64" s="793"/>
      <c r="S64" s="793"/>
      <c r="T64" s="794"/>
      <c r="U64" s="34"/>
      <c r="V64" s="34"/>
      <c r="W64" s="35" t="s">
        <v>69</v>
      </c>
      <c r="X64" s="777">
        <v>86.4</v>
      </c>
      <c r="Y64" s="778">
        <f t="shared" si="11"/>
        <v>86.4</v>
      </c>
      <c r="Z64" s="36">
        <f>IFERROR(IF(Y64=0,"",ROUNDUP(Y64/H64,0)*0.02175),"")</f>
        <v>0.17399999999999999</v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90.24</v>
      </c>
      <c r="BN64" s="64">
        <f t="shared" si="13"/>
        <v>90.24</v>
      </c>
      <c r="BO64" s="64">
        <f t="shared" si="14"/>
        <v>0.14285714285714285</v>
      </c>
      <c r="BP64" s="64">
        <f t="shared" si="15"/>
        <v>0.14285714285714285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89">
        <v>4680115881426</v>
      </c>
      <c r="E65" s="790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9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93"/>
      <c r="R65" s="793"/>
      <c r="S65" s="793"/>
      <c r="T65" s="794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89">
        <v>4680115880283</v>
      </c>
      <c r="E66" s="790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0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93"/>
      <c r="R66" s="793"/>
      <c r="S66" s="793"/>
      <c r="T66" s="794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9">
        <v>4680115882720</v>
      </c>
      <c r="E67" s="790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7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93"/>
      <c r="R67" s="793"/>
      <c r="S67" s="793"/>
      <c r="T67" s="794"/>
      <c r="U67" s="34"/>
      <c r="V67" s="34"/>
      <c r="W67" s="35" t="s">
        <v>69</v>
      </c>
      <c r="X67" s="777">
        <v>54</v>
      </c>
      <c r="Y67" s="778">
        <f t="shared" si="11"/>
        <v>54</v>
      </c>
      <c r="Z67" s="36">
        <f>IFERROR(IF(Y67=0,"",ROUNDUP(Y67/H67,0)*0.00902),"")</f>
        <v>0.10824</v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56.52</v>
      </c>
      <c r="BN67" s="64">
        <f t="shared" si="13"/>
        <v>56.52</v>
      </c>
      <c r="BO67" s="64">
        <f t="shared" si="14"/>
        <v>9.0909090909090912E-2</v>
      </c>
      <c r="BP67" s="64">
        <f t="shared" si="15"/>
        <v>9.0909090909090912E-2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89">
        <v>4680115881525</v>
      </c>
      <c r="E68" s="790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93"/>
      <c r="R68" s="793"/>
      <c r="S68" s="793"/>
      <c r="T68" s="794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89">
        <v>4680115885899</v>
      </c>
      <c r="E69" s="790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93"/>
      <c r="R69" s="793"/>
      <c r="S69" s="793"/>
      <c r="T69" s="794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89">
        <v>4607091382952</v>
      </c>
      <c r="E70" s="790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7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93"/>
      <c r="R70" s="793"/>
      <c r="S70" s="793"/>
      <c r="T70" s="794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89">
        <v>4680115881419</v>
      </c>
      <c r="E71" s="790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0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93"/>
      <c r="R71" s="793"/>
      <c r="S71" s="793"/>
      <c r="T71" s="794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86"/>
      <c r="B72" s="787"/>
      <c r="C72" s="787"/>
      <c r="D72" s="787"/>
      <c r="E72" s="787"/>
      <c r="F72" s="787"/>
      <c r="G72" s="787"/>
      <c r="H72" s="787"/>
      <c r="I72" s="787"/>
      <c r="J72" s="787"/>
      <c r="K72" s="787"/>
      <c r="L72" s="787"/>
      <c r="M72" s="787"/>
      <c r="N72" s="787"/>
      <c r="O72" s="788"/>
      <c r="P72" s="783" t="s">
        <v>71</v>
      </c>
      <c r="Q72" s="784"/>
      <c r="R72" s="784"/>
      <c r="S72" s="784"/>
      <c r="T72" s="784"/>
      <c r="U72" s="784"/>
      <c r="V72" s="785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20</v>
      </c>
      <c r="Y72" s="779">
        <f>IFERROR(Y63/H63,"0")+IFERROR(Y64/H64,"0")+IFERROR(Y65/H65,"0")+IFERROR(Y66/H66,"0")+IFERROR(Y67/H67,"0")+IFERROR(Y68/H68,"0")+IFERROR(Y69/H69,"0")+IFERROR(Y70/H70,"0")+IFERROR(Y71/H71,"0")</f>
        <v>20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0.28223999999999999</v>
      </c>
      <c r="AA72" s="780"/>
      <c r="AB72" s="780"/>
      <c r="AC72" s="780"/>
    </row>
    <row r="73" spans="1:68" x14ac:dyDescent="0.2">
      <c r="A73" s="787"/>
      <c r="B73" s="787"/>
      <c r="C73" s="787"/>
      <c r="D73" s="787"/>
      <c r="E73" s="787"/>
      <c r="F73" s="787"/>
      <c r="G73" s="787"/>
      <c r="H73" s="787"/>
      <c r="I73" s="787"/>
      <c r="J73" s="787"/>
      <c r="K73" s="787"/>
      <c r="L73" s="787"/>
      <c r="M73" s="787"/>
      <c r="N73" s="787"/>
      <c r="O73" s="788"/>
      <c r="P73" s="783" t="s">
        <v>71</v>
      </c>
      <c r="Q73" s="784"/>
      <c r="R73" s="784"/>
      <c r="S73" s="784"/>
      <c r="T73" s="784"/>
      <c r="U73" s="784"/>
      <c r="V73" s="785"/>
      <c r="W73" s="37" t="s">
        <v>69</v>
      </c>
      <c r="X73" s="779">
        <f>IFERROR(SUM(X63:X71),"0")</f>
        <v>140.4</v>
      </c>
      <c r="Y73" s="779">
        <f>IFERROR(SUM(Y63:Y71),"0")</f>
        <v>140.4</v>
      </c>
      <c r="Z73" s="37"/>
      <c r="AA73" s="780"/>
      <c r="AB73" s="780"/>
      <c r="AC73" s="780"/>
    </row>
    <row r="74" spans="1:68" ht="14.25" hidden="1" customHeight="1" x14ac:dyDescent="0.25">
      <c r="A74" s="791" t="s">
        <v>172</v>
      </c>
      <c r="B74" s="787"/>
      <c r="C74" s="787"/>
      <c r="D74" s="787"/>
      <c r="E74" s="787"/>
      <c r="F74" s="787"/>
      <c r="G74" s="787"/>
      <c r="H74" s="787"/>
      <c r="I74" s="787"/>
      <c r="J74" s="787"/>
      <c r="K74" s="787"/>
      <c r="L74" s="787"/>
      <c r="M74" s="787"/>
      <c r="N74" s="787"/>
      <c r="O74" s="787"/>
      <c r="P74" s="787"/>
      <c r="Q74" s="787"/>
      <c r="R74" s="787"/>
      <c r="S74" s="787"/>
      <c r="T74" s="787"/>
      <c r="U74" s="787"/>
      <c r="V74" s="787"/>
      <c r="W74" s="787"/>
      <c r="X74" s="787"/>
      <c r="Y74" s="787"/>
      <c r="Z74" s="787"/>
      <c r="AA74" s="773"/>
      <c r="AB74" s="773"/>
      <c r="AC74" s="773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89">
        <v>4680115881440</v>
      </c>
      <c r="E75" s="790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22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93"/>
      <c r="R75" s="793"/>
      <c r="S75" s="793"/>
      <c r="T75" s="794"/>
      <c r="U75" s="34"/>
      <c r="V75" s="34"/>
      <c r="W75" s="35" t="s">
        <v>69</v>
      </c>
      <c r="X75" s="777">
        <v>0</v>
      </c>
      <c r="Y75" s="778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89">
        <v>4680115882751</v>
      </c>
      <c r="E76" s="790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93"/>
      <c r="R76" s="793"/>
      <c r="S76" s="793"/>
      <c r="T76" s="794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89">
        <v>4680115885950</v>
      </c>
      <c r="E77" s="790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2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93"/>
      <c r="R77" s="793"/>
      <c r="S77" s="793"/>
      <c r="T77" s="794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9">
        <v>4680115881433</v>
      </c>
      <c r="E78" s="790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93"/>
      <c r="R78" s="793"/>
      <c r="S78" s="793"/>
      <c r="T78" s="794"/>
      <c r="U78" s="34"/>
      <c r="V78" s="34"/>
      <c r="W78" s="35" t="s">
        <v>69</v>
      </c>
      <c r="X78" s="777">
        <v>64.8</v>
      </c>
      <c r="Y78" s="778">
        <f>IFERROR(IF(X78="",0,CEILING((X78/$H78),1)*$H78),"")</f>
        <v>64.800000000000011</v>
      </c>
      <c r="Z78" s="36">
        <f>IFERROR(IF(Y78=0,"",ROUNDUP(Y78/H78,0)*0.00651),"")</f>
        <v>0.15623999999999999</v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69.11999999999999</v>
      </c>
      <c r="BN78" s="64">
        <f>IFERROR(Y78*I78/H78,"0")</f>
        <v>69.12</v>
      </c>
      <c r="BO78" s="64">
        <f>IFERROR(1/J78*(X78/H78),"0")</f>
        <v>0.13186813186813187</v>
      </c>
      <c r="BP78" s="64">
        <f>IFERROR(1/J78*(Y78/H78),"0")</f>
        <v>0.1318681318681319</v>
      </c>
    </row>
    <row r="79" spans="1:68" x14ac:dyDescent="0.2">
      <c r="A79" s="786"/>
      <c r="B79" s="787"/>
      <c r="C79" s="787"/>
      <c r="D79" s="787"/>
      <c r="E79" s="787"/>
      <c r="F79" s="787"/>
      <c r="G79" s="787"/>
      <c r="H79" s="787"/>
      <c r="I79" s="787"/>
      <c r="J79" s="787"/>
      <c r="K79" s="787"/>
      <c r="L79" s="787"/>
      <c r="M79" s="787"/>
      <c r="N79" s="787"/>
      <c r="O79" s="788"/>
      <c r="P79" s="783" t="s">
        <v>71</v>
      </c>
      <c r="Q79" s="784"/>
      <c r="R79" s="784"/>
      <c r="S79" s="784"/>
      <c r="T79" s="784"/>
      <c r="U79" s="784"/>
      <c r="V79" s="785"/>
      <c r="W79" s="37" t="s">
        <v>72</v>
      </c>
      <c r="X79" s="779">
        <f>IFERROR(X75/H75,"0")+IFERROR(X76/H76,"0")+IFERROR(X77/H77,"0")+IFERROR(X78/H78,"0")</f>
        <v>23.999999999999996</v>
      </c>
      <c r="Y79" s="779">
        <f>IFERROR(Y75/H75,"0")+IFERROR(Y76/H76,"0")+IFERROR(Y77/H77,"0")+IFERROR(Y78/H78,"0")</f>
        <v>24.000000000000004</v>
      </c>
      <c r="Z79" s="779">
        <f>IFERROR(IF(Z75="",0,Z75),"0")+IFERROR(IF(Z76="",0,Z76),"0")+IFERROR(IF(Z77="",0,Z77),"0")+IFERROR(IF(Z78="",0,Z78),"0")</f>
        <v>0.15623999999999999</v>
      </c>
      <c r="AA79" s="780"/>
      <c r="AB79" s="780"/>
      <c r="AC79" s="780"/>
    </row>
    <row r="80" spans="1:68" x14ac:dyDescent="0.2">
      <c r="A80" s="787"/>
      <c r="B80" s="787"/>
      <c r="C80" s="787"/>
      <c r="D80" s="787"/>
      <c r="E80" s="787"/>
      <c r="F80" s="787"/>
      <c r="G80" s="787"/>
      <c r="H80" s="787"/>
      <c r="I80" s="787"/>
      <c r="J80" s="787"/>
      <c r="K80" s="787"/>
      <c r="L80" s="787"/>
      <c r="M80" s="787"/>
      <c r="N80" s="787"/>
      <c r="O80" s="788"/>
      <c r="P80" s="783" t="s">
        <v>71</v>
      </c>
      <c r="Q80" s="784"/>
      <c r="R80" s="784"/>
      <c r="S80" s="784"/>
      <c r="T80" s="784"/>
      <c r="U80" s="784"/>
      <c r="V80" s="785"/>
      <c r="W80" s="37" t="s">
        <v>69</v>
      </c>
      <c r="X80" s="779">
        <f>IFERROR(SUM(X75:X78),"0")</f>
        <v>64.8</v>
      </c>
      <c r="Y80" s="779">
        <f>IFERROR(SUM(Y75:Y78),"0")</f>
        <v>64.800000000000011</v>
      </c>
      <c r="Z80" s="37"/>
      <c r="AA80" s="780"/>
      <c r="AB80" s="780"/>
      <c r="AC80" s="780"/>
    </row>
    <row r="81" spans="1:68" ht="14.25" hidden="1" customHeight="1" x14ac:dyDescent="0.25">
      <c r="A81" s="791" t="s">
        <v>64</v>
      </c>
      <c r="B81" s="787"/>
      <c r="C81" s="787"/>
      <c r="D81" s="787"/>
      <c r="E81" s="787"/>
      <c r="F81" s="787"/>
      <c r="G81" s="787"/>
      <c r="H81" s="787"/>
      <c r="I81" s="787"/>
      <c r="J81" s="787"/>
      <c r="K81" s="787"/>
      <c r="L81" s="787"/>
      <c r="M81" s="787"/>
      <c r="N81" s="787"/>
      <c r="O81" s="787"/>
      <c r="P81" s="787"/>
      <c r="Q81" s="787"/>
      <c r="R81" s="787"/>
      <c r="S81" s="787"/>
      <c r="T81" s="787"/>
      <c r="U81" s="787"/>
      <c r="V81" s="787"/>
      <c r="W81" s="787"/>
      <c r="X81" s="787"/>
      <c r="Y81" s="787"/>
      <c r="Z81" s="787"/>
      <c r="AA81" s="773"/>
      <c r="AB81" s="773"/>
      <c r="AC81" s="773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89">
        <v>4680115885066</v>
      </c>
      <c r="E82" s="790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21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93"/>
      <c r="R82" s="793"/>
      <c r="S82" s="793"/>
      <c r="T82" s="794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89">
        <v>4680115885042</v>
      </c>
      <c r="E83" s="790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93"/>
      <c r="R83" s="793"/>
      <c r="S83" s="793"/>
      <c r="T83" s="794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89">
        <v>4680115885080</v>
      </c>
      <c r="E84" s="790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4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93"/>
      <c r="R84" s="793"/>
      <c r="S84" s="793"/>
      <c r="T84" s="794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89">
        <v>4680115885073</v>
      </c>
      <c r="E85" s="790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9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93"/>
      <c r="R85" s="793"/>
      <c r="S85" s="793"/>
      <c r="T85" s="794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89">
        <v>4680115885059</v>
      </c>
      <c r="E86" s="790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7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93"/>
      <c r="R86" s="793"/>
      <c r="S86" s="793"/>
      <c r="T86" s="794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89">
        <v>4680115885097</v>
      </c>
      <c r="E87" s="790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93"/>
      <c r="R87" s="793"/>
      <c r="S87" s="793"/>
      <c r="T87" s="794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6"/>
      <c r="B88" s="787"/>
      <c r="C88" s="787"/>
      <c r="D88" s="787"/>
      <c r="E88" s="787"/>
      <c r="F88" s="787"/>
      <c r="G88" s="787"/>
      <c r="H88" s="787"/>
      <c r="I88" s="787"/>
      <c r="J88" s="787"/>
      <c r="K88" s="787"/>
      <c r="L88" s="787"/>
      <c r="M88" s="787"/>
      <c r="N88" s="787"/>
      <c r="O88" s="788"/>
      <c r="P88" s="783" t="s">
        <v>71</v>
      </c>
      <c r="Q88" s="784"/>
      <c r="R88" s="784"/>
      <c r="S88" s="784"/>
      <c r="T88" s="784"/>
      <c r="U88" s="784"/>
      <c r="V88" s="785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hidden="1" x14ac:dyDescent="0.2">
      <c r="A89" s="787"/>
      <c r="B89" s="787"/>
      <c r="C89" s="787"/>
      <c r="D89" s="787"/>
      <c r="E89" s="787"/>
      <c r="F89" s="787"/>
      <c r="G89" s="787"/>
      <c r="H89" s="787"/>
      <c r="I89" s="787"/>
      <c r="J89" s="787"/>
      <c r="K89" s="787"/>
      <c r="L89" s="787"/>
      <c r="M89" s="787"/>
      <c r="N89" s="787"/>
      <c r="O89" s="788"/>
      <c r="P89" s="783" t="s">
        <v>71</v>
      </c>
      <c r="Q89" s="784"/>
      <c r="R89" s="784"/>
      <c r="S89" s="784"/>
      <c r="T89" s="784"/>
      <c r="U89" s="784"/>
      <c r="V89" s="785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hidden="1" customHeight="1" x14ac:dyDescent="0.25">
      <c r="A90" s="791" t="s">
        <v>73</v>
      </c>
      <c r="B90" s="787"/>
      <c r="C90" s="787"/>
      <c r="D90" s="787"/>
      <c r="E90" s="787"/>
      <c r="F90" s="787"/>
      <c r="G90" s="787"/>
      <c r="H90" s="787"/>
      <c r="I90" s="787"/>
      <c r="J90" s="787"/>
      <c r="K90" s="787"/>
      <c r="L90" s="787"/>
      <c r="M90" s="787"/>
      <c r="N90" s="787"/>
      <c r="O90" s="787"/>
      <c r="P90" s="787"/>
      <c r="Q90" s="787"/>
      <c r="R90" s="787"/>
      <c r="S90" s="787"/>
      <c r="T90" s="787"/>
      <c r="U90" s="787"/>
      <c r="V90" s="787"/>
      <c r="W90" s="787"/>
      <c r="X90" s="787"/>
      <c r="Y90" s="787"/>
      <c r="Z90" s="787"/>
      <c r="AA90" s="773"/>
      <c r="AB90" s="773"/>
      <c r="AC90" s="773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89">
        <v>4680115881891</v>
      </c>
      <c r="E91" s="790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4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93"/>
      <c r="R91" s="793"/>
      <c r="S91" s="793"/>
      <c r="T91" s="794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89">
        <v>4680115885769</v>
      </c>
      <c r="E92" s="790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93"/>
      <c r="R92" s="793"/>
      <c r="S92" s="793"/>
      <c r="T92" s="794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89">
        <v>4680115884410</v>
      </c>
      <c r="E93" s="790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93"/>
      <c r="R93" s="793"/>
      <c r="S93" s="793"/>
      <c r="T93" s="794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9">
        <v>4680115884311</v>
      </c>
      <c r="E94" s="790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93"/>
      <c r="R94" s="793"/>
      <c r="S94" s="793"/>
      <c r="T94" s="794"/>
      <c r="U94" s="34"/>
      <c r="V94" s="34"/>
      <c r="W94" s="35" t="s">
        <v>69</v>
      </c>
      <c r="X94" s="777">
        <v>64.8</v>
      </c>
      <c r="Y94" s="778">
        <f t="shared" si="21"/>
        <v>64.8</v>
      </c>
      <c r="Z94" s="36">
        <f>IFERROR(IF(Y94=0,"",ROUNDUP(Y94/H94,0)*0.00651),"")</f>
        <v>0.23436000000000001</v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73.655999999999992</v>
      </c>
      <c r="BN94" s="64">
        <f t="shared" si="23"/>
        <v>73.655999999999992</v>
      </c>
      <c r="BO94" s="64">
        <f t="shared" si="24"/>
        <v>0.19780219780219782</v>
      </c>
      <c r="BP94" s="64">
        <f t="shared" si="25"/>
        <v>0.19780219780219782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9">
        <v>4680115885929</v>
      </c>
      <c r="E95" s="790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93"/>
      <c r="R95" s="793"/>
      <c r="S95" s="793"/>
      <c r="T95" s="794"/>
      <c r="U95" s="34"/>
      <c r="V95" s="34"/>
      <c r="W95" s="35" t="s">
        <v>69</v>
      </c>
      <c r="X95" s="777">
        <v>90.72</v>
      </c>
      <c r="Y95" s="778">
        <f t="shared" si="21"/>
        <v>90.72</v>
      </c>
      <c r="Z95" s="36">
        <f>IFERROR(IF(Y95=0,"",ROUNDUP(Y95/H95,0)*0.00651),"")</f>
        <v>0.23436000000000001</v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97.2</v>
      </c>
      <c r="BN95" s="64">
        <f t="shared" si="23"/>
        <v>97.2</v>
      </c>
      <c r="BO95" s="64">
        <f t="shared" si="24"/>
        <v>0.19780219780219782</v>
      </c>
      <c r="BP95" s="64">
        <f t="shared" si="25"/>
        <v>0.19780219780219782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9">
        <v>4680115884403</v>
      </c>
      <c r="E96" s="790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3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93"/>
      <c r="R96" s="793"/>
      <c r="S96" s="793"/>
      <c r="T96" s="794"/>
      <c r="U96" s="34"/>
      <c r="V96" s="34"/>
      <c r="W96" s="35" t="s">
        <v>69</v>
      </c>
      <c r="X96" s="777">
        <v>64.8</v>
      </c>
      <c r="Y96" s="778">
        <f t="shared" si="21"/>
        <v>64.8</v>
      </c>
      <c r="Z96" s="36">
        <f>IFERROR(IF(Y96=0,"",ROUNDUP(Y96/H96,0)*0.00651),"")</f>
        <v>0.23436000000000001</v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71.28</v>
      </c>
      <c r="BN96" s="64">
        <f t="shared" si="23"/>
        <v>71.28</v>
      </c>
      <c r="BO96" s="64">
        <f t="shared" si="24"/>
        <v>0.19780219780219782</v>
      </c>
      <c r="BP96" s="64">
        <f t="shared" si="25"/>
        <v>0.19780219780219782</v>
      </c>
    </row>
    <row r="97" spans="1:68" x14ac:dyDescent="0.2">
      <c r="A97" s="786"/>
      <c r="B97" s="787"/>
      <c r="C97" s="787"/>
      <c r="D97" s="787"/>
      <c r="E97" s="787"/>
      <c r="F97" s="787"/>
      <c r="G97" s="787"/>
      <c r="H97" s="787"/>
      <c r="I97" s="787"/>
      <c r="J97" s="787"/>
      <c r="K97" s="787"/>
      <c r="L97" s="787"/>
      <c r="M97" s="787"/>
      <c r="N97" s="787"/>
      <c r="O97" s="788"/>
      <c r="P97" s="783" t="s">
        <v>71</v>
      </c>
      <c r="Q97" s="784"/>
      <c r="R97" s="784"/>
      <c r="S97" s="784"/>
      <c r="T97" s="784"/>
      <c r="U97" s="784"/>
      <c r="V97" s="785"/>
      <c r="W97" s="37" t="s">
        <v>72</v>
      </c>
      <c r="X97" s="779">
        <f>IFERROR(X91/H91,"0")+IFERROR(X92/H92,"0")+IFERROR(X93/H93,"0")+IFERROR(X94/H94,"0")+IFERROR(X95/H95,"0")+IFERROR(X96/H96,"0")</f>
        <v>108</v>
      </c>
      <c r="Y97" s="779">
        <f>IFERROR(Y91/H91,"0")+IFERROR(Y92/H92,"0")+IFERROR(Y93/H93,"0")+IFERROR(Y94/H94,"0")+IFERROR(Y95/H95,"0")+IFERROR(Y96/H96,"0")</f>
        <v>108</v>
      </c>
      <c r="Z97" s="779">
        <f>IFERROR(IF(Z91="",0,Z91),"0")+IFERROR(IF(Z92="",0,Z92),"0")+IFERROR(IF(Z93="",0,Z93),"0")+IFERROR(IF(Z94="",0,Z94),"0")+IFERROR(IF(Z95="",0,Z95),"0")+IFERROR(IF(Z96="",0,Z96),"0")</f>
        <v>0.70308000000000004</v>
      </c>
      <c r="AA97" s="780"/>
      <c r="AB97" s="780"/>
      <c r="AC97" s="780"/>
    </row>
    <row r="98" spans="1:68" x14ac:dyDescent="0.2">
      <c r="A98" s="787"/>
      <c r="B98" s="787"/>
      <c r="C98" s="787"/>
      <c r="D98" s="787"/>
      <c r="E98" s="787"/>
      <c r="F98" s="787"/>
      <c r="G98" s="787"/>
      <c r="H98" s="787"/>
      <c r="I98" s="787"/>
      <c r="J98" s="787"/>
      <c r="K98" s="787"/>
      <c r="L98" s="787"/>
      <c r="M98" s="787"/>
      <c r="N98" s="787"/>
      <c r="O98" s="788"/>
      <c r="P98" s="783" t="s">
        <v>71</v>
      </c>
      <c r="Q98" s="784"/>
      <c r="R98" s="784"/>
      <c r="S98" s="784"/>
      <c r="T98" s="784"/>
      <c r="U98" s="784"/>
      <c r="V98" s="785"/>
      <c r="W98" s="37" t="s">
        <v>69</v>
      </c>
      <c r="X98" s="779">
        <f>IFERROR(SUM(X91:X96),"0")</f>
        <v>220.32</v>
      </c>
      <c r="Y98" s="779">
        <f>IFERROR(SUM(Y91:Y96),"0")</f>
        <v>220.32</v>
      </c>
      <c r="Z98" s="37"/>
      <c r="AA98" s="780"/>
      <c r="AB98" s="780"/>
      <c r="AC98" s="780"/>
    </row>
    <row r="99" spans="1:68" ht="14.25" hidden="1" customHeight="1" x14ac:dyDescent="0.25">
      <c r="A99" s="791" t="s">
        <v>213</v>
      </c>
      <c r="B99" s="787"/>
      <c r="C99" s="787"/>
      <c r="D99" s="787"/>
      <c r="E99" s="787"/>
      <c r="F99" s="787"/>
      <c r="G99" s="787"/>
      <c r="H99" s="787"/>
      <c r="I99" s="787"/>
      <c r="J99" s="787"/>
      <c r="K99" s="787"/>
      <c r="L99" s="787"/>
      <c r="M99" s="787"/>
      <c r="N99" s="787"/>
      <c r="O99" s="787"/>
      <c r="P99" s="787"/>
      <c r="Q99" s="787"/>
      <c r="R99" s="787"/>
      <c r="S99" s="787"/>
      <c r="T99" s="787"/>
      <c r="U99" s="787"/>
      <c r="V99" s="787"/>
      <c r="W99" s="787"/>
      <c r="X99" s="787"/>
      <c r="Y99" s="787"/>
      <c r="Z99" s="787"/>
      <c r="AA99" s="773"/>
      <c r="AB99" s="773"/>
      <c r="AC99" s="773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89">
        <v>4680115881532</v>
      </c>
      <c r="E100" s="790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93"/>
      <c r="R100" s="793"/>
      <c r="S100" s="793"/>
      <c r="T100" s="794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89">
        <v>4680115881532</v>
      </c>
      <c r="E101" s="790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59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93"/>
      <c r="R101" s="793"/>
      <c r="S101" s="793"/>
      <c r="T101" s="794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89">
        <v>4680115881464</v>
      </c>
      <c r="E102" s="790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93"/>
      <c r="R102" s="793"/>
      <c r="S102" s="793"/>
      <c r="T102" s="794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6"/>
      <c r="B103" s="787"/>
      <c r="C103" s="787"/>
      <c r="D103" s="787"/>
      <c r="E103" s="787"/>
      <c r="F103" s="787"/>
      <c r="G103" s="787"/>
      <c r="H103" s="787"/>
      <c r="I103" s="787"/>
      <c r="J103" s="787"/>
      <c r="K103" s="787"/>
      <c r="L103" s="787"/>
      <c r="M103" s="787"/>
      <c r="N103" s="787"/>
      <c r="O103" s="788"/>
      <c r="P103" s="783" t="s">
        <v>71</v>
      </c>
      <c r="Q103" s="784"/>
      <c r="R103" s="784"/>
      <c r="S103" s="784"/>
      <c r="T103" s="784"/>
      <c r="U103" s="784"/>
      <c r="V103" s="785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hidden="1" x14ac:dyDescent="0.2">
      <c r="A104" s="787"/>
      <c r="B104" s="787"/>
      <c r="C104" s="787"/>
      <c r="D104" s="787"/>
      <c r="E104" s="787"/>
      <c r="F104" s="787"/>
      <c r="G104" s="787"/>
      <c r="H104" s="787"/>
      <c r="I104" s="787"/>
      <c r="J104" s="787"/>
      <c r="K104" s="787"/>
      <c r="L104" s="787"/>
      <c r="M104" s="787"/>
      <c r="N104" s="787"/>
      <c r="O104" s="788"/>
      <c r="P104" s="783" t="s">
        <v>71</v>
      </c>
      <c r="Q104" s="784"/>
      <c r="R104" s="784"/>
      <c r="S104" s="784"/>
      <c r="T104" s="784"/>
      <c r="U104" s="784"/>
      <c r="V104" s="785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hidden="1" customHeight="1" x14ac:dyDescent="0.25">
      <c r="A105" s="805" t="s">
        <v>221</v>
      </c>
      <c r="B105" s="787"/>
      <c r="C105" s="787"/>
      <c r="D105" s="787"/>
      <c r="E105" s="787"/>
      <c r="F105" s="787"/>
      <c r="G105" s="787"/>
      <c r="H105" s="787"/>
      <c r="I105" s="787"/>
      <c r="J105" s="787"/>
      <c r="K105" s="787"/>
      <c r="L105" s="787"/>
      <c r="M105" s="787"/>
      <c r="N105" s="787"/>
      <c r="O105" s="787"/>
      <c r="P105" s="787"/>
      <c r="Q105" s="787"/>
      <c r="R105" s="787"/>
      <c r="S105" s="787"/>
      <c r="T105" s="787"/>
      <c r="U105" s="787"/>
      <c r="V105" s="787"/>
      <c r="W105" s="787"/>
      <c r="X105" s="787"/>
      <c r="Y105" s="787"/>
      <c r="Z105" s="787"/>
      <c r="AA105" s="772"/>
      <c r="AB105" s="772"/>
      <c r="AC105" s="772"/>
    </row>
    <row r="106" spans="1:68" ht="14.25" hidden="1" customHeight="1" x14ac:dyDescent="0.25">
      <c r="A106" s="791" t="s">
        <v>115</v>
      </c>
      <c r="B106" s="787"/>
      <c r="C106" s="787"/>
      <c r="D106" s="787"/>
      <c r="E106" s="787"/>
      <c r="F106" s="787"/>
      <c r="G106" s="787"/>
      <c r="H106" s="787"/>
      <c r="I106" s="787"/>
      <c r="J106" s="787"/>
      <c r="K106" s="787"/>
      <c r="L106" s="787"/>
      <c r="M106" s="787"/>
      <c r="N106" s="787"/>
      <c r="O106" s="787"/>
      <c r="P106" s="787"/>
      <c r="Q106" s="787"/>
      <c r="R106" s="787"/>
      <c r="S106" s="787"/>
      <c r="T106" s="787"/>
      <c r="U106" s="787"/>
      <c r="V106" s="787"/>
      <c r="W106" s="787"/>
      <c r="X106" s="787"/>
      <c r="Y106" s="787"/>
      <c r="Z106" s="787"/>
      <c r="AA106" s="773"/>
      <c r="AB106" s="773"/>
      <c r="AC106" s="773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89">
        <v>4680115881327</v>
      </c>
      <c r="E107" s="790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1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93"/>
      <c r="R107" s="793"/>
      <c r="S107" s="793"/>
      <c r="T107" s="794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89">
        <v>4680115881518</v>
      </c>
      <c r="E108" s="790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1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93"/>
      <c r="R108" s="793"/>
      <c r="S108" s="793"/>
      <c r="T108" s="794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9">
        <v>4680115881303</v>
      </c>
      <c r="E109" s="790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93"/>
      <c r="R109" s="793"/>
      <c r="S109" s="793"/>
      <c r="T109" s="794"/>
      <c r="U109" s="34"/>
      <c r="V109" s="34"/>
      <c r="W109" s="35" t="s">
        <v>69</v>
      </c>
      <c r="X109" s="777">
        <v>54</v>
      </c>
      <c r="Y109" s="778">
        <f>IFERROR(IF(X109="",0,CEILING((X109/$H109),1)*$H109),"")</f>
        <v>54</v>
      </c>
      <c r="Z109" s="36">
        <f>IFERROR(IF(Y109=0,"",ROUNDUP(Y109/H109,0)*0.00902),"")</f>
        <v>0.10824</v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56.52</v>
      </c>
      <c r="BN109" s="64">
        <f>IFERROR(Y109*I109/H109,"0")</f>
        <v>56.52</v>
      </c>
      <c r="BO109" s="64">
        <f>IFERROR(1/J109*(X109/H109),"0")</f>
        <v>9.0909090909090912E-2</v>
      </c>
      <c r="BP109" s="64">
        <f>IFERROR(1/J109*(Y109/H109),"0")</f>
        <v>9.0909090909090912E-2</v>
      </c>
    </row>
    <row r="110" spans="1:68" x14ac:dyDescent="0.2">
      <c r="A110" s="786"/>
      <c r="B110" s="787"/>
      <c r="C110" s="787"/>
      <c r="D110" s="787"/>
      <c r="E110" s="787"/>
      <c r="F110" s="787"/>
      <c r="G110" s="787"/>
      <c r="H110" s="787"/>
      <c r="I110" s="787"/>
      <c r="J110" s="787"/>
      <c r="K110" s="787"/>
      <c r="L110" s="787"/>
      <c r="M110" s="787"/>
      <c r="N110" s="787"/>
      <c r="O110" s="788"/>
      <c r="P110" s="783" t="s">
        <v>71</v>
      </c>
      <c r="Q110" s="784"/>
      <c r="R110" s="784"/>
      <c r="S110" s="784"/>
      <c r="T110" s="784"/>
      <c r="U110" s="784"/>
      <c r="V110" s="785"/>
      <c r="W110" s="37" t="s">
        <v>72</v>
      </c>
      <c r="X110" s="779">
        <f>IFERROR(X107/H107,"0")+IFERROR(X108/H108,"0")+IFERROR(X109/H109,"0")</f>
        <v>12</v>
      </c>
      <c r="Y110" s="779">
        <f>IFERROR(Y107/H107,"0")+IFERROR(Y108/H108,"0")+IFERROR(Y109/H109,"0")</f>
        <v>12</v>
      </c>
      <c r="Z110" s="779">
        <f>IFERROR(IF(Z107="",0,Z107),"0")+IFERROR(IF(Z108="",0,Z108),"0")+IFERROR(IF(Z109="",0,Z109),"0")</f>
        <v>0.10824</v>
      </c>
      <c r="AA110" s="780"/>
      <c r="AB110" s="780"/>
      <c r="AC110" s="780"/>
    </row>
    <row r="111" spans="1:68" x14ac:dyDescent="0.2">
      <c r="A111" s="787"/>
      <c r="B111" s="787"/>
      <c r="C111" s="787"/>
      <c r="D111" s="787"/>
      <c r="E111" s="787"/>
      <c r="F111" s="787"/>
      <c r="G111" s="787"/>
      <c r="H111" s="787"/>
      <c r="I111" s="787"/>
      <c r="J111" s="787"/>
      <c r="K111" s="787"/>
      <c r="L111" s="787"/>
      <c r="M111" s="787"/>
      <c r="N111" s="787"/>
      <c r="O111" s="788"/>
      <c r="P111" s="783" t="s">
        <v>71</v>
      </c>
      <c r="Q111" s="784"/>
      <c r="R111" s="784"/>
      <c r="S111" s="784"/>
      <c r="T111" s="784"/>
      <c r="U111" s="784"/>
      <c r="V111" s="785"/>
      <c r="W111" s="37" t="s">
        <v>69</v>
      </c>
      <c r="X111" s="779">
        <f>IFERROR(SUM(X107:X109),"0")</f>
        <v>54</v>
      </c>
      <c r="Y111" s="779">
        <f>IFERROR(SUM(Y107:Y109),"0")</f>
        <v>54</v>
      </c>
      <c r="Z111" s="37"/>
      <c r="AA111" s="780"/>
      <c r="AB111" s="780"/>
      <c r="AC111" s="780"/>
    </row>
    <row r="112" spans="1:68" ht="14.25" hidden="1" customHeight="1" x14ac:dyDescent="0.25">
      <c r="A112" s="791" t="s">
        <v>73</v>
      </c>
      <c r="B112" s="787"/>
      <c r="C112" s="787"/>
      <c r="D112" s="787"/>
      <c r="E112" s="787"/>
      <c r="F112" s="787"/>
      <c r="G112" s="787"/>
      <c r="H112" s="787"/>
      <c r="I112" s="787"/>
      <c r="J112" s="787"/>
      <c r="K112" s="787"/>
      <c r="L112" s="787"/>
      <c r="M112" s="787"/>
      <c r="N112" s="787"/>
      <c r="O112" s="787"/>
      <c r="P112" s="787"/>
      <c r="Q112" s="787"/>
      <c r="R112" s="787"/>
      <c r="S112" s="787"/>
      <c r="T112" s="787"/>
      <c r="U112" s="787"/>
      <c r="V112" s="787"/>
      <c r="W112" s="787"/>
      <c r="X112" s="787"/>
      <c r="Y112" s="787"/>
      <c r="Z112" s="787"/>
      <c r="AA112" s="773"/>
      <c r="AB112" s="773"/>
      <c r="AC112" s="773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89">
        <v>4607091386967</v>
      </c>
      <c r="E113" s="790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93"/>
      <c r="R113" s="793"/>
      <c r="S113" s="793"/>
      <c r="T113" s="794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89">
        <v>4607091386967</v>
      </c>
      <c r="E114" s="790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93"/>
      <c r="R114" s="793"/>
      <c r="S114" s="793"/>
      <c r="T114" s="794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9">
        <v>4607091385731</v>
      </c>
      <c r="E115" s="790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5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93"/>
      <c r="R115" s="793"/>
      <c r="S115" s="793"/>
      <c r="T115" s="794"/>
      <c r="U115" s="34"/>
      <c r="V115" s="34"/>
      <c r="W115" s="35" t="s">
        <v>69</v>
      </c>
      <c r="X115" s="777">
        <v>64.8</v>
      </c>
      <c r="Y115" s="778">
        <f t="shared" si="26"/>
        <v>64.800000000000011</v>
      </c>
      <c r="Z115" s="36">
        <f>IFERROR(IF(Y115=0,"",ROUNDUP(Y115/H115,0)*0.00651),"")</f>
        <v>0.15623999999999999</v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70.847999999999985</v>
      </c>
      <c r="BN115" s="64">
        <f t="shared" si="28"/>
        <v>70.848000000000013</v>
      </c>
      <c r="BO115" s="64">
        <f t="shared" si="29"/>
        <v>0.13186813186813187</v>
      </c>
      <c r="BP115" s="64">
        <f t="shared" si="30"/>
        <v>0.1318681318681319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89">
        <v>4680115880894</v>
      </c>
      <c r="E116" s="790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91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93"/>
      <c r="R116" s="793"/>
      <c r="S116" s="793"/>
      <c r="T116" s="794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89">
        <v>4680115880214</v>
      </c>
      <c r="E117" s="790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93"/>
      <c r="R117" s="793"/>
      <c r="S117" s="793"/>
      <c r="T117" s="794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89">
        <v>4680115880214</v>
      </c>
      <c r="E118" s="790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93"/>
      <c r="R118" s="793"/>
      <c r="S118" s="793"/>
      <c r="T118" s="794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86"/>
      <c r="B119" s="787"/>
      <c r="C119" s="787"/>
      <c r="D119" s="787"/>
      <c r="E119" s="787"/>
      <c r="F119" s="787"/>
      <c r="G119" s="787"/>
      <c r="H119" s="787"/>
      <c r="I119" s="787"/>
      <c r="J119" s="787"/>
      <c r="K119" s="787"/>
      <c r="L119" s="787"/>
      <c r="M119" s="787"/>
      <c r="N119" s="787"/>
      <c r="O119" s="788"/>
      <c r="P119" s="783" t="s">
        <v>71</v>
      </c>
      <c r="Q119" s="784"/>
      <c r="R119" s="784"/>
      <c r="S119" s="784"/>
      <c r="T119" s="784"/>
      <c r="U119" s="784"/>
      <c r="V119" s="785"/>
      <c r="W119" s="37" t="s">
        <v>72</v>
      </c>
      <c r="X119" s="779">
        <f>IFERROR(X113/H113,"0")+IFERROR(X114/H114,"0")+IFERROR(X115/H115,"0")+IFERROR(X116/H116,"0")+IFERROR(X117/H117,"0")+IFERROR(X118/H118,"0")</f>
        <v>23.999999999999996</v>
      </c>
      <c r="Y119" s="779">
        <f>IFERROR(Y113/H113,"0")+IFERROR(Y114/H114,"0")+IFERROR(Y115/H115,"0")+IFERROR(Y116/H116,"0")+IFERROR(Y117/H117,"0")+IFERROR(Y118/H118,"0")</f>
        <v>24.000000000000004</v>
      </c>
      <c r="Z119" s="779">
        <f>IFERROR(IF(Z113="",0,Z113),"0")+IFERROR(IF(Z114="",0,Z114),"0")+IFERROR(IF(Z115="",0,Z115),"0")+IFERROR(IF(Z116="",0,Z116),"0")+IFERROR(IF(Z117="",0,Z117),"0")+IFERROR(IF(Z118="",0,Z118),"0")</f>
        <v>0.15623999999999999</v>
      </c>
      <c r="AA119" s="780"/>
      <c r="AB119" s="780"/>
      <c r="AC119" s="780"/>
    </row>
    <row r="120" spans="1:68" x14ac:dyDescent="0.2">
      <c r="A120" s="787"/>
      <c r="B120" s="787"/>
      <c r="C120" s="787"/>
      <c r="D120" s="787"/>
      <c r="E120" s="787"/>
      <c r="F120" s="787"/>
      <c r="G120" s="787"/>
      <c r="H120" s="787"/>
      <c r="I120" s="787"/>
      <c r="J120" s="787"/>
      <c r="K120" s="787"/>
      <c r="L120" s="787"/>
      <c r="M120" s="787"/>
      <c r="N120" s="787"/>
      <c r="O120" s="788"/>
      <c r="P120" s="783" t="s">
        <v>71</v>
      </c>
      <c r="Q120" s="784"/>
      <c r="R120" s="784"/>
      <c r="S120" s="784"/>
      <c r="T120" s="784"/>
      <c r="U120" s="784"/>
      <c r="V120" s="785"/>
      <c r="W120" s="37" t="s">
        <v>69</v>
      </c>
      <c r="X120" s="779">
        <f>IFERROR(SUM(X113:X118),"0")</f>
        <v>64.8</v>
      </c>
      <c r="Y120" s="779">
        <f>IFERROR(SUM(Y113:Y118),"0")</f>
        <v>64.800000000000011</v>
      </c>
      <c r="Z120" s="37"/>
      <c r="AA120" s="780"/>
      <c r="AB120" s="780"/>
      <c r="AC120" s="780"/>
    </row>
    <row r="121" spans="1:68" ht="16.5" hidden="1" customHeight="1" x14ac:dyDescent="0.25">
      <c r="A121" s="805" t="s">
        <v>245</v>
      </c>
      <c r="B121" s="787"/>
      <c r="C121" s="787"/>
      <c r="D121" s="787"/>
      <c r="E121" s="787"/>
      <c r="F121" s="787"/>
      <c r="G121" s="787"/>
      <c r="H121" s="787"/>
      <c r="I121" s="787"/>
      <c r="J121" s="787"/>
      <c r="K121" s="787"/>
      <c r="L121" s="787"/>
      <c r="M121" s="787"/>
      <c r="N121" s="787"/>
      <c r="O121" s="787"/>
      <c r="P121" s="787"/>
      <c r="Q121" s="787"/>
      <c r="R121" s="787"/>
      <c r="S121" s="787"/>
      <c r="T121" s="787"/>
      <c r="U121" s="787"/>
      <c r="V121" s="787"/>
      <c r="W121" s="787"/>
      <c r="X121" s="787"/>
      <c r="Y121" s="787"/>
      <c r="Z121" s="787"/>
      <c r="AA121" s="772"/>
      <c r="AB121" s="772"/>
      <c r="AC121" s="772"/>
    </row>
    <row r="122" spans="1:68" ht="14.25" hidden="1" customHeight="1" x14ac:dyDescent="0.25">
      <c r="A122" s="791" t="s">
        <v>115</v>
      </c>
      <c r="B122" s="787"/>
      <c r="C122" s="787"/>
      <c r="D122" s="787"/>
      <c r="E122" s="787"/>
      <c r="F122" s="787"/>
      <c r="G122" s="787"/>
      <c r="H122" s="787"/>
      <c r="I122" s="787"/>
      <c r="J122" s="787"/>
      <c r="K122" s="787"/>
      <c r="L122" s="787"/>
      <c r="M122" s="787"/>
      <c r="N122" s="787"/>
      <c r="O122" s="787"/>
      <c r="P122" s="787"/>
      <c r="Q122" s="787"/>
      <c r="R122" s="787"/>
      <c r="S122" s="787"/>
      <c r="T122" s="787"/>
      <c r="U122" s="787"/>
      <c r="V122" s="787"/>
      <c r="W122" s="787"/>
      <c r="X122" s="787"/>
      <c r="Y122" s="787"/>
      <c r="Z122" s="787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9">
        <v>4680115882133</v>
      </c>
      <c r="E123" s="790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20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93"/>
      <c r="R123" s="793"/>
      <c r="S123" s="793"/>
      <c r="T123" s="794"/>
      <c r="U123" s="34"/>
      <c r="V123" s="34"/>
      <c r="W123" s="35" t="s">
        <v>69</v>
      </c>
      <c r="X123" s="777">
        <v>86.4</v>
      </c>
      <c r="Y123" s="778">
        <f>IFERROR(IF(X123="",0,CEILING((X123/$H123),1)*$H123),"")</f>
        <v>86.4</v>
      </c>
      <c r="Z123" s="36">
        <f>IFERROR(IF(Y123=0,"",ROUNDUP(Y123/H123,0)*0.02175),"")</f>
        <v>0.17399999999999999</v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90.24</v>
      </c>
      <c r="BN123" s="64">
        <f>IFERROR(Y123*I123/H123,"0")</f>
        <v>90.24</v>
      </c>
      <c r="BO123" s="64">
        <f>IFERROR(1/J123*(X123/H123),"0")</f>
        <v>0.14285714285714285</v>
      </c>
      <c r="BP123" s="64">
        <f>IFERROR(1/J123*(Y123/H123),"0")</f>
        <v>0.14285714285714285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89">
        <v>4680115882133</v>
      </c>
      <c r="E124" s="790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13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93"/>
      <c r="R124" s="793"/>
      <c r="S124" s="793"/>
      <c r="T124" s="794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89">
        <v>4680115880269</v>
      </c>
      <c r="E125" s="790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06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93"/>
      <c r="R125" s="793"/>
      <c r="S125" s="793"/>
      <c r="T125" s="794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9">
        <v>4680115880429</v>
      </c>
      <c r="E126" s="790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93"/>
      <c r="R126" s="793"/>
      <c r="S126" s="793"/>
      <c r="T126" s="794"/>
      <c r="U126" s="34"/>
      <c r="V126" s="34"/>
      <c r="W126" s="35" t="s">
        <v>69</v>
      </c>
      <c r="X126" s="777">
        <v>54</v>
      </c>
      <c r="Y126" s="778">
        <f>IFERROR(IF(X126="",0,CEILING((X126/$H126),1)*$H126),"")</f>
        <v>54</v>
      </c>
      <c r="Z126" s="36">
        <f>IFERROR(IF(Y126=0,"",ROUNDUP(Y126/H126,0)*0.00902),"")</f>
        <v>0.10824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56.52</v>
      </c>
      <c r="BN126" s="64">
        <f>IFERROR(Y126*I126/H126,"0")</f>
        <v>56.52</v>
      </c>
      <c r="BO126" s="64">
        <f>IFERROR(1/J126*(X126/H126),"0")</f>
        <v>9.0909090909090912E-2</v>
      </c>
      <c r="BP126" s="64">
        <f>IFERROR(1/J126*(Y126/H126),"0")</f>
        <v>9.0909090909090912E-2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89">
        <v>4680115881457</v>
      </c>
      <c r="E127" s="790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93"/>
      <c r="R127" s="793"/>
      <c r="S127" s="793"/>
      <c r="T127" s="794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86"/>
      <c r="B128" s="787"/>
      <c r="C128" s="787"/>
      <c r="D128" s="787"/>
      <c r="E128" s="787"/>
      <c r="F128" s="787"/>
      <c r="G128" s="787"/>
      <c r="H128" s="787"/>
      <c r="I128" s="787"/>
      <c r="J128" s="787"/>
      <c r="K128" s="787"/>
      <c r="L128" s="787"/>
      <c r="M128" s="787"/>
      <c r="N128" s="787"/>
      <c r="O128" s="788"/>
      <c r="P128" s="783" t="s">
        <v>71</v>
      </c>
      <c r="Q128" s="784"/>
      <c r="R128" s="784"/>
      <c r="S128" s="784"/>
      <c r="T128" s="784"/>
      <c r="U128" s="784"/>
      <c r="V128" s="785"/>
      <c r="W128" s="37" t="s">
        <v>72</v>
      </c>
      <c r="X128" s="779">
        <f>IFERROR(X123/H123,"0")+IFERROR(X124/H124,"0")+IFERROR(X125/H125,"0")+IFERROR(X126/H126,"0")+IFERROR(X127/H127,"0")</f>
        <v>20</v>
      </c>
      <c r="Y128" s="779">
        <f>IFERROR(Y123/H123,"0")+IFERROR(Y124/H124,"0")+IFERROR(Y125/H125,"0")+IFERROR(Y126/H126,"0")+IFERROR(Y127/H127,"0")</f>
        <v>20</v>
      </c>
      <c r="Z128" s="779">
        <f>IFERROR(IF(Z123="",0,Z123),"0")+IFERROR(IF(Z124="",0,Z124),"0")+IFERROR(IF(Z125="",0,Z125),"0")+IFERROR(IF(Z126="",0,Z126),"0")+IFERROR(IF(Z127="",0,Z127),"0")</f>
        <v>0.28223999999999999</v>
      </c>
      <c r="AA128" s="780"/>
      <c r="AB128" s="780"/>
      <c r="AC128" s="780"/>
    </row>
    <row r="129" spans="1:68" x14ac:dyDescent="0.2">
      <c r="A129" s="787"/>
      <c r="B129" s="787"/>
      <c r="C129" s="787"/>
      <c r="D129" s="787"/>
      <c r="E129" s="787"/>
      <c r="F129" s="787"/>
      <c r="G129" s="787"/>
      <c r="H129" s="787"/>
      <c r="I129" s="787"/>
      <c r="J129" s="787"/>
      <c r="K129" s="787"/>
      <c r="L129" s="787"/>
      <c r="M129" s="787"/>
      <c r="N129" s="787"/>
      <c r="O129" s="788"/>
      <c r="P129" s="783" t="s">
        <v>71</v>
      </c>
      <c r="Q129" s="784"/>
      <c r="R129" s="784"/>
      <c r="S129" s="784"/>
      <c r="T129" s="784"/>
      <c r="U129" s="784"/>
      <c r="V129" s="785"/>
      <c r="W129" s="37" t="s">
        <v>69</v>
      </c>
      <c r="X129" s="779">
        <f>IFERROR(SUM(X123:X127),"0")</f>
        <v>140.4</v>
      </c>
      <c r="Y129" s="779">
        <f>IFERROR(SUM(Y123:Y127),"0")</f>
        <v>140.4</v>
      </c>
      <c r="Z129" s="37"/>
      <c r="AA129" s="780"/>
      <c r="AB129" s="780"/>
      <c r="AC129" s="780"/>
    </row>
    <row r="130" spans="1:68" ht="14.25" hidden="1" customHeight="1" x14ac:dyDescent="0.25">
      <c r="A130" s="791" t="s">
        <v>172</v>
      </c>
      <c r="B130" s="787"/>
      <c r="C130" s="787"/>
      <c r="D130" s="787"/>
      <c r="E130" s="787"/>
      <c r="F130" s="787"/>
      <c r="G130" s="787"/>
      <c r="H130" s="787"/>
      <c r="I130" s="787"/>
      <c r="J130" s="787"/>
      <c r="K130" s="787"/>
      <c r="L130" s="787"/>
      <c r="M130" s="787"/>
      <c r="N130" s="787"/>
      <c r="O130" s="787"/>
      <c r="P130" s="787"/>
      <c r="Q130" s="787"/>
      <c r="R130" s="787"/>
      <c r="S130" s="787"/>
      <c r="T130" s="787"/>
      <c r="U130" s="787"/>
      <c r="V130" s="787"/>
      <c r="W130" s="787"/>
      <c r="X130" s="787"/>
      <c r="Y130" s="787"/>
      <c r="Z130" s="787"/>
      <c r="AA130" s="773"/>
      <c r="AB130" s="773"/>
      <c r="AC130" s="773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89">
        <v>4680115881488</v>
      </c>
      <c r="E131" s="790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93"/>
      <c r="R131" s="793"/>
      <c r="S131" s="793"/>
      <c r="T131" s="794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89">
        <v>4680115882775</v>
      </c>
      <c r="E132" s="790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3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93"/>
      <c r="R132" s="793"/>
      <c r="S132" s="793"/>
      <c r="T132" s="794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89">
        <v>4680115882775</v>
      </c>
      <c r="E133" s="790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93"/>
      <c r="R133" s="793"/>
      <c r="S133" s="793"/>
      <c r="T133" s="794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89">
        <v>4680115880658</v>
      </c>
      <c r="E134" s="790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93"/>
      <c r="R134" s="793"/>
      <c r="S134" s="793"/>
      <c r="T134" s="794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6"/>
      <c r="B135" s="787"/>
      <c r="C135" s="787"/>
      <c r="D135" s="787"/>
      <c r="E135" s="787"/>
      <c r="F135" s="787"/>
      <c r="G135" s="787"/>
      <c r="H135" s="787"/>
      <c r="I135" s="787"/>
      <c r="J135" s="787"/>
      <c r="K135" s="787"/>
      <c r="L135" s="787"/>
      <c r="M135" s="787"/>
      <c r="N135" s="787"/>
      <c r="O135" s="788"/>
      <c r="P135" s="783" t="s">
        <v>71</v>
      </c>
      <c r="Q135" s="784"/>
      <c r="R135" s="784"/>
      <c r="S135" s="784"/>
      <c r="T135" s="784"/>
      <c r="U135" s="784"/>
      <c r="V135" s="785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hidden="1" x14ac:dyDescent="0.2">
      <c r="A136" s="787"/>
      <c r="B136" s="787"/>
      <c r="C136" s="787"/>
      <c r="D136" s="787"/>
      <c r="E136" s="787"/>
      <c r="F136" s="787"/>
      <c r="G136" s="787"/>
      <c r="H136" s="787"/>
      <c r="I136" s="787"/>
      <c r="J136" s="787"/>
      <c r="K136" s="787"/>
      <c r="L136" s="787"/>
      <c r="M136" s="787"/>
      <c r="N136" s="787"/>
      <c r="O136" s="788"/>
      <c r="P136" s="783" t="s">
        <v>71</v>
      </c>
      <c r="Q136" s="784"/>
      <c r="R136" s="784"/>
      <c r="S136" s="784"/>
      <c r="T136" s="784"/>
      <c r="U136" s="784"/>
      <c r="V136" s="785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hidden="1" customHeight="1" x14ac:dyDescent="0.25">
      <c r="A137" s="791" t="s">
        <v>73</v>
      </c>
      <c r="B137" s="787"/>
      <c r="C137" s="787"/>
      <c r="D137" s="787"/>
      <c r="E137" s="787"/>
      <c r="F137" s="787"/>
      <c r="G137" s="787"/>
      <c r="H137" s="787"/>
      <c r="I137" s="787"/>
      <c r="J137" s="787"/>
      <c r="K137" s="787"/>
      <c r="L137" s="787"/>
      <c r="M137" s="787"/>
      <c r="N137" s="787"/>
      <c r="O137" s="787"/>
      <c r="P137" s="787"/>
      <c r="Q137" s="787"/>
      <c r="R137" s="787"/>
      <c r="S137" s="787"/>
      <c r="T137" s="787"/>
      <c r="U137" s="787"/>
      <c r="V137" s="787"/>
      <c r="W137" s="787"/>
      <c r="X137" s="787"/>
      <c r="Y137" s="787"/>
      <c r="Z137" s="787"/>
      <c r="AA137" s="773"/>
      <c r="AB137" s="773"/>
      <c r="AC137" s="773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89">
        <v>4607091385168</v>
      </c>
      <c r="E138" s="790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6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93"/>
      <c r="R138" s="793"/>
      <c r="S138" s="793"/>
      <c r="T138" s="794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89">
        <v>4607091385168</v>
      </c>
      <c r="E139" s="790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1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93"/>
      <c r="R139" s="793"/>
      <c r="S139" s="793"/>
      <c r="T139" s="794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89">
        <v>4680115884540</v>
      </c>
      <c r="E140" s="790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8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93"/>
      <c r="R140" s="793"/>
      <c r="S140" s="793"/>
      <c r="T140" s="794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89">
        <v>4607091383256</v>
      </c>
      <c r="E141" s="790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4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93"/>
      <c r="R141" s="793"/>
      <c r="S141" s="793"/>
      <c r="T141" s="794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9">
        <v>4607091385748</v>
      </c>
      <c r="E142" s="790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93"/>
      <c r="R142" s="793"/>
      <c r="S142" s="793"/>
      <c r="T142" s="794"/>
      <c r="U142" s="34"/>
      <c r="V142" s="34"/>
      <c r="W142" s="35" t="s">
        <v>69</v>
      </c>
      <c r="X142" s="777">
        <v>64.8</v>
      </c>
      <c r="Y142" s="778">
        <f t="shared" si="31"/>
        <v>64.800000000000011</v>
      </c>
      <c r="Z142" s="36">
        <f>IFERROR(IF(Y142=0,"",ROUNDUP(Y142/H142,0)*0.00651),"")</f>
        <v>0.15623999999999999</v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70.847999999999985</v>
      </c>
      <c r="BN142" s="64">
        <f t="shared" si="33"/>
        <v>70.848000000000013</v>
      </c>
      <c r="BO142" s="64">
        <f t="shared" si="34"/>
        <v>0.13186813186813187</v>
      </c>
      <c r="BP142" s="64">
        <f t="shared" si="35"/>
        <v>0.1318681318681319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9">
        <v>4680115884533</v>
      </c>
      <c r="E143" s="790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1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93"/>
      <c r="R143" s="793"/>
      <c r="S143" s="793"/>
      <c r="T143" s="794"/>
      <c r="U143" s="34"/>
      <c r="V143" s="34"/>
      <c r="W143" s="35" t="s">
        <v>69</v>
      </c>
      <c r="X143" s="777">
        <v>64.8</v>
      </c>
      <c r="Y143" s="778">
        <f t="shared" si="31"/>
        <v>64.8</v>
      </c>
      <c r="Z143" s="36">
        <f>IFERROR(IF(Y143=0,"",ROUNDUP(Y143/H143,0)*0.00651),"")</f>
        <v>0.23436000000000001</v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71.28</v>
      </c>
      <c r="BN143" s="64">
        <f t="shared" si="33"/>
        <v>71.28</v>
      </c>
      <c r="BO143" s="64">
        <f t="shared" si="34"/>
        <v>0.19780219780219782</v>
      </c>
      <c r="BP143" s="64">
        <f t="shared" si="35"/>
        <v>0.19780219780219782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89">
        <v>4680115882645</v>
      </c>
      <c r="E144" s="790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9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93"/>
      <c r="R144" s="793"/>
      <c r="S144" s="793"/>
      <c r="T144" s="794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86"/>
      <c r="B145" s="787"/>
      <c r="C145" s="787"/>
      <c r="D145" s="787"/>
      <c r="E145" s="787"/>
      <c r="F145" s="787"/>
      <c r="G145" s="787"/>
      <c r="H145" s="787"/>
      <c r="I145" s="787"/>
      <c r="J145" s="787"/>
      <c r="K145" s="787"/>
      <c r="L145" s="787"/>
      <c r="M145" s="787"/>
      <c r="N145" s="787"/>
      <c r="O145" s="788"/>
      <c r="P145" s="783" t="s">
        <v>71</v>
      </c>
      <c r="Q145" s="784"/>
      <c r="R145" s="784"/>
      <c r="S145" s="784"/>
      <c r="T145" s="784"/>
      <c r="U145" s="784"/>
      <c r="V145" s="785"/>
      <c r="W145" s="37" t="s">
        <v>72</v>
      </c>
      <c r="X145" s="779">
        <f>IFERROR(X138/H138,"0")+IFERROR(X139/H139,"0")+IFERROR(X140/H140,"0")+IFERROR(X141/H141,"0")+IFERROR(X142/H142,"0")+IFERROR(X143/H143,"0")+IFERROR(X144/H144,"0")</f>
        <v>60</v>
      </c>
      <c r="Y145" s="779">
        <f>IFERROR(Y138/H138,"0")+IFERROR(Y139/H139,"0")+IFERROR(Y140/H140,"0")+IFERROR(Y141/H141,"0")+IFERROR(Y142/H142,"0")+IFERROR(Y143/H143,"0")+IFERROR(Y144/H144,"0")</f>
        <v>60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0.3906</v>
      </c>
      <c r="AA145" s="780"/>
      <c r="AB145" s="780"/>
      <c r="AC145" s="780"/>
    </row>
    <row r="146" spans="1:68" x14ac:dyDescent="0.2">
      <c r="A146" s="787"/>
      <c r="B146" s="787"/>
      <c r="C146" s="787"/>
      <c r="D146" s="787"/>
      <c r="E146" s="787"/>
      <c r="F146" s="787"/>
      <c r="G146" s="787"/>
      <c r="H146" s="787"/>
      <c r="I146" s="787"/>
      <c r="J146" s="787"/>
      <c r="K146" s="787"/>
      <c r="L146" s="787"/>
      <c r="M146" s="787"/>
      <c r="N146" s="787"/>
      <c r="O146" s="788"/>
      <c r="P146" s="783" t="s">
        <v>71</v>
      </c>
      <c r="Q146" s="784"/>
      <c r="R146" s="784"/>
      <c r="S146" s="784"/>
      <c r="T146" s="784"/>
      <c r="U146" s="784"/>
      <c r="V146" s="785"/>
      <c r="W146" s="37" t="s">
        <v>69</v>
      </c>
      <c r="X146" s="779">
        <f>IFERROR(SUM(X138:X144),"0")</f>
        <v>129.6</v>
      </c>
      <c r="Y146" s="779">
        <f>IFERROR(SUM(Y138:Y144),"0")</f>
        <v>129.60000000000002</v>
      </c>
      <c r="Z146" s="37"/>
      <c r="AA146" s="780"/>
      <c r="AB146" s="780"/>
      <c r="AC146" s="780"/>
    </row>
    <row r="147" spans="1:68" ht="14.25" hidden="1" customHeight="1" x14ac:dyDescent="0.25">
      <c r="A147" s="791" t="s">
        <v>213</v>
      </c>
      <c r="B147" s="787"/>
      <c r="C147" s="787"/>
      <c r="D147" s="787"/>
      <c r="E147" s="787"/>
      <c r="F147" s="787"/>
      <c r="G147" s="787"/>
      <c r="H147" s="787"/>
      <c r="I147" s="787"/>
      <c r="J147" s="787"/>
      <c r="K147" s="787"/>
      <c r="L147" s="787"/>
      <c r="M147" s="787"/>
      <c r="N147" s="787"/>
      <c r="O147" s="787"/>
      <c r="P147" s="787"/>
      <c r="Q147" s="787"/>
      <c r="R147" s="787"/>
      <c r="S147" s="787"/>
      <c r="T147" s="787"/>
      <c r="U147" s="787"/>
      <c r="V147" s="787"/>
      <c r="W147" s="787"/>
      <c r="X147" s="787"/>
      <c r="Y147" s="787"/>
      <c r="Z147" s="787"/>
      <c r="AA147" s="773"/>
      <c r="AB147" s="773"/>
      <c r="AC147" s="773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89">
        <v>4680115882652</v>
      </c>
      <c r="E148" s="790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93"/>
      <c r="R148" s="793"/>
      <c r="S148" s="793"/>
      <c r="T148" s="794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89">
        <v>4680115880238</v>
      </c>
      <c r="E149" s="790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3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93"/>
      <c r="R149" s="793"/>
      <c r="S149" s="793"/>
      <c r="T149" s="794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6"/>
      <c r="B150" s="787"/>
      <c r="C150" s="787"/>
      <c r="D150" s="787"/>
      <c r="E150" s="787"/>
      <c r="F150" s="787"/>
      <c r="G150" s="787"/>
      <c r="H150" s="787"/>
      <c r="I150" s="787"/>
      <c r="J150" s="787"/>
      <c r="K150" s="787"/>
      <c r="L150" s="787"/>
      <c r="M150" s="787"/>
      <c r="N150" s="787"/>
      <c r="O150" s="788"/>
      <c r="P150" s="783" t="s">
        <v>71</v>
      </c>
      <c r="Q150" s="784"/>
      <c r="R150" s="784"/>
      <c r="S150" s="784"/>
      <c r="T150" s="784"/>
      <c r="U150" s="784"/>
      <c r="V150" s="785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hidden="1" x14ac:dyDescent="0.2">
      <c r="A151" s="787"/>
      <c r="B151" s="787"/>
      <c r="C151" s="787"/>
      <c r="D151" s="787"/>
      <c r="E151" s="787"/>
      <c r="F151" s="787"/>
      <c r="G151" s="787"/>
      <c r="H151" s="787"/>
      <c r="I151" s="787"/>
      <c r="J151" s="787"/>
      <c r="K151" s="787"/>
      <c r="L151" s="787"/>
      <c r="M151" s="787"/>
      <c r="N151" s="787"/>
      <c r="O151" s="788"/>
      <c r="P151" s="783" t="s">
        <v>71</v>
      </c>
      <c r="Q151" s="784"/>
      <c r="R151" s="784"/>
      <c r="S151" s="784"/>
      <c r="T151" s="784"/>
      <c r="U151" s="784"/>
      <c r="V151" s="785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hidden="1" customHeight="1" x14ac:dyDescent="0.25">
      <c r="A152" s="805" t="s">
        <v>291</v>
      </c>
      <c r="B152" s="787"/>
      <c r="C152" s="787"/>
      <c r="D152" s="787"/>
      <c r="E152" s="787"/>
      <c r="F152" s="787"/>
      <c r="G152" s="787"/>
      <c r="H152" s="787"/>
      <c r="I152" s="787"/>
      <c r="J152" s="787"/>
      <c r="K152" s="787"/>
      <c r="L152" s="787"/>
      <c r="M152" s="787"/>
      <c r="N152" s="787"/>
      <c r="O152" s="787"/>
      <c r="P152" s="787"/>
      <c r="Q152" s="787"/>
      <c r="R152" s="787"/>
      <c r="S152" s="787"/>
      <c r="T152" s="787"/>
      <c r="U152" s="787"/>
      <c r="V152" s="787"/>
      <c r="W152" s="787"/>
      <c r="X152" s="787"/>
      <c r="Y152" s="787"/>
      <c r="Z152" s="787"/>
      <c r="AA152" s="772"/>
      <c r="AB152" s="772"/>
      <c r="AC152" s="772"/>
    </row>
    <row r="153" spans="1:68" ht="14.25" hidden="1" customHeight="1" x14ac:dyDescent="0.25">
      <c r="A153" s="791" t="s">
        <v>115</v>
      </c>
      <c r="B153" s="787"/>
      <c r="C153" s="787"/>
      <c r="D153" s="787"/>
      <c r="E153" s="787"/>
      <c r="F153" s="787"/>
      <c r="G153" s="787"/>
      <c r="H153" s="787"/>
      <c r="I153" s="787"/>
      <c r="J153" s="787"/>
      <c r="K153" s="787"/>
      <c r="L153" s="787"/>
      <c r="M153" s="787"/>
      <c r="N153" s="787"/>
      <c r="O153" s="787"/>
      <c r="P153" s="787"/>
      <c r="Q153" s="787"/>
      <c r="R153" s="787"/>
      <c r="S153" s="787"/>
      <c r="T153" s="787"/>
      <c r="U153" s="787"/>
      <c r="V153" s="787"/>
      <c r="W153" s="787"/>
      <c r="X153" s="787"/>
      <c r="Y153" s="787"/>
      <c r="Z153" s="787"/>
      <c r="AA153" s="773"/>
      <c r="AB153" s="773"/>
      <c r="AC153" s="773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89">
        <v>4680115882577</v>
      </c>
      <c r="E154" s="790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6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93"/>
      <c r="R154" s="793"/>
      <c r="S154" s="793"/>
      <c r="T154" s="794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89">
        <v>4680115882577</v>
      </c>
      <c r="E155" s="790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79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93"/>
      <c r="R155" s="793"/>
      <c r="S155" s="793"/>
      <c r="T155" s="794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6"/>
      <c r="B156" s="787"/>
      <c r="C156" s="787"/>
      <c r="D156" s="787"/>
      <c r="E156" s="787"/>
      <c r="F156" s="787"/>
      <c r="G156" s="787"/>
      <c r="H156" s="787"/>
      <c r="I156" s="787"/>
      <c r="J156" s="787"/>
      <c r="K156" s="787"/>
      <c r="L156" s="787"/>
      <c r="M156" s="787"/>
      <c r="N156" s="787"/>
      <c r="O156" s="788"/>
      <c r="P156" s="783" t="s">
        <v>71</v>
      </c>
      <c r="Q156" s="784"/>
      <c r="R156" s="784"/>
      <c r="S156" s="784"/>
      <c r="T156" s="784"/>
      <c r="U156" s="784"/>
      <c r="V156" s="785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hidden="1" x14ac:dyDescent="0.2">
      <c r="A157" s="787"/>
      <c r="B157" s="787"/>
      <c r="C157" s="787"/>
      <c r="D157" s="787"/>
      <c r="E157" s="787"/>
      <c r="F157" s="787"/>
      <c r="G157" s="787"/>
      <c r="H157" s="787"/>
      <c r="I157" s="787"/>
      <c r="J157" s="787"/>
      <c r="K157" s="787"/>
      <c r="L157" s="787"/>
      <c r="M157" s="787"/>
      <c r="N157" s="787"/>
      <c r="O157" s="788"/>
      <c r="P157" s="783" t="s">
        <v>71</v>
      </c>
      <c r="Q157" s="784"/>
      <c r="R157" s="784"/>
      <c r="S157" s="784"/>
      <c r="T157" s="784"/>
      <c r="U157" s="784"/>
      <c r="V157" s="785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hidden="1" customHeight="1" x14ac:dyDescent="0.25">
      <c r="A158" s="791" t="s">
        <v>64</v>
      </c>
      <c r="B158" s="787"/>
      <c r="C158" s="787"/>
      <c r="D158" s="787"/>
      <c r="E158" s="787"/>
      <c r="F158" s="787"/>
      <c r="G158" s="787"/>
      <c r="H158" s="787"/>
      <c r="I158" s="787"/>
      <c r="J158" s="787"/>
      <c r="K158" s="787"/>
      <c r="L158" s="787"/>
      <c r="M158" s="787"/>
      <c r="N158" s="787"/>
      <c r="O158" s="787"/>
      <c r="P158" s="787"/>
      <c r="Q158" s="787"/>
      <c r="R158" s="787"/>
      <c r="S158" s="787"/>
      <c r="T158" s="787"/>
      <c r="U158" s="787"/>
      <c r="V158" s="787"/>
      <c r="W158" s="787"/>
      <c r="X158" s="787"/>
      <c r="Y158" s="787"/>
      <c r="Z158" s="787"/>
      <c r="AA158" s="773"/>
      <c r="AB158" s="773"/>
      <c r="AC158" s="773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89">
        <v>4680115883444</v>
      </c>
      <c r="E159" s="790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4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93"/>
      <c r="R159" s="793"/>
      <c r="S159" s="793"/>
      <c r="T159" s="794"/>
      <c r="U159" s="34"/>
      <c r="V159" s="34"/>
      <c r="W159" s="35" t="s">
        <v>69</v>
      </c>
      <c r="X159" s="777">
        <v>0</v>
      </c>
      <c r="Y159" s="778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89">
        <v>4680115883444</v>
      </c>
      <c r="E160" s="790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93"/>
      <c r="R160" s="793"/>
      <c r="S160" s="793"/>
      <c r="T160" s="794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6"/>
      <c r="B161" s="787"/>
      <c r="C161" s="787"/>
      <c r="D161" s="787"/>
      <c r="E161" s="787"/>
      <c r="F161" s="787"/>
      <c r="G161" s="787"/>
      <c r="H161" s="787"/>
      <c r="I161" s="787"/>
      <c r="J161" s="787"/>
      <c r="K161" s="787"/>
      <c r="L161" s="787"/>
      <c r="M161" s="787"/>
      <c r="N161" s="787"/>
      <c r="O161" s="788"/>
      <c r="P161" s="783" t="s">
        <v>71</v>
      </c>
      <c r="Q161" s="784"/>
      <c r="R161" s="784"/>
      <c r="S161" s="784"/>
      <c r="T161" s="784"/>
      <c r="U161" s="784"/>
      <c r="V161" s="785"/>
      <c r="W161" s="37" t="s">
        <v>72</v>
      </c>
      <c r="X161" s="779">
        <f>IFERROR(X159/H159,"0")+IFERROR(X160/H160,"0")</f>
        <v>0</v>
      </c>
      <c r="Y161" s="779">
        <f>IFERROR(Y159/H159,"0")+IFERROR(Y160/H160,"0")</f>
        <v>0</v>
      </c>
      <c r="Z161" s="779">
        <f>IFERROR(IF(Z159="",0,Z159),"0")+IFERROR(IF(Z160="",0,Z160),"0")</f>
        <v>0</v>
      </c>
      <c r="AA161" s="780"/>
      <c r="AB161" s="780"/>
      <c r="AC161" s="780"/>
    </row>
    <row r="162" spans="1:68" hidden="1" x14ac:dyDescent="0.2">
      <c r="A162" s="787"/>
      <c r="B162" s="787"/>
      <c r="C162" s="787"/>
      <c r="D162" s="787"/>
      <c r="E162" s="787"/>
      <c r="F162" s="787"/>
      <c r="G162" s="787"/>
      <c r="H162" s="787"/>
      <c r="I162" s="787"/>
      <c r="J162" s="787"/>
      <c r="K162" s="787"/>
      <c r="L162" s="787"/>
      <c r="M162" s="787"/>
      <c r="N162" s="787"/>
      <c r="O162" s="788"/>
      <c r="P162" s="783" t="s">
        <v>71</v>
      </c>
      <c r="Q162" s="784"/>
      <c r="R162" s="784"/>
      <c r="S162" s="784"/>
      <c r="T162" s="784"/>
      <c r="U162" s="784"/>
      <c r="V162" s="785"/>
      <c r="W162" s="37" t="s">
        <v>69</v>
      </c>
      <c r="X162" s="779">
        <f>IFERROR(SUM(X159:X160),"0")</f>
        <v>0</v>
      </c>
      <c r="Y162" s="779">
        <f>IFERROR(SUM(Y159:Y160),"0")</f>
        <v>0</v>
      </c>
      <c r="Z162" s="37"/>
      <c r="AA162" s="780"/>
      <c r="AB162" s="780"/>
      <c r="AC162" s="780"/>
    </row>
    <row r="163" spans="1:68" ht="14.25" hidden="1" customHeight="1" x14ac:dyDescent="0.25">
      <c r="A163" s="791" t="s">
        <v>73</v>
      </c>
      <c r="B163" s="787"/>
      <c r="C163" s="787"/>
      <c r="D163" s="787"/>
      <c r="E163" s="787"/>
      <c r="F163" s="787"/>
      <c r="G163" s="787"/>
      <c r="H163" s="787"/>
      <c r="I163" s="787"/>
      <c r="J163" s="787"/>
      <c r="K163" s="787"/>
      <c r="L163" s="787"/>
      <c r="M163" s="787"/>
      <c r="N163" s="787"/>
      <c r="O163" s="787"/>
      <c r="P163" s="787"/>
      <c r="Q163" s="787"/>
      <c r="R163" s="787"/>
      <c r="S163" s="787"/>
      <c r="T163" s="787"/>
      <c r="U163" s="787"/>
      <c r="V163" s="787"/>
      <c r="W163" s="787"/>
      <c r="X163" s="787"/>
      <c r="Y163" s="787"/>
      <c r="Z163" s="787"/>
      <c r="AA163" s="773"/>
      <c r="AB163" s="773"/>
      <c r="AC163" s="773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89">
        <v>4680115882584</v>
      </c>
      <c r="E164" s="790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5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93"/>
      <c r="R164" s="793"/>
      <c r="S164" s="793"/>
      <c r="T164" s="794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89">
        <v>4680115882584</v>
      </c>
      <c r="E165" s="790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93"/>
      <c r="R165" s="793"/>
      <c r="S165" s="793"/>
      <c r="T165" s="794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6"/>
      <c r="B166" s="787"/>
      <c r="C166" s="787"/>
      <c r="D166" s="787"/>
      <c r="E166" s="787"/>
      <c r="F166" s="787"/>
      <c r="G166" s="787"/>
      <c r="H166" s="787"/>
      <c r="I166" s="787"/>
      <c r="J166" s="787"/>
      <c r="K166" s="787"/>
      <c r="L166" s="787"/>
      <c r="M166" s="787"/>
      <c r="N166" s="787"/>
      <c r="O166" s="788"/>
      <c r="P166" s="783" t="s">
        <v>71</v>
      </c>
      <c r="Q166" s="784"/>
      <c r="R166" s="784"/>
      <c r="S166" s="784"/>
      <c r="T166" s="784"/>
      <c r="U166" s="784"/>
      <c r="V166" s="785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hidden="1" x14ac:dyDescent="0.2">
      <c r="A167" s="787"/>
      <c r="B167" s="787"/>
      <c r="C167" s="787"/>
      <c r="D167" s="787"/>
      <c r="E167" s="787"/>
      <c r="F167" s="787"/>
      <c r="G167" s="787"/>
      <c r="H167" s="787"/>
      <c r="I167" s="787"/>
      <c r="J167" s="787"/>
      <c r="K167" s="787"/>
      <c r="L167" s="787"/>
      <c r="M167" s="787"/>
      <c r="N167" s="787"/>
      <c r="O167" s="788"/>
      <c r="P167" s="783" t="s">
        <v>71</v>
      </c>
      <c r="Q167" s="784"/>
      <c r="R167" s="784"/>
      <c r="S167" s="784"/>
      <c r="T167" s="784"/>
      <c r="U167" s="784"/>
      <c r="V167" s="785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hidden="1" customHeight="1" x14ac:dyDescent="0.25">
      <c r="A168" s="805" t="s">
        <v>113</v>
      </c>
      <c r="B168" s="787"/>
      <c r="C168" s="787"/>
      <c r="D168" s="787"/>
      <c r="E168" s="787"/>
      <c r="F168" s="787"/>
      <c r="G168" s="787"/>
      <c r="H168" s="787"/>
      <c r="I168" s="787"/>
      <c r="J168" s="787"/>
      <c r="K168" s="787"/>
      <c r="L168" s="787"/>
      <c r="M168" s="787"/>
      <c r="N168" s="787"/>
      <c r="O168" s="787"/>
      <c r="P168" s="787"/>
      <c r="Q168" s="787"/>
      <c r="R168" s="787"/>
      <c r="S168" s="787"/>
      <c r="T168" s="787"/>
      <c r="U168" s="787"/>
      <c r="V168" s="787"/>
      <c r="W168" s="787"/>
      <c r="X168" s="787"/>
      <c r="Y168" s="787"/>
      <c r="Z168" s="787"/>
      <c r="AA168" s="772"/>
      <c r="AB168" s="772"/>
      <c r="AC168" s="772"/>
    </row>
    <row r="169" spans="1:68" ht="14.25" hidden="1" customHeight="1" x14ac:dyDescent="0.25">
      <c r="A169" s="791" t="s">
        <v>115</v>
      </c>
      <c r="B169" s="787"/>
      <c r="C169" s="787"/>
      <c r="D169" s="787"/>
      <c r="E169" s="787"/>
      <c r="F169" s="787"/>
      <c r="G169" s="787"/>
      <c r="H169" s="787"/>
      <c r="I169" s="787"/>
      <c r="J169" s="787"/>
      <c r="K169" s="787"/>
      <c r="L169" s="787"/>
      <c r="M169" s="787"/>
      <c r="N169" s="787"/>
      <c r="O169" s="787"/>
      <c r="P169" s="787"/>
      <c r="Q169" s="787"/>
      <c r="R169" s="787"/>
      <c r="S169" s="787"/>
      <c r="T169" s="787"/>
      <c r="U169" s="787"/>
      <c r="V169" s="787"/>
      <c r="W169" s="787"/>
      <c r="X169" s="787"/>
      <c r="Y169" s="787"/>
      <c r="Z169" s="787"/>
      <c r="AA169" s="773"/>
      <c r="AB169" s="773"/>
      <c r="AC169" s="773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89">
        <v>4607091384604</v>
      </c>
      <c r="E170" s="790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93"/>
      <c r="R170" s="793"/>
      <c r="S170" s="793"/>
      <c r="T170" s="794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6"/>
      <c r="B171" s="787"/>
      <c r="C171" s="787"/>
      <c r="D171" s="787"/>
      <c r="E171" s="787"/>
      <c r="F171" s="787"/>
      <c r="G171" s="787"/>
      <c r="H171" s="787"/>
      <c r="I171" s="787"/>
      <c r="J171" s="787"/>
      <c r="K171" s="787"/>
      <c r="L171" s="787"/>
      <c r="M171" s="787"/>
      <c r="N171" s="787"/>
      <c r="O171" s="788"/>
      <c r="P171" s="783" t="s">
        <v>71</v>
      </c>
      <c r="Q171" s="784"/>
      <c r="R171" s="784"/>
      <c r="S171" s="784"/>
      <c r="T171" s="784"/>
      <c r="U171" s="784"/>
      <c r="V171" s="785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hidden="1" x14ac:dyDescent="0.2">
      <c r="A172" s="787"/>
      <c r="B172" s="787"/>
      <c r="C172" s="787"/>
      <c r="D172" s="787"/>
      <c r="E172" s="787"/>
      <c r="F172" s="787"/>
      <c r="G172" s="787"/>
      <c r="H172" s="787"/>
      <c r="I172" s="787"/>
      <c r="J172" s="787"/>
      <c r="K172" s="787"/>
      <c r="L172" s="787"/>
      <c r="M172" s="787"/>
      <c r="N172" s="787"/>
      <c r="O172" s="788"/>
      <c r="P172" s="783" t="s">
        <v>71</v>
      </c>
      <c r="Q172" s="784"/>
      <c r="R172" s="784"/>
      <c r="S172" s="784"/>
      <c r="T172" s="784"/>
      <c r="U172" s="784"/>
      <c r="V172" s="785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hidden="1" customHeight="1" x14ac:dyDescent="0.25">
      <c r="A173" s="791" t="s">
        <v>64</v>
      </c>
      <c r="B173" s="787"/>
      <c r="C173" s="787"/>
      <c r="D173" s="787"/>
      <c r="E173" s="787"/>
      <c r="F173" s="787"/>
      <c r="G173" s="787"/>
      <c r="H173" s="787"/>
      <c r="I173" s="787"/>
      <c r="J173" s="787"/>
      <c r="K173" s="787"/>
      <c r="L173" s="787"/>
      <c r="M173" s="787"/>
      <c r="N173" s="787"/>
      <c r="O173" s="787"/>
      <c r="P173" s="787"/>
      <c r="Q173" s="787"/>
      <c r="R173" s="787"/>
      <c r="S173" s="787"/>
      <c r="T173" s="787"/>
      <c r="U173" s="787"/>
      <c r="V173" s="787"/>
      <c r="W173" s="787"/>
      <c r="X173" s="787"/>
      <c r="Y173" s="787"/>
      <c r="Z173" s="787"/>
      <c r="AA173" s="773"/>
      <c r="AB173" s="773"/>
      <c r="AC173" s="773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89">
        <v>4607091387667</v>
      </c>
      <c r="E174" s="790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5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93"/>
      <c r="R174" s="793"/>
      <c r="S174" s="793"/>
      <c r="T174" s="794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89">
        <v>4607091387636</v>
      </c>
      <c r="E175" s="790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93"/>
      <c r="R175" s="793"/>
      <c r="S175" s="793"/>
      <c r="T175" s="794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89">
        <v>4607091382426</v>
      </c>
      <c r="E176" s="790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93"/>
      <c r="R176" s="793"/>
      <c r="S176" s="793"/>
      <c r="T176" s="794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89">
        <v>4607091386547</v>
      </c>
      <c r="E177" s="790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93"/>
      <c r="R177" s="793"/>
      <c r="S177" s="793"/>
      <c r="T177" s="794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89">
        <v>4607091382464</v>
      </c>
      <c r="E178" s="790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1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93"/>
      <c r="R178" s="793"/>
      <c r="S178" s="793"/>
      <c r="T178" s="794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6"/>
      <c r="B179" s="787"/>
      <c r="C179" s="787"/>
      <c r="D179" s="787"/>
      <c r="E179" s="787"/>
      <c r="F179" s="787"/>
      <c r="G179" s="787"/>
      <c r="H179" s="787"/>
      <c r="I179" s="787"/>
      <c r="J179" s="787"/>
      <c r="K179" s="787"/>
      <c r="L179" s="787"/>
      <c r="M179" s="787"/>
      <c r="N179" s="787"/>
      <c r="O179" s="788"/>
      <c r="P179" s="783" t="s">
        <v>71</v>
      </c>
      <c r="Q179" s="784"/>
      <c r="R179" s="784"/>
      <c r="S179" s="784"/>
      <c r="T179" s="784"/>
      <c r="U179" s="784"/>
      <c r="V179" s="785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hidden="1" x14ac:dyDescent="0.2">
      <c r="A180" s="787"/>
      <c r="B180" s="787"/>
      <c r="C180" s="787"/>
      <c r="D180" s="787"/>
      <c r="E180" s="787"/>
      <c r="F180" s="787"/>
      <c r="G180" s="787"/>
      <c r="H180" s="787"/>
      <c r="I180" s="787"/>
      <c r="J180" s="787"/>
      <c r="K180" s="787"/>
      <c r="L180" s="787"/>
      <c r="M180" s="787"/>
      <c r="N180" s="787"/>
      <c r="O180" s="788"/>
      <c r="P180" s="783" t="s">
        <v>71</v>
      </c>
      <c r="Q180" s="784"/>
      <c r="R180" s="784"/>
      <c r="S180" s="784"/>
      <c r="T180" s="784"/>
      <c r="U180" s="784"/>
      <c r="V180" s="785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hidden="1" customHeight="1" x14ac:dyDescent="0.25">
      <c r="A181" s="791" t="s">
        <v>73</v>
      </c>
      <c r="B181" s="787"/>
      <c r="C181" s="787"/>
      <c r="D181" s="787"/>
      <c r="E181" s="787"/>
      <c r="F181" s="787"/>
      <c r="G181" s="787"/>
      <c r="H181" s="787"/>
      <c r="I181" s="787"/>
      <c r="J181" s="787"/>
      <c r="K181" s="787"/>
      <c r="L181" s="787"/>
      <c r="M181" s="787"/>
      <c r="N181" s="787"/>
      <c r="O181" s="787"/>
      <c r="P181" s="787"/>
      <c r="Q181" s="787"/>
      <c r="R181" s="787"/>
      <c r="S181" s="787"/>
      <c r="T181" s="787"/>
      <c r="U181" s="787"/>
      <c r="V181" s="787"/>
      <c r="W181" s="787"/>
      <c r="X181" s="787"/>
      <c r="Y181" s="787"/>
      <c r="Z181" s="787"/>
      <c r="AA181" s="773"/>
      <c r="AB181" s="773"/>
      <c r="AC181" s="773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89">
        <v>4607091386264</v>
      </c>
      <c r="E182" s="790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93"/>
      <c r="R182" s="793"/>
      <c r="S182" s="793"/>
      <c r="T182" s="794"/>
      <c r="U182" s="34"/>
      <c r="V182" s="34"/>
      <c r="W182" s="35" t="s">
        <v>69</v>
      </c>
      <c r="X182" s="777">
        <v>0</v>
      </c>
      <c r="Y182" s="778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89">
        <v>4607091385427</v>
      </c>
      <c r="E183" s="790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93"/>
      <c r="R183" s="793"/>
      <c r="S183" s="793"/>
      <c r="T183" s="794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6"/>
      <c r="B184" s="787"/>
      <c r="C184" s="787"/>
      <c r="D184" s="787"/>
      <c r="E184" s="787"/>
      <c r="F184" s="787"/>
      <c r="G184" s="787"/>
      <c r="H184" s="787"/>
      <c r="I184" s="787"/>
      <c r="J184" s="787"/>
      <c r="K184" s="787"/>
      <c r="L184" s="787"/>
      <c r="M184" s="787"/>
      <c r="N184" s="787"/>
      <c r="O184" s="788"/>
      <c r="P184" s="783" t="s">
        <v>71</v>
      </c>
      <c r="Q184" s="784"/>
      <c r="R184" s="784"/>
      <c r="S184" s="784"/>
      <c r="T184" s="784"/>
      <c r="U184" s="784"/>
      <c r="V184" s="785"/>
      <c r="W184" s="37" t="s">
        <v>72</v>
      </c>
      <c r="X184" s="779">
        <f>IFERROR(X182/H182,"0")+IFERROR(X183/H183,"0")</f>
        <v>0</v>
      </c>
      <c r="Y184" s="779">
        <f>IFERROR(Y182/H182,"0")+IFERROR(Y183/H183,"0")</f>
        <v>0</v>
      </c>
      <c r="Z184" s="779">
        <f>IFERROR(IF(Z182="",0,Z182),"0")+IFERROR(IF(Z183="",0,Z183),"0")</f>
        <v>0</v>
      </c>
      <c r="AA184" s="780"/>
      <c r="AB184" s="780"/>
      <c r="AC184" s="780"/>
    </row>
    <row r="185" spans="1:68" hidden="1" x14ac:dyDescent="0.2">
      <c r="A185" s="787"/>
      <c r="B185" s="787"/>
      <c r="C185" s="787"/>
      <c r="D185" s="787"/>
      <c r="E185" s="787"/>
      <c r="F185" s="787"/>
      <c r="G185" s="787"/>
      <c r="H185" s="787"/>
      <c r="I185" s="787"/>
      <c r="J185" s="787"/>
      <c r="K185" s="787"/>
      <c r="L185" s="787"/>
      <c r="M185" s="787"/>
      <c r="N185" s="787"/>
      <c r="O185" s="788"/>
      <c r="P185" s="783" t="s">
        <v>71</v>
      </c>
      <c r="Q185" s="784"/>
      <c r="R185" s="784"/>
      <c r="S185" s="784"/>
      <c r="T185" s="784"/>
      <c r="U185" s="784"/>
      <c r="V185" s="785"/>
      <c r="W185" s="37" t="s">
        <v>69</v>
      </c>
      <c r="X185" s="779">
        <f>IFERROR(SUM(X182:X183),"0")</f>
        <v>0</v>
      </c>
      <c r="Y185" s="779">
        <f>IFERROR(SUM(Y182:Y183),"0")</f>
        <v>0</v>
      </c>
      <c r="Z185" s="37"/>
      <c r="AA185" s="780"/>
      <c r="AB185" s="780"/>
      <c r="AC185" s="780"/>
    </row>
    <row r="186" spans="1:68" ht="27.75" hidden="1" customHeight="1" x14ac:dyDescent="0.2">
      <c r="A186" s="876" t="s">
        <v>325</v>
      </c>
      <c r="B186" s="877"/>
      <c r="C186" s="877"/>
      <c r="D186" s="877"/>
      <c r="E186" s="877"/>
      <c r="F186" s="877"/>
      <c r="G186" s="877"/>
      <c r="H186" s="877"/>
      <c r="I186" s="877"/>
      <c r="J186" s="877"/>
      <c r="K186" s="877"/>
      <c r="L186" s="877"/>
      <c r="M186" s="877"/>
      <c r="N186" s="877"/>
      <c r="O186" s="877"/>
      <c r="P186" s="877"/>
      <c r="Q186" s="877"/>
      <c r="R186" s="877"/>
      <c r="S186" s="877"/>
      <c r="T186" s="877"/>
      <c r="U186" s="877"/>
      <c r="V186" s="877"/>
      <c r="W186" s="877"/>
      <c r="X186" s="877"/>
      <c r="Y186" s="877"/>
      <c r="Z186" s="877"/>
      <c r="AA186" s="48"/>
      <c r="AB186" s="48"/>
      <c r="AC186" s="48"/>
    </row>
    <row r="187" spans="1:68" ht="16.5" hidden="1" customHeight="1" x14ac:dyDescent="0.25">
      <c r="A187" s="805" t="s">
        <v>326</v>
      </c>
      <c r="B187" s="787"/>
      <c r="C187" s="787"/>
      <c r="D187" s="787"/>
      <c r="E187" s="787"/>
      <c r="F187" s="787"/>
      <c r="G187" s="787"/>
      <c r="H187" s="787"/>
      <c r="I187" s="787"/>
      <c r="J187" s="787"/>
      <c r="K187" s="787"/>
      <c r="L187" s="787"/>
      <c r="M187" s="787"/>
      <c r="N187" s="787"/>
      <c r="O187" s="787"/>
      <c r="P187" s="787"/>
      <c r="Q187" s="787"/>
      <c r="R187" s="787"/>
      <c r="S187" s="787"/>
      <c r="T187" s="787"/>
      <c r="U187" s="787"/>
      <c r="V187" s="787"/>
      <c r="W187" s="787"/>
      <c r="X187" s="787"/>
      <c r="Y187" s="787"/>
      <c r="Z187" s="787"/>
      <c r="AA187" s="772"/>
      <c r="AB187" s="772"/>
      <c r="AC187" s="772"/>
    </row>
    <row r="188" spans="1:68" ht="14.25" hidden="1" customHeight="1" x14ac:dyDescent="0.25">
      <c r="A188" s="791" t="s">
        <v>172</v>
      </c>
      <c r="B188" s="787"/>
      <c r="C188" s="787"/>
      <c r="D188" s="787"/>
      <c r="E188" s="787"/>
      <c r="F188" s="787"/>
      <c r="G188" s="787"/>
      <c r="H188" s="787"/>
      <c r="I188" s="787"/>
      <c r="J188" s="787"/>
      <c r="K188" s="787"/>
      <c r="L188" s="787"/>
      <c r="M188" s="787"/>
      <c r="N188" s="787"/>
      <c r="O188" s="787"/>
      <c r="P188" s="787"/>
      <c r="Q188" s="787"/>
      <c r="R188" s="787"/>
      <c r="S188" s="787"/>
      <c r="T188" s="787"/>
      <c r="U188" s="787"/>
      <c r="V188" s="787"/>
      <c r="W188" s="787"/>
      <c r="X188" s="787"/>
      <c r="Y188" s="787"/>
      <c r="Z188" s="787"/>
      <c r="AA188" s="773"/>
      <c r="AB188" s="773"/>
      <c r="AC188" s="773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89">
        <v>4680115886223</v>
      </c>
      <c r="E189" s="790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88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93"/>
      <c r="R189" s="793"/>
      <c r="S189" s="793"/>
      <c r="T189" s="794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6"/>
      <c r="B190" s="787"/>
      <c r="C190" s="787"/>
      <c r="D190" s="787"/>
      <c r="E190" s="787"/>
      <c r="F190" s="787"/>
      <c r="G190" s="787"/>
      <c r="H190" s="787"/>
      <c r="I190" s="787"/>
      <c r="J190" s="787"/>
      <c r="K190" s="787"/>
      <c r="L190" s="787"/>
      <c r="M190" s="787"/>
      <c r="N190" s="787"/>
      <c r="O190" s="788"/>
      <c r="P190" s="783" t="s">
        <v>71</v>
      </c>
      <c r="Q190" s="784"/>
      <c r="R190" s="784"/>
      <c r="S190" s="784"/>
      <c r="T190" s="784"/>
      <c r="U190" s="784"/>
      <c r="V190" s="785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hidden="1" x14ac:dyDescent="0.2">
      <c r="A191" s="787"/>
      <c r="B191" s="787"/>
      <c r="C191" s="787"/>
      <c r="D191" s="787"/>
      <c r="E191" s="787"/>
      <c r="F191" s="787"/>
      <c r="G191" s="787"/>
      <c r="H191" s="787"/>
      <c r="I191" s="787"/>
      <c r="J191" s="787"/>
      <c r="K191" s="787"/>
      <c r="L191" s="787"/>
      <c r="M191" s="787"/>
      <c r="N191" s="787"/>
      <c r="O191" s="788"/>
      <c r="P191" s="783" t="s">
        <v>71</v>
      </c>
      <c r="Q191" s="784"/>
      <c r="R191" s="784"/>
      <c r="S191" s="784"/>
      <c r="T191" s="784"/>
      <c r="U191" s="784"/>
      <c r="V191" s="785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hidden="1" customHeight="1" x14ac:dyDescent="0.25">
      <c r="A192" s="791" t="s">
        <v>64</v>
      </c>
      <c r="B192" s="787"/>
      <c r="C192" s="787"/>
      <c r="D192" s="787"/>
      <c r="E192" s="787"/>
      <c r="F192" s="787"/>
      <c r="G192" s="787"/>
      <c r="H192" s="787"/>
      <c r="I192" s="787"/>
      <c r="J192" s="787"/>
      <c r="K192" s="787"/>
      <c r="L192" s="787"/>
      <c r="M192" s="787"/>
      <c r="N192" s="787"/>
      <c r="O192" s="787"/>
      <c r="P192" s="787"/>
      <c r="Q192" s="787"/>
      <c r="R192" s="787"/>
      <c r="S192" s="787"/>
      <c r="T192" s="787"/>
      <c r="U192" s="787"/>
      <c r="V192" s="787"/>
      <c r="W192" s="787"/>
      <c r="X192" s="787"/>
      <c r="Y192" s="787"/>
      <c r="Z192" s="787"/>
      <c r="AA192" s="773"/>
      <c r="AB192" s="773"/>
      <c r="AC192" s="773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89">
        <v>4680115880993</v>
      </c>
      <c r="E193" s="790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93"/>
      <c r="R193" s="793"/>
      <c r="S193" s="793"/>
      <c r="T193" s="794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89">
        <v>4680115881761</v>
      </c>
      <c r="E194" s="790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93"/>
      <c r="R194" s="793"/>
      <c r="S194" s="793"/>
      <c r="T194" s="794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9">
        <v>4680115881563</v>
      </c>
      <c r="E195" s="790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93"/>
      <c r="R195" s="793"/>
      <c r="S195" s="793"/>
      <c r="T195" s="794"/>
      <c r="U195" s="34"/>
      <c r="V195" s="34"/>
      <c r="W195" s="35" t="s">
        <v>69</v>
      </c>
      <c r="X195" s="777">
        <v>50.4</v>
      </c>
      <c r="Y195" s="778">
        <f t="shared" si="36"/>
        <v>50.400000000000006</v>
      </c>
      <c r="Z195" s="36">
        <f>IFERROR(IF(Y195=0,"",ROUNDUP(Y195/H195,0)*0.00753),"")</f>
        <v>9.0359999999999996E-2</v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52.800000000000004</v>
      </c>
      <c r="BN195" s="64">
        <f t="shared" si="38"/>
        <v>52.800000000000011</v>
      </c>
      <c r="BO195" s="64">
        <f t="shared" si="39"/>
        <v>7.6923076923076927E-2</v>
      </c>
      <c r="BP195" s="64">
        <f t="shared" si="40"/>
        <v>7.6923076923076927E-2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89">
        <v>4680115880986</v>
      </c>
      <c r="E196" s="790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93"/>
      <c r="R196" s="793"/>
      <c r="S196" s="793"/>
      <c r="T196" s="794"/>
      <c r="U196" s="34"/>
      <c r="V196" s="34"/>
      <c r="W196" s="35" t="s">
        <v>69</v>
      </c>
      <c r="X196" s="777">
        <v>0</v>
      </c>
      <c r="Y196" s="778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89">
        <v>4680115881785</v>
      </c>
      <c r="E197" s="790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0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93"/>
      <c r="R197" s="793"/>
      <c r="S197" s="793"/>
      <c r="T197" s="794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9">
        <v>4680115881679</v>
      </c>
      <c r="E198" s="790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93"/>
      <c r="R198" s="793"/>
      <c r="S198" s="793"/>
      <c r="T198" s="794"/>
      <c r="U198" s="34"/>
      <c r="V198" s="34"/>
      <c r="W198" s="35" t="s">
        <v>69</v>
      </c>
      <c r="X198" s="777">
        <v>75.599999999999994</v>
      </c>
      <c r="Y198" s="778">
        <f t="shared" si="36"/>
        <v>75.600000000000009</v>
      </c>
      <c r="Z198" s="36">
        <f>IFERROR(IF(Y198=0,"",ROUNDUP(Y198/H198,0)*0.00502),"")</f>
        <v>0.18071999999999999</v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79.199999999999989</v>
      </c>
      <c r="BN198" s="64">
        <f t="shared" si="38"/>
        <v>79.2</v>
      </c>
      <c r="BO198" s="64">
        <f t="shared" si="39"/>
        <v>0.15384615384615383</v>
      </c>
      <c r="BP198" s="64">
        <f t="shared" si="40"/>
        <v>0.15384615384615385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89">
        <v>4680115880191</v>
      </c>
      <c r="E199" s="790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93"/>
      <c r="R199" s="793"/>
      <c r="S199" s="793"/>
      <c r="T199" s="794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89">
        <v>4680115883963</v>
      </c>
      <c r="E200" s="790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93"/>
      <c r="R200" s="793"/>
      <c r="S200" s="793"/>
      <c r="T200" s="794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86"/>
      <c r="B201" s="787"/>
      <c r="C201" s="787"/>
      <c r="D201" s="787"/>
      <c r="E201" s="787"/>
      <c r="F201" s="787"/>
      <c r="G201" s="787"/>
      <c r="H201" s="787"/>
      <c r="I201" s="787"/>
      <c r="J201" s="787"/>
      <c r="K201" s="787"/>
      <c r="L201" s="787"/>
      <c r="M201" s="787"/>
      <c r="N201" s="787"/>
      <c r="O201" s="788"/>
      <c r="P201" s="783" t="s">
        <v>71</v>
      </c>
      <c r="Q201" s="784"/>
      <c r="R201" s="784"/>
      <c r="S201" s="784"/>
      <c r="T201" s="784"/>
      <c r="U201" s="784"/>
      <c r="V201" s="785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47.999999999999993</v>
      </c>
      <c r="Y201" s="779">
        <f>IFERROR(Y193/H193,"0")+IFERROR(Y194/H194,"0")+IFERROR(Y195/H195,"0")+IFERROR(Y196/H196,"0")+IFERROR(Y197/H197,"0")+IFERROR(Y198/H198,"0")+IFERROR(Y199/H199,"0")+IFERROR(Y200/H200,"0")</f>
        <v>48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0.27107999999999999</v>
      </c>
      <c r="AA201" s="780"/>
      <c r="AB201" s="780"/>
      <c r="AC201" s="780"/>
    </row>
    <row r="202" spans="1:68" x14ac:dyDescent="0.2">
      <c r="A202" s="787"/>
      <c r="B202" s="787"/>
      <c r="C202" s="787"/>
      <c r="D202" s="787"/>
      <c r="E202" s="787"/>
      <c r="F202" s="787"/>
      <c r="G202" s="787"/>
      <c r="H202" s="787"/>
      <c r="I202" s="787"/>
      <c r="J202" s="787"/>
      <c r="K202" s="787"/>
      <c r="L202" s="787"/>
      <c r="M202" s="787"/>
      <c r="N202" s="787"/>
      <c r="O202" s="788"/>
      <c r="P202" s="783" t="s">
        <v>71</v>
      </c>
      <c r="Q202" s="784"/>
      <c r="R202" s="784"/>
      <c r="S202" s="784"/>
      <c r="T202" s="784"/>
      <c r="U202" s="784"/>
      <c r="V202" s="785"/>
      <c r="W202" s="37" t="s">
        <v>69</v>
      </c>
      <c r="X202" s="779">
        <f>IFERROR(SUM(X193:X200),"0")</f>
        <v>126</v>
      </c>
      <c r="Y202" s="779">
        <f>IFERROR(SUM(Y193:Y200),"0")</f>
        <v>126.00000000000001</v>
      </c>
      <c r="Z202" s="37"/>
      <c r="AA202" s="780"/>
      <c r="AB202" s="780"/>
      <c r="AC202" s="780"/>
    </row>
    <row r="203" spans="1:68" ht="16.5" hidden="1" customHeight="1" x14ac:dyDescent="0.25">
      <c r="A203" s="805" t="s">
        <v>350</v>
      </c>
      <c r="B203" s="787"/>
      <c r="C203" s="787"/>
      <c r="D203" s="787"/>
      <c r="E203" s="787"/>
      <c r="F203" s="787"/>
      <c r="G203" s="787"/>
      <c r="H203" s="787"/>
      <c r="I203" s="787"/>
      <c r="J203" s="787"/>
      <c r="K203" s="787"/>
      <c r="L203" s="787"/>
      <c r="M203" s="787"/>
      <c r="N203" s="787"/>
      <c r="O203" s="787"/>
      <c r="P203" s="787"/>
      <c r="Q203" s="787"/>
      <c r="R203" s="787"/>
      <c r="S203" s="787"/>
      <c r="T203" s="787"/>
      <c r="U203" s="787"/>
      <c r="V203" s="787"/>
      <c r="W203" s="787"/>
      <c r="X203" s="787"/>
      <c r="Y203" s="787"/>
      <c r="Z203" s="787"/>
      <c r="AA203" s="772"/>
      <c r="AB203" s="772"/>
      <c r="AC203" s="772"/>
    </row>
    <row r="204" spans="1:68" ht="14.25" hidden="1" customHeight="1" x14ac:dyDescent="0.25">
      <c r="A204" s="791" t="s">
        <v>115</v>
      </c>
      <c r="B204" s="787"/>
      <c r="C204" s="787"/>
      <c r="D204" s="787"/>
      <c r="E204" s="787"/>
      <c r="F204" s="787"/>
      <c r="G204" s="787"/>
      <c r="H204" s="787"/>
      <c r="I204" s="787"/>
      <c r="J204" s="787"/>
      <c r="K204" s="787"/>
      <c r="L204" s="787"/>
      <c r="M204" s="787"/>
      <c r="N204" s="787"/>
      <c r="O204" s="787"/>
      <c r="P204" s="787"/>
      <c r="Q204" s="787"/>
      <c r="R204" s="787"/>
      <c r="S204" s="787"/>
      <c r="T204" s="787"/>
      <c r="U204" s="787"/>
      <c r="V204" s="787"/>
      <c r="W204" s="787"/>
      <c r="X204" s="787"/>
      <c r="Y204" s="787"/>
      <c r="Z204" s="787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9">
        <v>4680115881402</v>
      </c>
      <c r="E205" s="790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93"/>
      <c r="R205" s="793"/>
      <c r="S205" s="793"/>
      <c r="T205" s="794"/>
      <c r="U205" s="34"/>
      <c r="V205" s="34"/>
      <c r="W205" s="35" t="s">
        <v>69</v>
      </c>
      <c r="X205" s="777">
        <v>86.4</v>
      </c>
      <c r="Y205" s="778">
        <f>IFERROR(IF(X205="",0,CEILING((X205/$H205),1)*$H205),"")</f>
        <v>86.4</v>
      </c>
      <c r="Z205" s="36">
        <f>IFERROR(IF(Y205=0,"",ROUNDUP(Y205/H205,0)*0.02175),"")</f>
        <v>0.17399999999999999</v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90.24</v>
      </c>
      <c r="BN205" s="64">
        <f>IFERROR(Y205*I205/H205,"0")</f>
        <v>90.24</v>
      </c>
      <c r="BO205" s="64">
        <f>IFERROR(1/J205*(X205/H205),"0")</f>
        <v>0.14285714285714285</v>
      </c>
      <c r="BP205" s="64">
        <f>IFERROR(1/J205*(Y205/H205),"0")</f>
        <v>0.14285714285714285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9">
        <v>4680115881396</v>
      </c>
      <c r="E206" s="790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93"/>
      <c r="R206" s="793"/>
      <c r="S206" s="793"/>
      <c r="T206" s="794"/>
      <c r="U206" s="34"/>
      <c r="V206" s="34"/>
      <c r="W206" s="35" t="s">
        <v>69</v>
      </c>
      <c r="X206" s="777">
        <v>64.8</v>
      </c>
      <c r="Y206" s="778">
        <f>IFERROR(IF(X206="",0,CEILING((X206/$H206),1)*$H206),"")</f>
        <v>64.800000000000011</v>
      </c>
      <c r="Z206" s="36">
        <f>IFERROR(IF(Y206=0,"",ROUNDUP(Y206/H206,0)*0.00651),"")</f>
        <v>0.15623999999999999</v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69.11999999999999</v>
      </c>
      <c r="BN206" s="64">
        <f>IFERROR(Y206*I206/H206,"0")</f>
        <v>69.12</v>
      </c>
      <c r="BO206" s="64">
        <f>IFERROR(1/J206*(X206/H206),"0")</f>
        <v>0.13186813186813187</v>
      </c>
      <c r="BP206" s="64">
        <f>IFERROR(1/J206*(Y206/H206),"0")</f>
        <v>0.1318681318681319</v>
      </c>
    </row>
    <row r="207" spans="1:68" x14ac:dyDescent="0.2">
      <c r="A207" s="786"/>
      <c r="B207" s="787"/>
      <c r="C207" s="787"/>
      <c r="D207" s="787"/>
      <c r="E207" s="787"/>
      <c r="F207" s="787"/>
      <c r="G207" s="787"/>
      <c r="H207" s="787"/>
      <c r="I207" s="787"/>
      <c r="J207" s="787"/>
      <c r="K207" s="787"/>
      <c r="L207" s="787"/>
      <c r="M207" s="787"/>
      <c r="N207" s="787"/>
      <c r="O207" s="788"/>
      <c r="P207" s="783" t="s">
        <v>71</v>
      </c>
      <c r="Q207" s="784"/>
      <c r="R207" s="784"/>
      <c r="S207" s="784"/>
      <c r="T207" s="784"/>
      <c r="U207" s="784"/>
      <c r="V207" s="785"/>
      <c r="W207" s="37" t="s">
        <v>72</v>
      </c>
      <c r="X207" s="779">
        <f>IFERROR(X205/H205,"0")+IFERROR(X206/H206,"0")</f>
        <v>31.999999999999996</v>
      </c>
      <c r="Y207" s="779">
        <f>IFERROR(Y205/H205,"0")+IFERROR(Y206/H206,"0")</f>
        <v>32</v>
      </c>
      <c r="Z207" s="779">
        <f>IFERROR(IF(Z205="",0,Z205),"0")+IFERROR(IF(Z206="",0,Z206),"0")</f>
        <v>0.33023999999999998</v>
      </c>
      <c r="AA207" s="780"/>
      <c r="AB207" s="780"/>
      <c r="AC207" s="780"/>
    </row>
    <row r="208" spans="1:68" x14ac:dyDescent="0.2">
      <c r="A208" s="787"/>
      <c r="B208" s="787"/>
      <c r="C208" s="787"/>
      <c r="D208" s="787"/>
      <c r="E208" s="787"/>
      <c r="F208" s="787"/>
      <c r="G208" s="787"/>
      <c r="H208" s="787"/>
      <c r="I208" s="787"/>
      <c r="J208" s="787"/>
      <c r="K208" s="787"/>
      <c r="L208" s="787"/>
      <c r="M208" s="787"/>
      <c r="N208" s="787"/>
      <c r="O208" s="788"/>
      <c r="P208" s="783" t="s">
        <v>71</v>
      </c>
      <c r="Q208" s="784"/>
      <c r="R208" s="784"/>
      <c r="S208" s="784"/>
      <c r="T208" s="784"/>
      <c r="U208" s="784"/>
      <c r="V208" s="785"/>
      <c r="W208" s="37" t="s">
        <v>69</v>
      </c>
      <c r="X208" s="779">
        <f>IFERROR(SUM(X205:X206),"0")</f>
        <v>151.19999999999999</v>
      </c>
      <c r="Y208" s="779">
        <f>IFERROR(SUM(Y205:Y206),"0")</f>
        <v>151.20000000000002</v>
      </c>
      <c r="Z208" s="37"/>
      <c r="AA208" s="780"/>
      <c r="AB208" s="780"/>
      <c r="AC208" s="780"/>
    </row>
    <row r="209" spans="1:68" ht="14.25" hidden="1" customHeight="1" x14ac:dyDescent="0.25">
      <c r="A209" s="791" t="s">
        <v>172</v>
      </c>
      <c r="B209" s="787"/>
      <c r="C209" s="787"/>
      <c r="D209" s="787"/>
      <c r="E209" s="787"/>
      <c r="F209" s="787"/>
      <c r="G209" s="787"/>
      <c r="H209" s="787"/>
      <c r="I209" s="787"/>
      <c r="J209" s="787"/>
      <c r="K209" s="787"/>
      <c r="L209" s="787"/>
      <c r="M209" s="787"/>
      <c r="N209" s="787"/>
      <c r="O209" s="787"/>
      <c r="P209" s="787"/>
      <c r="Q209" s="787"/>
      <c r="R209" s="787"/>
      <c r="S209" s="787"/>
      <c r="T209" s="787"/>
      <c r="U209" s="787"/>
      <c r="V209" s="787"/>
      <c r="W209" s="787"/>
      <c r="X209" s="787"/>
      <c r="Y209" s="787"/>
      <c r="Z209" s="787"/>
      <c r="AA209" s="773"/>
      <c r="AB209" s="773"/>
      <c r="AC209" s="773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89">
        <v>4680115882935</v>
      </c>
      <c r="E210" s="790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10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93"/>
      <c r="R210" s="793"/>
      <c r="S210" s="793"/>
      <c r="T210" s="794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9">
        <v>4680115880764</v>
      </c>
      <c r="E211" s="790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9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93"/>
      <c r="R211" s="793"/>
      <c r="S211" s="793"/>
      <c r="T211" s="794"/>
      <c r="U211" s="34"/>
      <c r="V211" s="34"/>
      <c r="W211" s="35" t="s">
        <v>69</v>
      </c>
      <c r="X211" s="777">
        <v>58.8</v>
      </c>
      <c r="Y211" s="778">
        <f>IFERROR(IF(X211="",0,CEILING((X211/$H211),1)*$H211),"")</f>
        <v>58.800000000000004</v>
      </c>
      <c r="Z211" s="36">
        <f>IFERROR(IF(Y211=0,"",ROUNDUP(Y211/H211,0)*0.00651),"")</f>
        <v>0.18228</v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63.839999999999996</v>
      </c>
      <c r="BN211" s="64">
        <f>IFERROR(Y211*I211/H211,"0")</f>
        <v>63.839999999999996</v>
      </c>
      <c r="BO211" s="64">
        <f>IFERROR(1/J211*(X211/H211),"0")</f>
        <v>0.15384615384615383</v>
      </c>
      <c r="BP211" s="64">
        <f>IFERROR(1/J211*(Y211/H211),"0")</f>
        <v>0.15384615384615385</v>
      </c>
    </row>
    <row r="212" spans="1:68" x14ac:dyDescent="0.2">
      <c r="A212" s="786"/>
      <c r="B212" s="787"/>
      <c r="C212" s="787"/>
      <c r="D212" s="787"/>
      <c r="E212" s="787"/>
      <c r="F212" s="787"/>
      <c r="G212" s="787"/>
      <c r="H212" s="787"/>
      <c r="I212" s="787"/>
      <c r="J212" s="787"/>
      <c r="K212" s="787"/>
      <c r="L212" s="787"/>
      <c r="M212" s="787"/>
      <c r="N212" s="787"/>
      <c r="O212" s="788"/>
      <c r="P212" s="783" t="s">
        <v>71</v>
      </c>
      <c r="Q212" s="784"/>
      <c r="R212" s="784"/>
      <c r="S212" s="784"/>
      <c r="T212" s="784"/>
      <c r="U212" s="784"/>
      <c r="V212" s="785"/>
      <c r="W212" s="37" t="s">
        <v>72</v>
      </c>
      <c r="X212" s="779">
        <f>IFERROR(X210/H210,"0")+IFERROR(X211/H211,"0")</f>
        <v>27.999999999999996</v>
      </c>
      <c r="Y212" s="779">
        <f>IFERROR(Y210/H210,"0")+IFERROR(Y211/H211,"0")</f>
        <v>28</v>
      </c>
      <c r="Z212" s="779">
        <f>IFERROR(IF(Z210="",0,Z210),"0")+IFERROR(IF(Z211="",0,Z211),"0")</f>
        <v>0.18228</v>
      </c>
      <c r="AA212" s="780"/>
      <c r="AB212" s="780"/>
      <c r="AC212" s="780"/>
    </row>
    <row r="213" spans="1:68" x14ac:dyDescent="0.2">
      <c r="A213" s="787"/>
      <c r="B213" s="787"/>
      <c r="C213" s="787"/>
      <c r="D213" s="787"/>
      <c r="E213" s="787"/>
      <c r="F213" s="787"/>
      <c r="G213" s="787"/>
      <c r="H213" s="787"/>
      <c r="I213" s="787"/>
      <c r="J213" s="787"/>
      <c r="K213" s="787"/>
      <c r="L213" s="787"/>
      <c r="M213" s="787"/>
      <c r="N213" s="787"/>
      <c r="O213" s="788"/>
      <c r="P213" s="783" t="s">
        <v>71</v>
      </c>
      <c r="Q213" s="784"/>
      <c r="R213" s="784"/>
      <c r="S213" s="784"/>
      <c r="T213" s="784"/>
      <c r="U213" s="784"/>
      <c r="V213" s="785"/>
      <c r="W213" s="37" t="s">
        <v>69</v>
      </c>
      <c r="X213" s="779">
        <f>IFERROR(SUM(X210:X211),"0")</f>
        <v>58.8</v>
      </c>
      <c r="Y213" s="779">
        <f>IFERROR(SUM(Y210:Y211),"0")</f>
        <v>58.800000000000004</v>
      </c>
      <c r="Z213" s="37"/>
      <c r="AA213" s="780"/>
      <c r="AB213" s="780"/>
      <c r="AC213" s="780"/>
    </row>
    <row r="214" spans="1:68" ht="14.25" hidden="1" customHeight="1" x14ac:dyDescent="0.25">
      <c r="A214" s="791" t="s">
        <v>64</v>
      </c>
      <c r="B214" s="787"/>
      <c r="C214" s="787"/>
      <c r="D214" s="787"/>
      <c r="E214" s="787"/>
      <c r="F214" s="787"/>
      <c r="G214" s="787"/>
      <c r="H214" s="787"/>
      <c r="I214" s="787"/>
      <c r="J214" s="787"/>
      <c r="K214" s="787"/>
      <c r="L214" s="787"/>
      <c r="M214" s="787"/>
      <c r="N214" s="787"/>
      <c r="O214" s="787"/>
      <c r="P214" s="787"/>
      <c r="Q214" s="787"/>
      <c r="R214" s="787"/>
      <c r="S214" s="787"/>
      <c r="T214" s="787"/>
      <c r="U214" s="787"/>
      <c r="V214" s="787"/>
      <c r="W214" s="787"/>
      <c r="X214" s="787"/>
      <c r="Y214" s="787"/>
      <c r="Z214" s="787"/>
      <c r="AA214" s="773"/>
      <c r="AB214" s="773"/>
      <c r="AC214" s="773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89">
        <v>4680115882683</v>
      </c>
      <c r="E215" s="790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93"/>
      <c r="R215" s="793"/>
      <c r="S215" s="793"/>
      <c r="T215" s="794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89">
        <v>4680115882690</v>
      </c>
      <c r="E216" s="790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93"/>
      <c r="R216" s="793"/>
      <c r="S216" s="793"/>
      <c r="T216" s="794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89">
        <v>4680115882669</v>
      </c>
      <c r="E217" s="790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6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93"/>
      <c r="R217" s="793"/>
      <c r="S217" s="793"/>
      <c r="T217" s="794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89">
        <v>4680115882676</v>
      </c>
      <c r="E218" s="790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93"/>
      <c r="R218" s="793"/>
      <c r="S218" s="793"/>
      <c r="T218" s="794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89">
        <v>4680115884014</v>
      </c>
      <c r="E219" s="790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7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93"/>
      <c r="R219" s="793"/>
      <c r="S219" s="793"/>
      <c r="T219" s="794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89">
        <v>4680115884007</v>
      </c>
      <c r="E220" s="790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93"/>
      <c r="R220" s="793"/>
      <c r="S220" s="793"/>
      <c r="T220" s="794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89">
        <v>4680115884038</v>
      </c>
      <c r="E221" s="790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1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93"/>
      <c r="R221" s="793"/>
      <c r="S221" s="793"/>
      <c r="T221" s="794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89">
        <v>4680115884021</v>
      </c>
      <c r="E222" s="790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93"/>
      <c r="R222" s="793"/>
      <c r="S222" s="793"/>
      <c r="T222" s="794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6"/>
      <c r="B223" s="787"/>
      <c r="C223" s="787"/>
      <c r="D223" s="787"/>
      <c r="E223" s="787"/>
      <c r="F223" s="787"/>
      <c r="G223" s="787"/>
      <c r="H223" s="787"/>
      <c r="I223" s="787"/>
      <c r="J223" s="787"/>
      <c r="K223" s="787"/>
      <c r="L223" s="787"/>
      <c r="M223" s="787"/>
      <c r="N223" s="787"/>
      <c r="O223" s="788"/>
      <c r="P223" s="783" t="s">
        <v>71</v>
      </c>
      <c r="Q223" s="784"/>
      <c r="R223" s="784"/>
      <c r="S223" s="784"/>
      <c r="T223" s="784"/>
      <c r="U223" s="784"/>
      <c r="V223" s="785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hidden="1" x14ac:dyDescent="0.2">
      <c r="A224" s="787"/>
      <c r="B224" s="787"/>
      <c r="C224" s="787"/>
      <c r="D224" s="787"/>
      <c r="E224" s="787"/>
      <c r="F224" s="787"/>
      <c r="G224" s="787"/>
      <c r="H224" s="787"/>
      <c r="I224" s="787"/>
      <c r="J224" s="787"/>
      <c r="K224" s="787"/>
      <c r="L224" s="787"/>
      <c r="M224" s="787"/>
      <c r="N224" s="787"/>
      <c r="O224" s="788"/>
      <c r="P224" s="783" t="s">
        <v>71</v>
      </c>
      <c r="Q224" s="784"/>
      <c r="R224" s="784"/>
      <c r="S224" s="784"/>
      <c r="T224" s="784"/>
      <c r="U224" s="784"/>
      <c r="V224" s="785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hidden="1" customHeight="1" x14ac:dyDescent="0.25">
      <c r="A225" s="791" t="s">
        <v>73</v>
      </c>
      <c r="B225" s="787"/>
      <c r="C225" s="787"/>
      <c r="D225" s="787"/>
      <c r="E225" s="787"/>
      <c r="F225" s="787"/>
      <c r="G225" s="787"/>
      <c r="H225" s="787"/>
      <c r="I225" s="787"/>
      <c r="J225" s="787"/>
      <c r="K225" s="787"/>
      <c r="L225" s="787"/>
      <c r="M225" s="787"/>
      <c r="N225" s="787"/>
      <c r="O225" s="787"/>
      <c r="P225" s="787"/>
      <c r="Q225" s="787"/>
      <c r="R225" s="787"/>
      <c r="S225" s="787"/>
      <c r="T225" s="787"/>
      <c r="U225" s="787"/>
      <c r="V225" s="787"/>
      <c r="W225" s="787"/>
      <c r="X225" s="787"/>
      <c r="Y225" s="787"/>
      <c r="Z225" s="787"/>
      <c r="AA225" s="773"/>
      <c r="AB225" s="773"/>
      <c r="AC225" s="773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89">
        <v>4680115881594</v>
      </c>
      <c r="E226" s="790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93"/>
      <c r="R226" s="793"/>
      <c r="S226" s="793"/>
      <c r="T226" s="794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89">
        <v>4680115880962</v>
      </c>
      <c r="E227" s="790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4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93"/>
      <c r="R227" s="793"/>
      <c r="S227" s="793"/>
      <c r="T227" s="794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89">
        <v>4680115881617</v>
      </c>
      <c r="E228" s="790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93"/>
      <c r="R228" s="793"/>
      <c r="S228" s="793"/>
      <c r="T228" s="794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9">
        <v>4680115880573</v>
      </c>
      <c r="E229" s="790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93"/>
      <c r="R229" s="793"/>
      <c r="S229" s="793"/>
      <c r="T229" s="794"/>
      <c r="U229" s="34"/>
      <c r="V229" s="34"/>
      <c r="W229" s="35" t="s">
        <v>69</v>
      </c>
      <c r="X229" s="777">
        <v>69.599999999999994</v>
      </c>
      <c r="Y229" s="778">
        <f t="shared" si="46"/>
        <v>69.599999999999994</v>
      </c>
      <c r="Z229" s="36">
        <f>IFERROR(IF(Y229=0,"",ROUNDUP(Y229/H229,0)*0.02175),"")</f>
        <v>0.17399999999999999</v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74.111999999999995</v>
      </c>
      <c r="BN229" s="64">
        <f t="shared" si="48"/>
        <v>74.111999999999995</v>
      </c>
      <c r="BO229" s="64">
        <f t="shared" si="49"/>
        <v>0.14285714285714285</v>
      </c>
      <c r="BP229" s="64">
        <f t="shared" si="50"/>
        <v>0.14285714285714285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89">
        <v>4680115882195</v>
      </c>
      <c r="E230" s="790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95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93"/>
      <c r="R230" s="793"/>
      <c r="S230" s="793"/>
      <c r="T230" s="794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89">
        <v>4680115882607</v>
      </c>
      <c r="E231" s="790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93"/>
      <c r="R231" s="793"/>
      <c r="S231" s="793"/>
      <c r="T231" s="794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9">
        <v>4680115880092</v>
      </c>
      <c r="E232" s="790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4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93"/>
      <c r="R232" s="793"/>
      <c r="S232" s="793"/>
      <c r="T232" s="794"/>
      <c r="U232" s="34"/>
      <c r="V232" s="34"/>
      <c r="W232" s="35" t="s">
        <v>69</v>
      </c>
      <c r="X232" s="777">
        <v>64.8</v>
      </c>
      <c r="Y232" s="778">
        <f t="shared" si="46"/>
        <v>64.8</v>
      </c>
      <c r="Z232" s="36">
        <f t="shared" si="51"/>
        <v>0.17577000000000001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71.604000000000013</v>
      </c>
      <c r="BN232" s="64">
        <f t="shared" si="48"/>
        <v>71.604000000000013</v>
      </c>
      <c r="BO232" s="64">
        <f t="shared" si="49"/>
        <v>0.14835164835164835</v>
      </c>
      <c r="BP232" s="64">
        <f t="shared" si="50"/>
        <v>0.14835164835164835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9">
        <v>4680115880221</v>
      </c>
      <c r="E233" s="790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1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93"/>
      <c r="R233" s="793"/>
      <c r="S233" s="793"/>
      <c r="T233" s="794"/>
      <c r="U233" s="34"/>
      <c r="V233" s="34"/>
      <c r="W233" s="35" t="s">
        <v>69</v>
      </c>
      <c r="X233" s="777">
        <v>86.4</v>
      </c>
      <c r="Y233" s="778">
        <f t="shared" si="46"/>
        <v>86.399999999999991</v>
      </c>
      <c r="Z233" s="36">
        <f t="shared" si="51"/>
        <v>0.23436000000000001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95.472000000000023</v>
      </c>
      <c r="BN233" s="64">
        <f t="shared" si="48"/>
        <v>95.472000000000008</v>
      </c>
      <c r="BO233" s="64">
        <f t="shared" si="49"/>
        <v>0.19780219780219785</v>
      </c>
      <c r="BP233" s="64">
        <f t="shared" si="50"/>
        <v>0.19780219780219782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89">
        <v>4680115882942</v>
      </c>
      <c r="E234" s="790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9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93"/>
      <c r="R234" s="793"/>
      <c r="S234" s="793"/>
      <c r="T234" s="794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89">
        <v>4680115880504</v>
      </c>
      <c r="E235" s="790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93"/>
      <c r="R235" s="793"/>
      <c r="S235" s="793"/>
      <c r="T235" s="794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89">
        <v>4680115882164</v>
      </c>
      <c r="E236" s="790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93"/>
      <c r="R236" s="793"/>
      <c r="S236" s="793"/>
      <c r="T236" s="794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86"/>
      <c r="B237" s="787"/>
      <c r="C237" s="787"/>
      <c r="D237" s="787"/>
      <c r="E237" s="787"/>
      <c r="F237" s="787"/>
      <c r="G237" s="787"/>
      <c r="H237" s="787"/>
      <c r="I237" s="787"/>
      <c r="J237" s="787"/>
      <c r="K237" s="787"/>
      <c r="L237" s="787"/>
      <c r="M237" s="787"/>
      <c r="N237" s="787"/>
      <c r="O237" s="788"/>
      <c r="P237" s="783" t="s">
        <v>71</v>
      </c>
      <c r="Q237" s="784"/>
      <c r="R237" s="784"/>
      <c r="S237" s="784"/>
      <c r="T237" s="784"/>
      <c r="U237" s="784"/>
      <c r="V237" s="785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71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71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0.58413000000000004</v>
      </c>
      <c r="AA237" s="780"/>
      <c r="AB237" s="780"/>
      <c r="AC237" s="780"/>
    </row>
    <row r="238" spans="1:68" x14ac:dyDescent="0.2">
      <c r="A238" s="787"/>
      <c r="B238" s="787"/>
      <c r="C238" s="787"/>
      <c r="D238" s="787"/>
      <c r="E238" s="787"/>
      <c r="F238" s="787"/>
      <c r="G238" s="787"/>
      <c r="H238" s="787"/>
      <c r="I238" s="787"/>
      <c r="J238" s="787"/>
      <c r="K238" s="787"/>
      <c r="L238" s="787"/>
      <c r="M238" s="787"/>
      <c r="N238" s="787"/>
      <c r="O238" s="788"/>
      <c r="P238" s="783" t="s">
        <v>71</v>
      </c>
      <c r="Q238" s="784"/>
      <c r="R238" s="784"/>
      <c r="S238" s="784"/>
      <c r="T238" s="784"/>
      <c r="U238" s="784"/>
      <c r="V238" s="785"/>
      <c r="W238" s="37" t="s">
        <v>69</v>
      </c>
      <c r="X238" s="779">
        <f>IFERROR(SUM(X226:X236),"0")</f>
        <v>220.79999999999998</v>
      </c>
      <c r="Y238" s="779">
        <f>IFERROR(SUM(Y226:Y236),"0")</f>
        <v>220.79999999999995</v>
      </c>
      <c r="Z238" s="37"/>
      <c r="AA238" s="780"/>
      <c r="AB238" s="780"/>
      <c r="AC238" s="780"/>
    </row>
    <row r="239" spans="1:68" ht="14.25" hidden="1" customHeight="1" x14ac:dyDescent="0.25">
      <c r="A239" s="791" t="s">
        <v>213</v>
      </c>
      <c r="B239" s="787"/>
      <c r="C239" s="787"/>
      <c r="D239" s="787"/>
      <c r="E239" s="787"/>
      <c r="F239" s="787"/>
      <c r="G239" s="787"/>
      <c r="H239" s="787"/>
      <c r="I239" s="787"/>
      <c r="J239" s="787"/>
      <c r="K239" s="787"/>
      <c r="L239" s="787"/>
      <c r="M239" s="787"/>
      <c r="N239" s="787"/>
      <c r="O239" s="787"/>
      <c r="P239" s="787"/>
      <c r="Q239" s="787"/>
      <c r="R239" s="787"/>
      <c r="S239" s="787"/>
      <c r="T239" s="787"/>
      <c r="U239" s="787"/>
      <c r="V239" s="787"/>
      <c r="W239" s="787"/>
      <c r="X239" s="787"/>
      <c r="Y239" s="787"/>
      <c r="Z239" s="787"/>
      <c r="AA239" s="773"/>
      <c r="AB239" s="773"/>
      <c r="AC239" s="773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89">
        <v>4680115882874</v>
      </c>
      <c r="E240" s="790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7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93"/>
      <c r="R240" s="793"/>
      <c r="S240" s="793"/>
      <c r="T240" s="794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89">
        <v>4680115882874</v>
      </c>
      <c r="E241" s="790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93"/>
      <c r="R241" s="793"/>
      <c r="S241" s="793"/>
      <c r="T241" s="794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89">
        <v>4680115882874</v>
      </c>
      <c r="E242" s="790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797" t="s">
        <v>417</v>
      </c>
      <c r="Q242" s="793"/>
      <c r="R242" s="793"/>
      <c r="S242" s="793"/>
      <c r="T242" s="794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89">
        <v>4680115884434</v>
      </c>
      <c r="E243" s="790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93"/>
      <c r="R243" s="793"/>
      <c r="S243" s="793"/>
      <c r="T243" s="794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89">
        <v>4680115880818</v>
      </c>
      <c r="E244" s="790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93"/>
      <c r="R244" s="793"/>
      <c r="S244" s="793"/>
      <c r="T244" s="794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89">
        <v>4680115880801</v>
      </c>
      <c r="E245" s="790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93"/>
      <c r="R245" s="793"/>
      <c r="S245" s="793"/>
      <c r="T245" s="794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6"/>
      <c r="B246" s="787"/>
      <c r="C246" s="787"/>
      <c r="D246" s="787"/>
      <c r="E246" s="787"/>
      <c r="F246" s="787"/>
      <c r="G246" s="787"/>
      <c r="H246" s="787"/>
      <c r="I246" s="787"/>
      <c r="J246" s="787"/>
      <c r="K246" s="787"/>
      <c r="L246" s="787"/>
      <c r="M246" s="787"/>
      <c r="N246" s="787"/>
      <c r="O246" s="788"/>
      <c r="P246" s="783" t="s">
        <v>71</v>
      </c>
      <c r="Q246" s="784"/>
      <c r="R246" s="784"/>
      <c r="S246" s="784"/>
      <c r="T246" s="784"/>
      <c r="U246" s="784"/>
      <c r="V246" s="785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hidden="1" x14ac:dyDescent="0.2">
      <c r="A247" s="787"/>
      <c r="B247" s="787"/>
      <c r="C247" s="787"/>
      <c r="D247" s="787"/>
      <c r="E247" s="787"/>
      <c r="F247" s="787"/>
      <c r="G247" s="787"/>
      <c r="H247" s="787"/>
      <c r="I247" s="787"/>
      <c r="J247" s="787"/>
      <c r="K247" s="787"/>
      <c r="L247" s="787"/>
      <c r="M247" s="787"/>
      <c r="N247" s="787"/>
      <c r="O247" s="788"/>
      <c r="P247" s="783" t="s">
        <v>71</v>
      </c>
      <c r="Q247" s="784"/>
      <c r="R247" s="784"/>
      <c r="S247" s="784"/>
      <c r="T247" s="784"/>
      <c r="U247" s="784"/>
      <c r="V247" s="785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hidden="1" customHeight="1" x14ac:dyDescent="0.25">
      <c r="A248" s="805" t="s">
        <v>428</v>
      </c>
      <c r="B248" s="787"/>
      <c r="C248" s="787"/>
      <c r="D248" s="787"/>
      <c r="E248" s="787"/>
      <c r="F248" s="787"/>
      <c r="G248" s="787"/>
      <c r="H248" s="787"/>
      <c r="I248" s="787"/>
      <c r="J248" s="787"/>
      <c r="K248" s="787"/>
      <c r="L248" s="787"/>
      <c r="M248" s="787"/>
      <c r="N248" s="787"/>
      <c r="O248" s="787"/>
      <c r="P248" s="787"/>
      <c r="Q248" s="787"/>
      <c r="R248" s="787"/>
      <c r="S248" s="787"/>
      <c r="T248" s="787"/>
      <c r="U248" s="787"/>
      <c r="V248" s="787"/>
      <c r="W248" s="787"/>
      <c r="X248" s="787"/>
      <c r="Y248" s="787"/>
      <c r="Z248" s="787"/>
      <c r="AA248" s="772"/>
      <c r="AB248" s="772"/>
      <c r="AC248" s="772"/>
    </row>
    <row r="249" spans="1:68" ht="14.25" hidden="1" customHeight="1" x14ac:dyDescent="0.25">
      <c r="A249" s="791" t="s">
        <v>115</v>
      </c>
      <c r="B249" s="787"/>
      <c r="C249" s="787"/>
      <c r="D249" s="787"/>
      <c r="E249" s="787"/>
      <c r="F249" s="787"/>
      <c r="G249" s="787"/>
      <c r="H249" s="787"/>
      <c r="I249" s="787"/>
      <c r="J249" s="787"/>
      <c r="K249" s="787"/>
      <c r="L249" s="787"/>
      <c r="M249" s="787"/>
      <c r="N249" s="787"/>
      <c r="O249" s="787"/>
      <c r="P249" s="787"/>
      <c r="Q249" s="787"/>
      <c r="R249" s="787"/>
      <c r="S249" s="787"/>
      <c r="T249" s="787"/>
      <c r="U249" s="787"/>
      <c r="V249" s="787"/>
      <c r="W249" s="787"/>
      <c r="X249" s="787"/>
      <c r="Y249" s="787"/>
      <c r="Z249" s="787"/>
      <c r="AA249" s="773"/>
      <c r="AB249" s="773"/>
      <c r="AC249" s="773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89">
        <v>4680115884274</v>
      </c>
      <c r="E250" s="790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5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93"/>
      <c r="R250" s="793"/>
      <c r="S250" s="793"/>
      <c r="T250" s="794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89">
        <v>4680115884274</v>
      </c>
      <c r="E251" s="790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163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93"/>
      <c r="R251" s="793"/>
      <c r="S251" s="793"/>
      <c r="T251" s="794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89">
        <v>4680115884298</v>
      </c>
      <c r="E252" s="790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10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93"/>
      <c r="R252" s="793"/>
      <c r="S252" s="793"/>
      <c r="T252" s="794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89">
        <v>4680115884250</v>
      </c>
      <c r="E253" s="790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79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93"/>
      <c r="R253" s="793"/>
      <c r="S253" s="793"/>
      <c r="T253" s="794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89">
        <v>4680115884250</v>
      </c>
      <c r="E254" s="790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162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93"/>
      <c r="R254" s="793"/>
      <c r="S254" s="793"/>
      <c r="T254" s="794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89">
        <v>4680115884281</v>
      </c>
      <c r="E255" s="790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93"/>
      <c r="R255" s="793"/>
      <c r="S255" s="793"/>
      <c r="T255" s="794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89">
        <v>4680115884199</v>
      </c>
      <c r="E256" s="790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16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93"/>
      <c r="R256" s="793"/>
      <c r="S256" s="793"/>
      <c r="T256" s="794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89">
        <v>4680115884267</v>
      </c>
      <c r="E257" s="790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93"/>
      <c r="R257" s="793"/>
      <c r="S257" s="793"/>
      <c r="T257" s="794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6"/>
      <c r="B258" s="787"/>
      <c r="C258" s="787"/>
      <c r="D258" s="787"/>
      <c r="E258" s="787"/>
      <c r="F258" s="787"/>
      <c r="G258" s="787"/>
      <c r="H258" s="787"/>
      <c r="I258" s="787"/>
      <c r="J258" s="787"/>
      <c r="K258" s="787"/>
      <c r="L258" s="787"/>
      <c r="M258" s="787"/>
      <c r="N258" s="787"/>
      <c r="O258" s="788"/>
      <c r="P258" s="783" t="s">
        <v>71</v>
      </c>
      <c r="Q258" s="784"/>
      <c r="R258" s="784"/>
      <c r="S258" s="784"/>
      <c r="T258" s="784"/>
      <c r="U258" s="784"/>
      <c r="V258" s="785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hidden="1" x14ac:dyDescent="0.2">
      <c r="A259" s="787"/>
      <c r="B259" s="787"/>
      <c r="C259" s="787"/>
      <c r="D259" s="787"/>
      <c r="E259" s="787"/>
      <c r="F259" s="787"/>
      <c r="G259" s="787"/>
      <c r="H259" s="787"/>
      <c r="I259" s="787"/>
      <c r="J259" s="787"/>
      <c r="K259" s="787"/>
      <c r="L259" s="787"/>
      <c r="M259" s="787"/>
      <c r="N259" s="787"/>
      <c r="O259" s="788"/>
      <c r="P259" s="783" t="s">
        <v>71</v>
      </c>
      <c r="Q259" s="784"/>
      <c r="R259" s="784"/>
      <c r="S259" s="784"/>
      <c r="T259" s="784"/>
      <c r="U259" s="784"/>
      <c r="V259" s="785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hidden="1" customHeight="1" x14ac:dyDescent="0.25">
      <c r="A260" s="805" t="s">
        <v>449</v>
      </c>
      <c r="B260" s="787"/>
      <c r="C260" s="787"/>
      <c r="D260" s="787"/>
      <c r="E260" s="787"/>
      <c r="F260" s="787"/>
      <c r="G260" s="787"/>
      <c r="H260" s="787"/>
      <c r="I260" s="787"/>
      <c r="J260" s="787"/>
      <c r="K260" s="787"/>
      <c r="L260" s="787"/>
      <c r="M260" s="787"/>
      <c r="N260" s="787"/>
      <c r="O260" s="787"/>
      <c r="P260" s="787"/>
      <c r="Q260" s="787"/>
      <c r="R260" s="787"/>
      <c r="S260" s="787"/>
      <c r="T260" s="787"/>
      <c r="U260" s="787"/>
      <c r="V260" s="787"/>
      <c r="W260" s="787"/>
      <c r="X260" s="787"/>
      <c r="Y260" s="787"/>
      <c r="Z260" s="787"/>
      <c r="AA260" s="772"/>
      <c r="AB260" s="772"/>
      <c r="AC260" s="772"/>
    </row>
    <row r="261" spans="1:68" ht="14.25" hidden="1" customHeight="1" x14ac:dyDescent="0.25">
      <c r="A261" s="791" t="s">
        <v>115</v>
      </c>
      <c r="B261" s="787"/>
      <c r="C261" s="787"/>
      <c r="D261" s="787"/>
      <c r="E261" s="787"/>
      <c r="F261" s="787"/>
      <c r="G261" s="787"/>
      <c r="H261" s="787"/>
      <c r="I261" s="787"/>
      <c r="J261" s="787"/>
      <c r="K261" s="787"/>
      <c r="L261" s="787"/>
      <c r="M261" s="787"/>
      <c r="N261" s="787"/>
      <c r="O261" s="787"/>
      <c r="P261" s="787"/>
      <c r="Q261" s="787"/>
      <c r="R261" s="787"/>
      <c r="S261" s="787"/>
      <c r="T261" s="787"/>
      <c r="U261" s="787"/>
      <c r="V261" s="787"/>
      <c r="W261" s="787"/>
      <c r="X261" s="787"/>
      <c r="Y261" s="787"/>
      <c r="Z261" s="787"/>
      <c r="AA261" s="773"/>
      <c r="AB261" s="773"/>
      <c r="AC261" s="773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89">
        <v>4680115884137</v>
      </c>
      <c r="E262" s="790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7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93"/>
      <c r="R262" s="793"/>
      <c r="S262" s="793"/>
      <c r="T262" s="794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89">
        <v>4680115884137</v>
      </c>
      <c r="E263" s="790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8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93"/>
      <c r="R263" s="793"/>
      <c r="S263" s="793"/>
      <c r="T263" s="794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89">
        <v>4680115884236</v>
      </c>
      <c r="E264" s="790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93"/>
      <c r="R264" s="793"/>
      <c r="S264" s="793"/>
      <c r="T264" s="794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89">
        <v>4680115884175</v>
      </c>
      <c r="E265" s="790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93"/>
      <c r="R265" s="793"/>
      <c r="S265" s="793"/>
      <c r="T265" s="794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89">
        <v>4680115884175</v>
      </c>
      <c r="E266" s="790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93"/>
      <c r="R266" s="793"/>
      <c r="S266" s="793"/>
      <c r="T266" s="794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89">
        <v>4680115884144</v>
      </c>
      <c r="E267" s="790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93"/>
      <c r="R267" s="793"/>
      <c r="S267" s="793"/>
      <c r="T267" s="794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89">
        <v>4680115885288</v>
      </c>
      <c r="E268" s="790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95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93"/>
      <c r="R268" s="793"/>
      <c r="S268" s="793"/>
      <c r="T268" s="794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89">
        <v>4680115884182</v>
      </c>
      <c r="E269" s="790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52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93"/>
      <c r="R269" s="793"/>
      <c r="S269" s="793"/>
      <c r="T269" s="794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9">
        <v>4680115884205</v>
      </c>
      <c r="E270" s="790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1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93"/>
      <c r="R270" s="793"/>
      <c r="S270" s="793"/>
      <c r="T270" s="794"/>
      <c r="U270" s="34"/>
      <c r="V270" s="34"/>
      <c r="W270" s="35" t="s">
        <v>69</v>
      </c>
      <c r="X270" s="777">
        <v>48</v>
      </c>
      <c r="Y270" s="778">
        <f t="shared" si="62"/>
        <v>48</v>
      </c>
      <c r="Z270" s="36">
        <f>IFERROR(IF(Y270=0,"",ROUNDUP(Y270/H270,0)*0.00902),"")</f>
        <v>0.10824</v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50.519999999999996</v>
      </c>
      <c r="BN270" s="64">
        <f t="shared" si="64"/>
        <v>50.519999999999996</v>
      </c>
      <c r="BO270" s="64">
        <f t="shared" si="65"/>
        <v>9.0909090909090912E-2</v>
      </c>
      <c r="BP270" s="64">
        <f t="shared" si="66"/>
        <v>9.0909090909090912E-2</v>
      </c>
    </row>
    <row r="271" spans="1:68" x14ac:dyDescent="0.2">
      <c r="A271" s="786"/>
      <c r="B271" s="787"/>
      <c r="C271" s="787"/>
      <c r="D271" s="787"/>
      <c r="E271" s="787"/>
      <c r="F271" s="787"/>
      <c r="G271" s="787"/>
      <c r="H271" s="787"/>
      <c r="I271" s="787"/>
      <c r="J271" s="787"/>
      <c r="K271" s="787"/>
      <c r="L271" s="787"/>
      <c r="M271" s="787"/>
      <c r="N271" s="787"/>
      <c r="O271" s="788"/>
      <c r="P271" s="783" t="s">
        <v>71</v>
      </c>
      <c r="Q271" s="784"/>
      <c r="R271" s="784"/>
      <c r="S271" s="784"/>
      <c r="T271" s="784"/>
      <c r="U271" s="784"/>
      <c r="V271" s="785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12</v>
      </c>
      <c r="Y271" s="779">
        <f>IFERROR(Y262/H262,"0")+IFERROR(Y263/H263,"0")+IFERROR(Y264/H264,"0")+IFERROR(Y265/H265,"0")+IFERROR(Y266/H266,"0")+IFERROR(Y267/H267,"0")+IFERROR(Y268/H268,"0")+IFERROR(Y269/H269,"0")+IFERROR(Y270/H270,"0")</f>
        <v>12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0.10824</v>
      </c>
      <c r="AA271" s="780"/>
      <c r="AB271" s="780"/>
      <c r="AC271" s="780"/>
    </row>
    <row r="272" spans="1:68" x14ac:dyDescent="0.2">
      <c r="A272" s="787"/>
      <c r="B272" s="787"/>
      <c r="C272" s="787"/>
      <c r="D272" s="787"/>
      <c r="E272" s="787"/>
      <c r="F272" s="787"/>
      <c r="G272" s="787"/>
      <c r="H272" s="787"/>
      <c r="I272" s="787"/>
      <c r="J272" s="787"/>
      <c r="K272" s="787"/>
      <c r="L272" s="787"/>
      <c r="M272" s="787"/>
      <c r="N272" s="787"/>
      <c r="O272" s="788"/>
      <c r="P272" s="783" t="s">
        <v>71</v>
      </c>
      <c r="Q272" s="784"/>
      <c r="R272" s="784"/>
      <c r="S272" s="784"/>
      <c r="T272" s="784"/>
      <c r="U272" s="784"/>
      <c r="V272" s="785"/>
      <c r="W272" s="37" t="s">
        <v>69</v>
      </c>
      <c r="X272" s="779">
        <f>IFERROR(SUM(X262:X270),"0")</f>
        <v>48</v>
      </c>
      <c r="Y272" s="779">
        <f>IFERROR(SUM(Y262:Y270),"0")</f>
        <v>48</v>
      </c>
      <c r="Z272" s="37"/>
      <c r="AA272" s="780"/>
      <c r="AB272" s="780"/>
      <c r="AC272" s="780"/>
    </row>
    <row r="273" spans="1:68" ht="14.25" hidden="1" customHeight="1" x14ac:dyDescent="0.25">
      <c r="A273" s="791" t="s">
        <v>172</v>
      </c>
      <c r="B273" s="787"/>
      <c r="C273" s="787"/>
      <c r="D273" s="787"/>
      <c r="E273" s="787"/>
      <c r="F273" s="787"/>
      <c r="G273" s="787"/>
      <c r="H273" s="787"/>
      <c r="I273" s="787"/>
      <c r="J273" s="787"/>
      <c r="K273" s="787"/>
      <c r="L273" s="787"/>
      <c r="M273" s="787"/>
      <c r="N273" s="787"/>
      <c r="O273" s="787"/>
      <c r="P273" s="787"/>
      <c r="Q273" s="787"/>
      <c r="R273" s="787"/>
      <c r="S273" s="787"/>
      <c r="T273" s="787"/>
      <c r="U273" s="787"/>
      <c r="V273" s="787"/>
      <c r="W273" s="787"/>
      <c r="X273" s="787"/>
      <c r="Y273" s="787"/>
      <c r="Z273" s="787"/>
      <c r="AA273" s="773"/>
      <c r="AB273" s="773"/>
      <c r="AC273" s="773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89">
        <v>4680115885721</v>
      </c>
      <c r="E274" s="790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93"/>
      <c r="R274" s="793"/>
      <c r="S274" s="793"/>
      <c r="T274" s="794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6"/>
      <c r="B275" s="787"/>
      <c r="C275" s="787"/>
      <c r="D275" s="787"/>
      <c r="E275" s="787"/>
      <c r="F275" s="787"/>
      <c r="G275" s="787"/>
      <c r="H275" s="787"/>
      <c r="I275" s="787"/>
      <c r="J275" s="787"/>
      <c r="K275" s="787"/>
      <c r="L275" s="787"/>
      <c r="M275" s="787"/>
      <c r="N275" s="787"/>
      <c r="O275" s="788"/>
      <c r="P275" s="783" t="s">
        <v>71</v>
      </c>
      <c r="Q275" s="784"/>
      <c r="R275" s="784"/>
      <c r="S275" s="784"/>
      <c r="T275" s="784"/>
      <c r="U275" s="784"/>
      <c r="V275" s="785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hidden="1" x14ac:dyDescent="0.2">
      <c r="A276" s="787"/>
      <c r="B276" s="787"/>
      <c r="C276" s="787"/>
      <c r="D276" s="787"/>
      <c r="E276" s="787"/>
      <c r="F276" s="787"/>
      <c r="G276" s="787"/>
      <c r="H276" s="787"/>
      <c r="I276" s="787"/>
      <c r="J276" s="787"/>
      <c r="K276" s="787"/>
      <c r="L276" s="787"/>
      <c r="M276" s="787"/>
      <c r="N276" s="787"/>
      <c r="O276" s="788"/>
      <c r="P276" s="783" t="s">
        <v>71</v>
      </c>
      <c r="Q276" s="784"/>
      <c r="R276" s="784"/>
      <c r="S276" s="784"/>
      <c r="T276" s="784"/>
      <c r="U276" s="784"/>
      <c r="V276" s="785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hidden="1" customHeight="1" x14ac:dyDescent="0.25">
      <c r="A277" s="805" t="s">
        <v>473</v>
      </c>
      <c r="B277" s="787"/>
      <c r="C277" s="787"/>
      <c r="D277" s="787"/>
      <c r="E277" s="787"/>
      <c r="F277" s="787"/>
      <c r="G277" s="787"/>
      <c r="H277" s="787"/>
      <c r="I277" s="787"/>
      <c r="J277" s="787"/>
      <c r="K277" s="787"/>
      <c r="L277" s="787"/>
      <c r="M277" s="787"/>
      <c r="N277" s="787"/>
      <c r="O277" s="787"/>
      <c r="P277" s="787"/>
      <c r="Q277" s="787"/>
      <c r="R277" s="787"/>
      <c r="S277" s="787"/>
      <c r="T277" s="787"/>
      <c r="U277" s="787"/>
      <c r="V277" s="787"/>
      <c r="W277" s="787"/>
      <c r="X277" s="787"/>
      <c r="Y277" s="787"/>
      <c r="Z277" s="787"/>
      <c r="AA277" s="772"/>
      <c r="AB277" s="772"/>
      <c r="AC277" s="772"/>
    </row>
    <row r="278" spans="1:68" ht="14.25" hidden="1" customHeight="1" x14ac:dyDescent="0.25">
      <c r="A278" s="791" t="s">
        <v>115</v>
      </c>
      <c r="B278" s="787"/>
      <c r="C278" s="787"/>
      <c r="D278" s="787"/>
      <c r="E278" s="787"/>
      <c r="F278" s="787"/>
      <c r="G278" s="787"/>
      <c r="H278" s="787"/>
      <c r="I278" s="787"/>
      <c r="J278" s="787"/>
      <c r="K278" s="787"/>
      <c r="L278" s="787"/>
      <c r="M278" s="787"/>
      <c r="N278" s="787"/>
      <c r="O278" s="787"/>
      <c r="P278" s="787"/>
      <c r="Q278" s="787"/>
      <c r="R278" s="787"/>
      <c r="S278" s="787"/>
      <c r="T278" s="787"/>
      <c r="U278" s="787"/>
      <c r="V278" s="787"/>
      <c r="W278" s="787"/>
      <c r="X278" s="787"/>
      <c r="Y278" s="787"/>
      <c r="Z278" s="787"/>
      <c r="AA278" s="773"/>
      <c r="AB278" s="773"/>
      <c r="AC278" s="773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89">
        <v>4680115885837</v>
      </c>
      <c r="E279" s="790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10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93"/>
      <c r="R279" s="793"/>
      <c r="S279" s="793"/>
      <c r="T279" s="794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89">
        <v>4607091387452</v>
      </c>
      <c r="E280" s="790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93"/>
      <c r="R280" s="793"/>
      <c r="S280" s="793"/>
      <c r="T280" s="794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89">
        <v>4680115885806</v>
      </c>
      <c r="E281" s="790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4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93"/>
      <c r="R281" s="793"/>
      <c r="S281" s="793"/>
      <c r="T281" s="794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89">
        <v>4680115885806</v>
      </c>
      <c r="E282" s="790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098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93"/>
      <c r="R282" s="793"/>
      <c r="S282" s="793"/>
      <c r="T282" s="794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89">
        <v>4680115885851</v>
      </c>
      <c r="E283" s="790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101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93"/>
      <c r="R283" s="793"/>
      <c r="S283" s="793"/>
      <c r="T283" s="794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89">
        <v>4607091385984</v>
      </c>
      <c r="E284" s="790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87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93"/>
      <c r="R284" s="793"/>
      <c r="S284" s="793"/>
      <c r="T284" s="794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89">
        <v>4680115885844</v>
      </c>
      <c r="E285" s="790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93"/>
      <c r="R285" s="793"/>
      <c r="S285" s="793"/>
      <c r="T285" s="794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89">
        <v>4607091387469</v>
      </c>
      <c r="E286" s="790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899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93"/>
      <c r="R286" s="793"/>
      <c r="S286" s="793"/>
      <c r="T286" s="794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89">
        <v>4680115885820</v>
      </c>
      <c r="E287" s="790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86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93"/>
      <c r="R287" s="793"/>
      <c r="S287" s="793"/>
      <c r="T287" s="794"/>
      <c r="U287" s="34"/>
      <c r="V287" s="34"/>
      <c r="W287" s="35" t="s">
        <v>69</v>
      </c>
      <c r="X287" s="777">
        <v>0</v>
      </c>
      <c r="Y287" s="778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89">
        <v>4607091387438</v>
      </c>
      <c r="E288" s="790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6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93"/>
      <c r="R288" s="793"/>
      <c r="S288" s="793"/>
      <c r="T288" s="794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6"/>
      <c r="B289" s="787"/>
      <c r="C289" s="787"/>
      <c r="D289" s="787"/>
      <c r="E289" s="787"/>
      <c r="F289" s="787"/>
      <c r="G289" s="787"/>
      <c r="H289" s="787"/>
      <c r="I289" s="787"/>
      <c r="J289" s="787"/>
      <c r="K289" s="787"/>
      <c r="L289" s="787"/>
      <c r="M289" s="787"/>
      <c r="N289" s="787"/>
      <c r="O289" s="788"/>
      <c r="P289" s="783" t="s">
        <v>71</v>
      </c>
      <c r="Q289" s="784"/>
      <c r="R289" s="784"/>
      <c r="S289" s="784"/>
      <c r="T289" s="784"/>
      <c r="U289" s="784"/>
      <c r="V289" s="785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80"/>
      <c r="AB289" s="780"/>
      <c r="AC289" s="780"/>
    </row>
    <row r="290" spans="1:68" hidden="1" x14ac:dyDescent="0.2">
      <c r="A290" s="787"/>
      <c r="B290" s="787"/>
      <c r="C290" s="787"/>
      <c r="D290" s="787"/>
      <c r="E290" s="787"/>
      <c r="F290" s="787"/>
      <c r="G290" s="787"/>
      <c r="H290" s="787"/>
      <c r="I290" s="787"/>
      <c r="J290" s="787"/>
      <c r="K290" s="787"/>
      <c r="L290" s="787"/>
      <c r="M290" s="787"/>
      <c r="N290" s="787"/>
      <c r="O290" s="788"/>
      <c r="P290" s="783" t="s">
        <v>71</v>
      </c>
      <c r="Q290" s="784"/>
      <c r="R290" s="784"/>
      <c r="S290" s="784"/>
      <c r="T290" s="784"/>
      <c r="U290" s="784"/>
      <c r="V290" s="785"/>
      <c r="W290" s="37" t="s">
        <v>69</v>
      </c>
      <c r="X290" s="779">
        <f>IFERROR(SUM(X279:X288),"0")</f>
        <v>0</v>
      </c>
      <c r="Y290" s="779">
        <f>IFERROR(SUM(Y279:Y288),"0")</f>
        <v>0</v>
      </c>
      <c r="Z290" s="37"/>
      <c r="AA290" s="780"/>
      <c r="AB290" s="780"/>
      <c r="AC290" s="780"/>
    </row>
    <row r="291" spans="1:68" ht="16.5" hidden="1" customHeight="1" x14ac:dyDescent="0.25">
      <c r="A291" s="805" t="s">
        <v>500</v>
      </c>
      <c r="B291" s="787"/>
      <c r="C291" s="787"/>
      <c r="D291" s="787"/>
      <c r="E291" s="787"/>
      <c r="F291" s="787"/>
      <c r="G291" s="787"/>
      <c r="H291" s="787"/>
      <c r="I291" s="787"/>
      <c r="J291" s="787"/>
      <c r="K291" s="787"/>
      <c r="L291" s="787"/>
      <c r="M291" s="787"/>
      <c r="N291" s="787"/>
      <c r="O291" s="787"/>
      <c r="P291" s="787"/>
      <c r="Q291" s="787"/>
      <c r="R291" s="787"/>
      <c r="S291" s="787"/>
      <c r="T291" s="787"/>
      <c r="U291" s="787"/>
      <c r="V291" s="787"/>
      <c r="W291" s="787"/>
      <c r="X291" s="787"/>
      <c r="Y291" s="787"/>
      <c r="Z291" s="787"/>
      <c r="AA291" s="772"/>
      <c r="AB291" s="772"/>
      <c r="AC291" s="772"/>
    </row>
    <row r="292" spans="1:68" ht="14.25" hidden="1" customHeight="1" x14ac:dyDescent="0.25">
      <c r="A292" s="791" t="s">
        <v>115</v>
      </c>
      <c r="B292" s="787"/>
      <c r="C292" s="787"/>
      <c r="D292" s="787"/>
      <c r="E292" s="787"/>
      <c r="F292" s="787"/>
      <c r="G292" s="787"/>
      <c r="H292" s="787"/>
      <c r="I292" s="787"/>
      <c r="J292" s="787"/>
      <c r="K292" s="787"/>
      <c r="L292" s="787"/>
      <c r="M292" s="787"/>
      <c r="N292" s="787"/>
      <c r="O292" s="787"/>
      <c r="P292" s="787"/>
      <c r="Q292" s="787"/>
      <c r="R292" s="787"/>
      <c r="S292" s="787"/>
      <c r="T292" s="787"/>
      <c r="U292" s="787"/>
      <c r="V292" s="787"/>
      <c r="W292" s="787"/>
      <c r="X292" s="787"/>
      <c r="Y292" s="787"/>
      <c r="Z292" s="787"/>
      <c r="AA292" s="773"/>
      <c r="AB292" s="773"/>
      <c r="AC292" s="773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89">
        <v>4680115885707</v>
      </c>
      <c r="E293" s="790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93"/>
      <c r="R293" s="793"/>
      <c r="S293" s="793"/>
      <c r="T293" s="794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6"/>
      <c r="B294" s="787"/>
      <c r="C294" s="787"/>
      <c r="D294" s="787"/>
      <c r="E294" s="787"/>
      <c r="F294" s="787"/>
      <c r="G294" s="787"/>
      <c r="H294" s="787"/>
      <c r="I294" s="787"/>
      <c r="J294" s="787"/>
      <c r="K294" s="787"/>
      <c r="L294" s="787"/>
      <c r="M294" s="787"/>
      <c r="N294" s="787"/>
      <c r="O294" s="788"/>
      <c r="P294" s="783" t="s">
        <v>71</v>
      </c>
      <c r="Q294" s="784"/>
      <c r="R294" s="784"/>
      <c r="S294" s="784"/>
      <c r="T294" s="784"/>
      <c r="U294" s="784"/>
      <c r="V294" s="785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hidden="1" x14ac:dyDescent="0.2">
      <c r="A295" s="787"/>
      <c r="B295" s="787"/>
      <c r="C295" s="787"/>
      <c r="D295" s="787"/>
      <c r="E295" s="787"/>
      <c r="F295" s="787"/>
      <c r="G295" s="787"/>
      <c r="H295" s="787"/>
      <c r="I295" s="787"/>
      <c r="J295" s="787"/>
      <c r="K295" s="787"/>
      <c r="L295" s="787"/>
      <c r="M295" s="787"/>
      <c r="N295" s="787"/>
      <c r="O295" s="788"/>
      <c r="P295" s="783" t="s">
        <v>71</v>
      </c>
      <c r="Q295" s="784"/>
      <c r="R295" s="784"/>
      <c r="S295" s="784"/>
      <c r="T295" s="784"/>
      <c r="U295" s="784"/>
      <c r="V295" s="785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hidden="1" customHeight="1" x14ac:dyDescent="0.25">
      <c r="A296" s="805" t="s">
        <v>503</v>
      </c>
      <c r="B296" s="787"/>
      <c r="C296" s="787"/>
      <c r="D296" s="787"/>
      <c r="E296" s="787"/>
      <c r="F296" s="787"/>
      <c r="G296" s="787"/>
      <c r="H296" s="787"/>
      <c r="I296" s="787"/>
      <c r="J296" s="787"/>
      <c r="K296" s="787"/>
      <c r="L296" s="787"/>
      <c r="M296" s="787"/>
      <c r="N296" s="787"/>
      <c r="O296" s="787"/>
      <c r="P296" s="787"/>
      <c r="Q296" s="787"/>
      <c r="R296" s="787"/>
      <c r="S296" s="787"/>
      <c r="T296" s="787"/>
      <c r="U296" s="787"/>
      <c r="V296" s="787"/>
      <c r="W296" s="787"/>
      <c r="X296" s="787"/>
      <c r="Y296" s="787"/>
      <c r="Z296" s="787"/>
      <c r="AA296" s="772"/>
      <c r="AB296" s="772"/>
      <c r="AC296" s="772"/>
    </row>
    <row r="297" spans="1:68" ht="14.25" hidden="1" customHeight="1" x14ac:dyDescent="0.25">
      <c r="A297" s="791" t="s">
        <v>115</v>
      </c>
      <c r="B297" s="787"/>
      <c r="C297" s="787"/>
      <c r="D297" s="787"/>
      <c r="E297" s="787"/>
      <c r="F297" s="787"/>
      <c r="G297" s="787"/>
      <c r="H297" s="787"/>
      <c r="I297" s="787"/>
      <c r="J297" s="787"/>
      <c r="K297" s="787"/>
      <c r="L297" s="787"/>
      <c r="M297" s="787"/>
      <c r="N297" s="787"/>
      <c r="O297" s="787"/>
      <c r="P297" s="787"/>
      <c r="Q297" s="787"/>
      <c r="R297" s="787"/>
      <c r="S297" s="787"/>
      <c r="T297" s="787"/>
      <c r="U297" s="787"/>
      <c r="V297" s="787"/>
      <c r="W297" s="787"/>
      <c r="X297" s="787"/>
      <c r="Y297" s="787"/>
      <c r="Z297" s="787"/>
      <c r="AA297" s="773"/>
      <c r="AB297" s="773"/>
      <c r="AC297" s="773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89">
        <v>4607091383423</v>
      </c>
      <c r="E298" s="790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93"/>
      <c r="R298" s="793"/>
      <c r="S298" s="793"/>
      <c r="T298" s="794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89">
        <v>4680115885691</v>
      </c>
      <c r="E299" s="790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93"/>
      <c r="R299" s="793"/>
      <c r="S299" s="793"/>
      <c r="T299" s="794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89">
        <v>4680115885660</v>
      </c>
      <c r="E300" s="790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5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93"/>
      <c r="R300" s="793"/>
      <c r="S300" s="793"/>
      <c r="T300" s="794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6"/>
      <c r="B301" s="787"/>
      <c r="C301" s="787"/>
      <c r="D301" s="787"/>
      <c r="E301" s="787"/>
      <c r="F301" s="787"/>
      <c r="G301" s="787"/>
      <c r="H301" s="787"/>
      <c r="I301" s="787"/>
      <c r="J301" s="787"/>
      <c r="K301" s="787"/>
      <c r="L301" s="787"/>
      <c r="M301" s="787"/>
      <c r="N301" s="787"/>
      <c r="O301" s="788"/>
      <c r="P301" s="783" t="s">
        <v>71</v>
      </c>
      <c r="Q301" s="784"/>
      <c r="R301" s="784"/>
      <c r="S301" s="784"/>
      <c r="T301" s="784"/>
      <c r="U301" s="784"/>
      <c r="V301" s="785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hidden="1" x14ac:dyDescent="0.2">
      <c r="A302" s="787"/>
      <c r="B302" s="787"/>
      <c r="C302" s="787"/>
      <c r="D302" s="787"/>
      <c r="E302" s="787"/>
      <c r="F302" s="787"/>
      <c r="G302" s="787"/>
      <c r="H302" s="787"/>
      <c r="I302" s="787"/>
      <c r="J302" s="787"/>
      <c r="K302" s="787"/>
      <c r="L302" s="787"/>
      <c r="M302" s="787"/>
      <c r="N302" s="787"/>
      <c r="O302" s="788"/>
      <c r="P302" s="783" t="s">
        <v>71</v>
      </c>
      <c r="Q302" s="784"/>
      <c r="R302" s="784"/>
      <c r="S302" s="784"/>
      <c r="T302" s="784"/>
      <c r="U302" s="784"/>
      <c r="V302" s="785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hidden="1" customHeight="1" x14ac:dyDescent="0.25">
      <c r="A303" s="805" t="s">
        <v>512</v>
      </c>
      <c r="B303" s="787"/>
      <c r="C303" s="787"/>
      <c r="D303" s="787"/>
      <c r="E303" s="787"/>
      <c r="F303" s="787"/>
      <c r="G303" s="787"/>
      <c r="H303" s="787"/>
      <c r="I303" s="787"/>
      <c r="J303" s="787"/>
      <c r="K303" s="787"/>
      <c r="L303" s="787"/>
      <c r="M303" s="787"/>
      <c r="N303" s="787"/>
      <c r="O303" s="787"/>
      <c r="P303" s="787"/>
      <c r="Q303" s="787"/>
      <c r="R303" s="787"/>
      <c r="S303" s="787"/>
      <c r="T303" s="787"/>
      <c r="U303" s="787"/>
      <c r="V303" s="787"/>
      <c r="W303" s="787"/>
      <c r="X303" s="787"/>
      <c r="Y303" s="787"/>
      <c r="Z303" s="787"/>
      <c r="AA303" s="772"/>
      <c r="AB303" s="772"/>
      <c r="AC303" s="772"/>
    </row>
    <row r="304" spans="1:68" ht="14.25" hidden="1" customHeight="1" x14ac:dyDescent="0.25">
      <c r="A304" s="791" t="s">
        <v>73</v>
      </c>
      <c r="B304" s="787"/>
      <c r="C304" s="787"/>
      <c r="D304" s="787"/>
      <c r="E304" s="787"/>
      <c r="F304" s="787"/>
      <c r="G304" s="787"/>
      <c r="H304" s="787"/>
      <c r="I304" s="787"/>
      <c r="J304" s="787"/>
      <c r="K304" s="787"/>
      <c r="L304" s="787"/>
      <c r="M304" s="787"/>
      <c r="N304" s="787"/>
      <c r="O304" s="787"/>
      <c r="P304" s="787"/>
      <c r="Q304" s="787"/>
      <c r="R304" s="787"/>
      <c r="S304" s="787"/>
      <c r="T304" s="787"/>
      <c r="U304" s="787"/>
      <c r="V304" s="787"/>
      <c r="W304" s="787"/>
      <c r="X304" s="787"/>
      <c r="Y304" s="787"/>
      <c r="Z304" s="787"/>
      <c r="AA304" s="773"/>
      <c r="AB304" s="773"/>
      <c r="AC304" s="773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89">
        <v>4680115881556</v>
      </c>
      <c r="E305" s="790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4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93"/>
      <c r="R305" s="793"/>
      <c r="S305" s="793"/>
      <c r="T305" s="794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89">
        <v>4680115881037</v>
      </c>
      <c r="E306" s="790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93"/>
      <c r="R306" s="793"/>
      <c r="S306" s="793"/>
      <c r="T306" s="794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89">
        <v>4680115886186</v>
      </c>
      <c r="E307" s="790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0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93"/>
      <c r="R307" s="793"/>
      <c r="S307" s="793"/>
      <c r="T307" s="794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9">
        <v>4680115881228</v>
      </c>
      <c r="E308" s="790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100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93"/>
      <c r="R308" s="793"/>
      <c r="S308" s="793"/>
      <c r="T308" s="794"/>
      <c r="U308" s="34"/>
      <c r="V308" s="34"/>
      <c r="W308" s="35" t="s">
        <v>69</v>
      </c>
      <c r="X308" s="777">
        <v>57.6</v>
      </c>
      <c r="Y308" s="778">
        <f t="shared" si="72"/>
        <v>57.599999999999994</v>
      </c>
      <c r="Z308" s="36">
        <f>IFERROR(IF(Y308=0,"",ROUNDUP(Y308/H308,0)*0.00651),"")</f>
        <v>0.15623999999999999</v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63.648000000000003</v>
      </c>
      <c r="BN308" s="64">
        <f t="shared" si="74"/>
        <v>63.648000000000003</v>
      </c>
      <c r="BO308" s="64">
        <f t="shared" si="75"/>
        <v>0.13186813186813187</v>
      </c>
      <c r="BP308" s="64">
        <f t="shared" si="76"/>
        <v>0.13186813186813187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9">
        <v>4680115881211</v>
      </c>
      <c r="E309" s="790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99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93"/>
      <c r="R309" s="793"/>
      <c r="S309" s="793"/>
      <c r="T309" s="794"/>
      <c r="U309" s="34"/>
      <c r="V309" s="34"/>
      <c r="W309" s="35" t="s">
        <v>69</v>
      </c>
      <c r="X309" s="777">
        <v>57.6</v>
      </c>
      <c r="Y309" s="778">
        <f t="shared" si="72"/>
        <v>57.599999999999994</v>
      </c>
      <c r="Z309" s="36">
        <f>IFERROR(IF(Y309=0,"",ROUNDUP(Y309/H309,0)*0.00651),"")</f>
        <v>0.15623999999999999</v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61.92</v>
      </c>
      <c r="BN309" s="64">
        <f t="shared" si="74"/>
        <v>61.919999999999995</v>
      </c>
      <c r="BO309" s="64">
        <f t="shared" si="75"/>
        <v>0.13186813186813187</v>
      </c>
      <c r="BP309" s="64">
        <f t="shared" si="76"/>
        <v>0.13186813186813187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89">
        <v>4680115881020</v>
      </c>
      <c r="E310" s="790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6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93"/>
      <c r="R310" s="793"/>
      <c r="S310" s="793"/>
      <c r="T310" s="794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86"/>
      <c r="B311" s="787"/>
      <c r="C311" s="787"/>
      <c r="D311" s="787"/>
      <c r="E311" s="787"/>
      <c r="F311" s="787"/>
      <c r="G311" s="787"/>
      <c r="H311" s="787"/>
      <c r="I311" s="787"/>
      <c r="J311" s="787"/>
      <c r="K311" s="787"/>
      <c r="L311" s="787"/>
      <c r="M311" s="787"/>
      <c r="N311" s="787"/>
      <c r="O311" s="788"/>
      <c r="P311" s="783" t="s">
        <v>71</v>
      </c>
      <c r="Q311" s="784"/>
      <c r="R311" s="784"/>
      <c r="S311" s="784"/>
      <c r="T311" s="784"/>
      <c r="U311" s="784"/>
      <c r="V311" s="785"/>
      <c r="W311" s="37" t="s">
        <v>72</v>
      </c>
      <c r="X311" s="779">
        <f>IFERROR(X305/H305,"0")+IFERROR(X306/H306,"0")+IFERROR(X307/H307,"0")+IFERROR(X308/H308,"0")+IFERROR(X309/H309,"0")+IFERROR(X310/H310,"0")</f>
        <v>48</v>
      </c>
      <c r="Y311" s="779">
        <f>IFERROR(Y305/H305,"0")+IFERROR(Y306/H306,"0")+IFERROR(Y307/H307,"0")+IFERROR(Y308/H308,"0")+IFERROR(Y309/H309,"0")+IFERROR(Y310/H310,"0")</f>
        <v>48</v>
      </c>
      <c r="Z311" s="779">
        <f>IFERROR(IF(Z305="",0,Z305),"0")+IFERROR(IF(Z306="",0,Z306),"0")+IFERROR(IF(Z307="",0,Z307),"0")+IFERROR(IF(Z308="",0,Z308),"0")+IFERROR(IF(Z309="",0,Z309),"0")+IFERROR(IF(Z310="",0,Z310),"0")</f>
        <v>0.31247999999999998</v>
      </c>
      <c r="AA311" s="780"/>
      <c r="AB311" s="780"/>
      <c r="AC311" s="780"/>
    </row>
    <row r="312" spans="1:68" x14ac:dyDescent="0.2">
      <c r="A312" s="787"/>
      <c r="B312" s="787"/>
      <c r="C312" s="787"/>
      <c r="D312" s="787"/>
      <c r="E312" s="787"/>
      <c r="F312" s="787"/>
      <c r="G312" s="787"/>
      <c r="H312" s="787"/>
      <c r="I312" s="787"/>
      <c r="J312" s="787"/>
      <c r="K312" s="787"/>
      <c r="L312" s="787"/>
      <c r="M312" s="787"/>
      <c r="N312" s="787"/>
      <c r="O312" s="788"/>
      <c r="P312" s="783" t="s">
        <v>71</v>
      </c>
      <c r="Q312" s="784"/>
      <c r="R312" s="784"/>
      <c r="S312" s="784"/>
      <c r="T312" s="784"/>
      <c r="U312" s="784"/>
      <c r="V312" s="785"/>
      <c r="W312" s="37" t="s">
        <v>69</v>
      </c>
      <c r="X312" s="779">
        <f>IFERROR(SUM(X305:X310),"0")</f>
        <v>115.2</v>
      </c>
      <c r="Y312" s="779">
        <f>IFERROR(SUM(Y305:Y310),"0")</f>
        <v>115.19999999999999</v>
      </c>
      <c r="Z312" s="37"/>
      <c r="AA312" s="780"/>
      <c r="AB312" s="780"/>
      <c r="AC312" s="780"/>
    </row>
    <row r="313" spans="1:68" ht="16.5" hidden="1" customHeight="1" x14ac:dyDescent="0.25">
      <c r="A313" s="805" t="s">
        <v>528</v>
      </c>
      <c r="B313" s="787"/>
      <c r="C313" s="787"/>
      <c r="D313" s="787"/>
      <c r="E313" s="787"/>
      <c r="F313" s="787"/>
      <c r="G313" s="787"/>
      <c r="H313" s="787"/>
      <c r="I313" s="787"/>
      <c r="J313" s="787"/>
      <c r="K313" s="787"/>
      <c r="L313" s="787"/>
      <c r="M313" s="787"/>
      <c r="N313" s="787"/>
      <c r="O313" s="787"/>
      <c r="P313" s="787"/>
      <c r="Q313" s="787"/>
      <c r="R313" s="787"/>
      <c r="S313" s="787"/>
      <c r="T313" s="787"/>
      <c r="U313" s="787"/>
      <c r="V313" s="787"/>
      <c r="W313" s="787"/>
      <c r="X313" s="787"/>
      <c r="Y313" s="787"/>
      <c r="Z313" s="787"/>
      <c r="AA313" s="772"/>
      <c r="AB313" s="772"/>
      <c r="AC313" s="772"/>
    </row>
    <row r="314" spans="1:68" ht="14.25" hidden="1" customHeight="1" x14ac:dyDescent="0.25">
      <c r="A314" s="791" t="s">
        <v>115</v>
      </c>
      <c r="B314" s="787"/>
      <c r="C314" s="787"/>
      <c r="D314" s="787"/>
      <c r="E314" s="787"/>
      <c r="F314" s="787"/>
      <c r="G314" s="787"/>
      <c r="H314" s="787"/>
      <c r="I314" s="787"/>
      <c r="J314" s="787"/>
      <c r="K314" s="787"/>
      <c r="L314" s="787"/>
      <c r="M314" s="787"/>
      <c r="N314" s="787"/>
      <c r="O314" s="787"/>
      <c r="P314" s="787"/>
      <c r="Q314" s="787"/>
      <c r="R314" s="787"/>
      <c r="S314" s="787"/>
      <c r="T314" s="787"/>
      <c r="U314" s="787"/>
      <c r="V314" s="787"/>
      <c r="W314" s="787"/>
      <c r="X314" s="787"/>
      <c r="Y314" s="787"/>
      <c r="Z314" s="787"/>
      <c r="AA314" s="773"/>
      <c r="AB314" s="773"/>
      <c r="AC314" s="773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89">
        <v>4607091389296</v>
      </c>
      <c r="E315" s="790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80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93"/>
      <c r="R315" s="793"/>
      <c r="S315" s="793"/>
      <c r="T315" s="794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6"/>
      <c r="B316" s="787"/>
      <c r="C316" s="787"/>
      <c r="D316" s="787"/>
      <c r="E316" s="787"/>
      <c r="F316" s="787"/>
      <c r="G316" s="787"/>
      <c r="H316" s="787"/>
      <c r="I316" s="787"/>
      <c r="J316" s="787"/>
      <c r="K316" s="787"/>
      <c r="L316" s="787"/>
      <c r="M316" s="787"/>
      <c r="N316" s="787"/>
      <c r="O316" s="788"/>
      <c r="P316" s="783" t="s">
        <v>71</v>
      </c>
      <c r="Q316" s="784"/>
      <c r="R316" s="784"/>
      <c r="S316" s="784"/>
      <c r="T316" s="784"/>
      <c r="U316" s="784"/>
      <c r="V316" s="785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hidden="1" x14ac:dyDescent="0.2">
      <c r="A317" s="787"/>
      <c r="B317" s="787"/>
      <c r="C317" s="787"/>
      <c r="D317" s="787"/>
      <c r="E317" s="787"/>
      <c r="F317" s="787"/>
      <c r="G317" s="787"/>
      <c r="H317" s="787"/>
      <c r="I317" s="787"/>
      <c r="J317" s="787"/>
      <c r="K317" s="787"/>
      <c r="L317" s="787"/>
      <c r="M317" s="787"/>
      <c r="N317" s="787"/>
      <c r="O317" s="788"/>
      <c r="P317" s="783" t="s">
        <v>71</v>
      </c>
      <c r="Q317" s="784"/>
      <c r="R317" s="784"/>
      <c r="S317" s="784"/>
      <c r="T317" s="784"/>
      <c r="U317" s="784"/>
      <c r="V317" s="785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hidden="1" customHeight="1" x14ac:dyDescent="0.25">
      <c r="A318" s="791" t="s">
        <v>64</v>
      </c>
      <c r="B318" s="787"/>
      <c r="C318" s="787"/>
      <c r="D318" s="787"/>
      <c r="E318" s="787"/>
      <c r="F318" s="787"/>
      <c r="G318" s="787"/>
      <c r="H318" s="787"/>
      <c r="I318" s="787"/>
      <c r="J318" s="787"/>
      <c r="K318" s="787"/>
      <c r="L318" s="787"/>
      <c r="M318" s="787"/>
      <c r="N318" s="787"/>
      <c r="O318" s="787"/>
      <c r="P318" s="787"/>
      <c r="Q318" s="787"/>
      <c r="R318" s="787"/>
      <c r="S318" s="787"/>
      <c r="T318" s="787"/>
      <c r="U318" s="787"/>
      <c r="V318" s="787"/>
      <c r="W318" s="787"/>
      <c r="X318" s="787"/>
      <c r="Y318" s="787"/>
      <c r="Z318" s="787"/>
      <c r="AA318" s="773"/>
      <c r="AB318" s="773"/>
      <c r="AC318" s="773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89">
        <v>4680115880344</v>
      </c>
      <c r="E319" s="790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93"/>
      <c r="R319" s="793"/>
      <c r="S319" s="793"/>
      <c r="T319" s="794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6"/>
      <c r="B320" s="787"/>
      <c r="C320" s="787"/>
      <c r="D320" s="787"/>
      <c r="E320" s="787"/>
      <c r="F320" s="787"/>
      <c r="G320" s="787"/>
      <c r="H320" s="787"/>
      <c r="I320" s="787"/>
      <c r="J320" s="787"/>
      <c r="K320" s="787"/>
      <c r="L320" s="787"/>
      <c r="M320" s="787"/>
      <c r="N320" s="787"/>
      <c r="O320" s="788"/>
      <c r="P320" s="783" t="s">
        <v>71</v>
      </c>
      <c r="Q320" s="784"/>
      <c r="R320" s="784"/>
      <c r="S320" s="784"/>
      <c r="T320" s="784"/>
      <c r="U320" s="784"/>
      <c r="V320" s="785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hidden="1" x14ac:dyDescent="0.2">
      <c r="A321" s="787"/>
      <c r="B321" s="787"/>
      <c r="C321" s="787"/>
      <c r="D321" s="787"/>
      <c r="E321" s="787"/>
      <c r="F321" s="787"/>
      <c r="G321" s="787"/>
      <c r="H321" s="787"/>
      <c r="I321" s="787"/>
      <c r="J321" s="787"/>
      <c r="K321" s="787"/>
      <c r="L321" s="787"/>
      <c r="M321" s="787"/>
      <c r="N321" s="787"/>
      <c r="O321" s="788"/>
      <c r="P321" s="783" t="s">
        <v>71</v>
      </c>
      <c r="Q321" s="784"/>
      <c r="R321" s="784"/>
      <c r="S321" s="784"/>
      <c r="T321" s="784"/>
      <c r="U321" s="784"/>
      <c r="V321" s="785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hidden="1" customHeight="1" x14ac:dyDescent="0.25">
      <c r="A322" s="791" t="s">
        <v>73</v>
      </c>
      <c r="B322" s="787"/>
      <c r="C322" s="787"/>
      <c r="D322" s="787"/>
      <c r="E322" s="787"/>
      <c r="F322" s="787"/>
      <c r="G322" s="787"/>
      <c r="H322" s="787"/>
      <c r="I322" s="787"/>
      <c r="J322" s="787"/>
      <c r="K322" s="787"/>
      <c r="L322" s="787"/>
      <c r="M322" s="787"/>
      <c r="N322" s="787"/>
      <c r="O322" s="787"/>
      <c r="P322" s="787"/>
      <c r="Q322" s="787"/>
      <c r="R322" s="787"/>
      <c r="S322" s="787"/>
      <c r="T322" s="787"/>
      <c r="U322" s="787"/>
      <c r="V322" s="787"/>
      <c r="W322" s="787"/>
      <c r="X322" s="787"/>
      <c r="Y322" s="787"/>
      <c r="Z322" s="787"/>
      <c r="AA322" s="773"/>
      <c r="AB322" s="773"/>
      <c r="AC322" s="773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89">
        <v>4680115884618</v>
      </c>
      <c r="E323" s="790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0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93"/>
      <c r="R323" s="793"/>
      <c r="S323" s="793"/>
      <c r="T323" s="794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6"/>
      <c r="B324" s="787"/>
      <c r="C324" s="787"/>
      <c r="D324" s="787"/>
      <c r="E324" s="787"/>
      <c r="F324" s="787"/>
      <c r="G324" s="787"/>
      <c r="H324" s="787"/>
      <c r="I324" s="787"/>
      <c r="J324" s="787"/>
      <c r="K324" s="787"/>
      <c r="L324" s="787"/>
      <c r="M324" s="787"/>
      <c r="N324" s="787"/>
      <c r="O324" s="788"/>
      <c r="P324" s="783" t="s">
        <v>71</v>
      </c>
      <c r="Q324" s="784"/>
      <c r="R324" s="784"/>
      <c r="S324" s="784"/>
      <c r="T324" s="784"/>
      <c r="U324" s="784"/>
      <c r="V324" s="785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hidden="1" x14ac:dyDescent="0.2">
      <c r="A325" s="787"/>
      <c r="B325" s="787"/>
      <c r="C325" s="787"/>
      <c r="D325" s="787"/>
      <c r="E325" s="787"/>
      <c r="F325" s="787"/>
      <c r="G325" s="787"/>
      <c r="H325" s="787"/>
      <c r="I325" s="787"/>
      <c r="J325" s="787"/>
      <c r="K325" s="787"/>
      <c r="L325" s="787"/>
      <c r="M325" s="787"/>
      <c r="N325" s="787"/>
      <c r="O325" s="788"/>
      <c r="P325" s="783" t="s">
        <v>71</v>
      </c>
      <c r="Q325" s="784"/>
      <c r="R325" s="784"/>
      <c r="S325" s="784"/>
      <c r="T325" s="784"/>
      <c r="U325" s="784"/>
      <c r="V325" s="785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hidden="1" customHeight="1" x14ac:dyDescent="0.25">
      <c r="A326" s="805" t="s">
        <v>538</v>
      </c>
      <c r="B326" s="787"/>
      <c r="C326" s="787"/>
      <c r="D326" s="787"/>
      <c r="E326" s="787"/>
      <c r="F326" s="787"/>
      <c r="G326" s="787"/>
      <c r="H326" s="787"/>
      <c r="I326" s="787"/>
      <c r="J326" s="787"/>
      <c r="K326" s="787"/>
      <c r="L326" s="787"/>
      <c r="M326" s="787"/>
      <c r="N326" s="787"/>
      <c r="O326" s="787"/>
      <c r="P326" s="787"/>
      <c r="Q326" s="787"/>
      <c r="R326" s="787"/>
      <c r="S326" s="787"/>
      <c r="T326" s="787"/>
      <c r="U326" s="787"/>
      <c r="V326" s="787"/>
      <c r="W326" s="787"/>
      <c r="X326" s="787"/>
      <c r="Y326" s="787"/>
      <c r="Z326" s="787"/>
      <c r="AA326" s="772"/>
      <c r="AB326" s="772"/>
      <c r="AC326" s="772"/>
    </row>
    <row r="327" spans="1:68" ht="14.25" hidden="1" customHeight="1" x14ac:dyDescent="0.25">
      <c r="A327" s="791" t="s">
        <v>115</v>
      </c>
      <c r="B327" s="787"/>
      <c r="C327" s="787"/>
      <c r="D327" s="787"/>
      <c r="E327" s="787"/>
      <c r="F327" s="787"/>
      <c r="G327" s="787"/>
      <c r="H327" s="787"/>
      <c r="I327" s="787"/>
      <c r="J327" s="787"/>
      <c r="K327" s="787"/>
      <c r="L327" s="787"/>
      <c r="M327" s="787"/>
      <c r="N327" s="787"/>
      <c r="O327" s="787"/>
      <c r="P327" s="787"/>
      <c r="Q327" s="787"/>
      <c r="R327" s="787"/>
      <c r="S327" s="787"/>
      <c r="T327" s="787"/>
      <c r="U327" s="787"/>
      <c r="V327" s="787"/>
      <c r="W327" s="787"/>
      <c r="X327" s="787"/>
      <c r="Y327" s="787"/>
      <c r="Z327" s="787"/>
      <c r="AA327" s="773"/>
      <c r="AB327" s="773"/>
      <c r="AC327" s="773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89">
        <v>4607091389807</v>
      </c>
      <c r="E328" s="790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9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93"/>
      <c r="R328" s="793"/>
      <c r="S328" s="793"/>
      <c r="T328" s="794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6"/>
      <c r="B329" s="787"/>
      <c r="C329" s="787"/>
      <c r="D329" s="787"/>
      <c r="E329" s="787"/>
      <c r="F329" s="787"/>
      <c r="G329" s="787"/>
      <c r="H329" s="787"/>
      <c r="I329" s="787"/>
      <c r="J329" s="787"/>
      <c r="K329" s="787"/>
      <c r="L329" s="787"/>
      <c r="M329" s="787"/>
      <c r="N329" s="787"/>
      <c r="O329" s="788"/>
      <c r="P329" s="783" t="s">
        <v>71</v>
      </c>
      <c r="Q329" s="784"/>
      <c r="R329" s="784"/>
      <c r="S329" s="784"/>
      <c r="T329" s="784"/>
      <c r="U329" s="784"/>
      <c r="V329" s="785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hidden="1" x14ac:dyDescent="0.2">
      <c r="A330" s="787"/>
      <c r="B330" s="787"/>
      <c r="C330" s="787"/>
      <c r="D330" s="787"/>
      <c r="E330" s="787"/>
      <c r="F330" s="787"/>
      <c r="G330" s="787"/>
      <c r="H330" s="787"/>
      <c r="I330" s="787"/>
      <c r="J330" s="787"/>
      <c r="K330" s="787"/>
      <c r="L330" s="787"/>
      <c r="M330" s="787"/>
      <c r="N330" s="787"/>
      <c r="O330" s="788"/>
      <c r="P330" s="783" t="s">
        <v>71</v>
      </c>
      <c r="Q330" s="784"/>
      <c r="R330" s="784"/>
      <c r="S330" s="784"/>
      <c r="T330" s="784"/>
      <c r="U330" s="784"/>
      <c r="V330" s="785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hidden="1" customHeight="1" x14ac:dyDescent="0.25">
      <c r="A331" s="791" t="s">
        <v>64</v>
      </c>
      <c r="B331" s="787"/>
      <c r="C331" s="787"/>
      <c r="D331" s="787"/>
      <c r="E331" s="787"/>
      <c r="F331" s="787"/>
      <c r="G331" s="787"/>
      <c r="H331" s="787"/>
      <c r="I331" s="787"/>
      <c r="J331" s="787"/>
      <c r="K331" s="787"/>
      <c r="L331" s="787"/>
      <c r="M331" s="787"/>
      <c r="N331" s="787"/>
      <c r="O331" s="787"/>
      <c r="P331" s="787"/>
      <c r="Q331" s="787"/>
      <c r="R331" s="787"/>
      <c r="S331" s="787"/>
      <c r="T331" s="787"/>
      <c r="U331" s="787"/>
      <c r="V331" s="787"/>
      <c r="W331" s="787"/>
      <c r="X331" s="787"/>
      <c r="Y331" s="787"/>
      <c r="Z331" s="787"/>
      <c r="AA331" s="773"/>
      <c r="AB331" s="773"/>
      <c r="AC331" s="773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89">
        <v>4680115880481</v>
      </c>
      <c r="E332" s="790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60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93"/>
      <c r="R332" s="793"/>
      <c r="S332" s="793"/>
      <c r="T332" s="794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6"/>
      <c r="B333" s="787"/>
      <c r="C333" s="787"/>
      <c r="D333" s="787"/>
      <c r="E333" s="787"/>
      <c r="F333" s="787"/>
      <c r="G333" s="787"/>
      <c r="H333" s="787"/>
      <c r="I333" s="787"/>
      <c r="J333" s="787"/>
      <c r="K333" s="787"/>
      <c r="L333" s="787"/>
      <c r="M333" s="787"/>
      <c r="N333" s="787"/>
      <c r="O333" s="788"/>
      <c r="P333" s="783" t="s">
        <v>71</v>
      </c>
      <c r="Q333" s="784"/>
      <c r="R333" s="784"/>
      <c r="S333" s="784"/>
      <c r="T333" s="784"/>
      <c r="U333" s="784"/>
      <c r="V333" s="785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hidden="1" x14ac:dyDescent="0.2">
      <c r="A334" s="787"/>
      <c r="B334" s="787"/>
      <c r="C334" s="787"/>
      <c r="D334" s="787"/>
      <c r="E334" s="787"/>
      <c r="F334" s="787"/>
      <c r="G334" s="787"/>
      <c r="H334" s="787"/>
      <c r="I334" s="787"/>
      <c r="J334" s="787"/>
      <c r="K334" s="787"/>
      <c r="L334" s="787"/>
      <c r="M334" s="787"/>
      <c r="N334" s="787"/>
      <c r="O334" s="788"/>
      <c r="P334" s="783" t="s">
        <v>71</v>
      </c>
      <c r="Q334" s="784"/>
      <c r="R334" s="784"/>
      <c r="S334" s="784"/>
      <c r="T334" s="784"/>
      <c r="U334" s="784"/>
      <c r="V334" s="785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hidden="1" customHeight="1" x14ac:dyDescent="0.25">
      <c r="A335" s="791" t="s">
        <v>73</v>
      </c>
      <c r="B335" s="787"/>
      <c r="C335" s="787"/>
      <c r="D335" s="787"/>
      <c r="E335" s="787"/>
      <c r="F335" s="787"/>
      <c r="G335" s="787"/>
      <c r="H335" s="787"/>
      <c r="I335" s="787"/>
      <c r="J335" s="787"/>
      <c r="K335" s="787"/>
      <c r="L335" s="787"/>
      <c r="M335" s="787"/>
      <c r="N335" s="787"/>
      <c r="O335" s="787"/>
      <c r="P335" s="787"/>
      <c r="Q335" s="787"/>
      <c r="R335" s="787"/>
      <c r="S335" s="787"/>
      <c r="T335" s="787"/>
      <c r="U335" s="787"/>
      <c r="V335" s="787"/>
      <c r="W335" s="787"/>
      <c r="X335" s="787"/>
      <c r="Y335" s="787"/>
      <c r="Z335" s="787"/>
      <c r="AA335" s="773"/>
      <c r="AB335" s="773"/>
      <c r="AC335" s="773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89">
        <v>4680115880412</v>
      </c>
      <c r="E336" s="790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26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93"/>
      <c r="R336" s="793"/>
      <c r="S336" s="793"/>
      <c r="T336" s="794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89">
        <v>4680115880511</v>
      </c>
      <c r="E337" s="790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91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93"/>
      <c r="R337" s="793"/>
      <c r="S337" s="793"/>
      <c r="T337" s="794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6"/>
      <c r="B338" s="787"/>
      <c r="C338" s="787"/>
      <c r="D338" s="787"/>
      <c r="E338" s="787"/>
      <c r="F338" s="787"/>
      <c r="G338" s="787"/>
      <c r="H338" s="787"/>
      <c r="I338" s="787"/>
      <c r="J338" s="787"/>
      <c r="K338" s="787"/>
      <c r="L338" s="787"/>
      <c r="M338" s="787"/>
      <c r="N338" s="787"/>
      <c r="O338" s="788"/>
      <c r="P338" s="783" t="s">
        <v>71</v>
      </c>
      <c r="Q338" s="784"/>
      <c r="R338" s="784"/>
      <c r="S338" s="784"/>
      <c r="T338" s="784"/>
      <c r="U338" s="784"/>
      <c r="V338" s="785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hidden="1" x14ac:dyDescent="0.2">
      <c r="A339" s="787"/>
      <c r="B339" s="787"/>
      <c r="C339" s="787"/>
      <c r="D339" s="787"/>
      <c r="E339" s="787"/>
      <c r="F339" s="787"/>
      <c r="G339" s="787"/>
      <c r="H339" s="787"/>
      <c r="I339" s="787"/>
      <c r="J339" s="787"/>
      <c r="K339" s="787"/>
      <c r="L339" s="787"/>
      <c r="M339" s="787"/>
      <c r="N339" s="787"/>
      <c r="O339" s="788"/>
      <c r="P339" s="783" t="s">
        <v>71</v>
      </c>
      <c r="Q339" s="784"/>
      <c r="R339" s="784"/>
      <c r="S339" s="784"/>
      <c r="T339" s="784"/>
      <c r="U339" s="784"/>
      <c r="V339" s="785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hidden="1" customHeight="1" x14ac:dyDescent="0.25">
      <c r="A340" s="805" t="s">
        <v>551</v>
      </c>
      <c r="B340" s="787"/>
      <c r="C340" s="787"/>
      <c r="D340" s="787"/>
      <c r="E340" s="787"/>
      <c r="F340" s="787"/>
      <c r="G340" s="787"/>
      <c r="H340" s="787"/>
      <c r="I340" s="787"/>
      <c r="J340" s="787"/>
      <c r="K340" s="787"/>
      <c r="L340" s="787"/>
      <c r="M340" s="787"/>
      <c r="N340" s="787"/>
      <c r="O340" s="787"/>
      <c r="P340" s="787"/>
      <c r="Q340" s="787"/>
      <c r="R340" s="787"/>
      <c r="S340" s="787"/>
      <c r="T340" s="787"/>
      <c r="U340" s="787"/>
      <c r="V340" s="787"/>
      <c r="W340" s="787"/>
      <c r="X340" s="787"/>
      <c r="Y340" s="787"/>
      <c r="Z340" s="787"/>
      <c r="AA340" s="772"/>
      <c r="AB340" s="772"/>
      <c r="AC340" s="772"/>
    </row>
    <row r="341" spans="1:68" ht="14.25" hidden="1" customHeight="1" x14ac:dyDescent="0.25">
      <c r="A341" s="791" t="s">
        <v>115</v>
      </c>
      <c r="B341" s="787"/>
      <c r="C341" s="787"/>
      <c r="D341" s="787"/>
      <c r="E341" s="787"/>
      <c r="F341" s="787"/>
      <c r="G341" s="787"/>
      <c r="H341" s="787"/>
      <c r="I341" s="787"/>
      <c r="J341" s="787"/>
      <c r="K341" s="787"/>
      <c r="L341" s="787"/>
      <c r="M341" s="787"/>
      <c r="N341" s="787"/>
      <c r="O341" s="787"/>
      <c r="P341" s="787"/>
      <c r="Q341" s="787"/>
      <c r="R341" s="787"/>
      <c r="S341" s="787"/>
      <c r="T341" s="787"/>
      <c r="U341" s="787"/>
      <c r="V341" s="787"/>
      <c r="W341" s="787"/>
      <c r="X341" s="787"/>
      <c r="Y341" s="787"/>
      <c r="Z341" s="787"/>
      <c r="AA341" s="773"/>
      <c r="AB341" s="773"/>
      <c r="AC341" s="773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89">
        <v>4680115882973</v>
      </c>
      <c r="E342" s="790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22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93"/>
      <c r="R342" s="793"/>
      <c r="S342" s="793"/>
      <c r="T342" s="794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6"/>
      <c r="B343" s="787"/>
      <c r="C343" s="787"/>
      <c r="D343" s="787"/>
      <c r="E343" s="787"/>
      <c r="F343" s="787"/>
      <c r="G343" s="787"/>
      <c r="H343" s="787"/>
      <c r="I343" s="787"/>
      <c r="J343" s="787"/>
      <c r="K343" s="787"/>
      <c r="L343" s="787"/>
      <c r="M343" s="787"/>
      <c r="N343" s="787"/>
      <c r="O343" s="788"/>
      <c r="P343" s="783" t="s">
        <v>71</v>
      </c>
      <c r="Q343" s="784"/>
      <c r="R343" s="784"/>
      <c r="S343" s="784"/>
      <c r="T343" s="784"/>
      <c r="U343" s="784"/>
      <c r="V343" s="785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hidden="1" x14ac:dyDescent="0.2">
      <c r="A344" s="787"/>
      <c r="B344" s="787"/>
      <c r="C344" s="787"/>
      <c r="D344" s="787"/>
      <c r="E344" s="787"/>
      <c r="F344" s="787"/>
      <c r="G344" s="787"/>
      <c r="H344" s="787"/>
      <c r="I344" s="787"/>
      <c r="J344" s="787"/>
      <c r="K344" s="787"/>
      <c r="L344" s="787"/>
      <c r="M344" s="787"/>
      <c r="N344" s="787"/>
      <c r="O344" s="788"/>
      <c r="P344" s="783" t="s">
        <v>71</v>
      </c>
      <c r="Q344" s="784"/>
      <c r="R344" s="784"/>
      <c r="S344" s="784"/>
      <c r="T344" s="784"/>
      <c r="U344" s="784"/>
      <c r="V344" s="785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hidden="1" customHeight="1" x14ac:dyDescent="0.25">
      <c r="A345" s="791" t="s">
        <v>64</v>
      </c>
      <c r="B345" s="787"/>
      <c r="C345" s="787"/>
      <c r="D345" s="787"/>
      <c r="E345" s="787"/>
      <c r="F345" s="787"/>
      <c r="G345" s="787"/>
      <c r="H345" s="787"/>
      <c r="I345" s="787"/>
      <c r="J345" s="787"/>
      <c r="K345" s="787"/>
      <c r="L345" s="787"/>
      <c r="M345" s="787"/>
      <c r="N345" s="787"/>
      <c r="O345" s="787"/>
      <c r="P345" s="787"/>
      <c r="Q345" s="787"/>
      <c r="R345" s="787"/>
      <c r="S345" s="787"/>
      <c r="T345" s="787"/>
      <c r="U345" s="787"/>
      <c r="V345" s="787"/>
      <c r="W345" s="787"/>
      <c r="X345" s="787"/>
      <c r="Y345" s="787"/>
      <c r="Z345" s="787"/>
      <c r="AA345" s="773"/>
      <c r="AB345" s="773"/>
      <c r="AC345" s="773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89">
        <v>4607091389845</v>
      </c>
      <c r="E346" s="790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032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93"/>
      <c r="R346" s="793"/>
      <c r="S346" s="793"/>
      <c r="T346" s="794"/>
      <c r="U346" s="34"/>
      <c r="V346" s="34"/>
      <c r="W346" s="35" t="s">
        <v>69</v>
      </c>
      <c r="X346" s="777">
        <v>0</v>
      </c>
      <c r="Y346" s="778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89">
        <v>4680115882881</v>
      </c>
      <c r="E347" s="790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93"/>
      <c r="R347" s="793"/>
      <c r="S347" s="793"/>
      <c r="T347" s="794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6"/>
      <c r="B348" s="787"/>
      <c r="C348" s="787"/>
      <c r="D348" s="787"/>
      <c r="E348" s="787"/>
      <c r="F348" s="787"/>
      <c r="G348" s="787"/>
      <c r="H348" s="787"/>
      <c r="I348" s="787"/>
      <c r="J348" s="787"/>
      <c r="K348" s="787"/>
      <c r="L348" s="787"/>
      <c r="M348" s="787"/>
      <c r="N348" s="787"/>
      <c r="O348" s="788"/>
      <c r="P348" s="783" t="s">
        <v>71</v>
      </c>
      <c r="Q348" s="784"/>
      <c r="R348" s="784"/>
      <c r="S348" s="784"/>
      <c r="T348" s="784"/>
      <c r="U348" s="784"/>
      <c r="V348" s="785"/>
      <c r="W348" s="37" t="s">
        <v>72</v>
      </c>
      <c r="X348" s="779">
        <f>IFERROR(X346/H346,"0")+IFERROR(X347/H347,"0")</f>
        <v>0</v>
      </c>
      <c r="Y348" s="779">
        <f>IFERROR(Y346/H346,"0")+IFERROR(Y347/H347,"0")</f>
        <v>0</v>
      </c>
      <c r="Z348" s="779">
        <f>IFERROR(IF(Z346="",0,Z346),"0")+IFERROR(IF(Z347="",0,Z347),"0")</f>
        <v>0</v>
      </c>
      <c r="AA348" s="780"/>
      <c r="AB348" s="780"/>
      <c r="AC348" s="780"/>
    </row>
    <row r="349" spans="1:68" hidden="1" x14ac:dyDescent="0.2">
      <c r="A349" s="787"/>
      <c r="B349" s="787"/>
      <c r="C349" s="787"/>
      <c r="D349" s="787"/>
      <c r="E349" s="787"/>
      <c r="F349" s="787"/>
      <c r="G349" s="787"/>
      <c r="H349" s="787"/>
      <c r="I349" s="787"/>
      <c r="J349" s="787"/>
      <c r="K349" s="787"/>
      <c r="L349" s="787"/>
      <c r="M349" s="787"/>
      <c r="N349" s="787"/>
      <c r="O349" s="788"/>
      <c r="P349" s="783" t="s">
        <v>71</v>
      </c>
      <c r="Q349" s="784"/>
      <c r="R349" s="784"/>
      <c r="S349" s="784"/>
      <c r="T349" s="784"/>
      <c r="U349" s="784"/>
      <c r="V349" s="785"/>
      <c r="W349" s="37" t="s">
        <v>69</v>
      </c>
      <c r="X349" s="779">
        <f>IFERROR(SUM(X346:X347),"0")</f>
        <v>0</v>
      </c>
      <c r="Y349" s="779">
        <f>IFERROR(SUM(Y346:Y347),"0")</f>
        <v>0</v>
      </c>
      <c r="Z349" s="37"/>
      <c r="AA349" s="780"/>
      <c r="AB349" s="780"/>
      <c r="AC349" s="780"/>
    </row>
    <row r="350" spans="1:68" ht="14.25" hidden="1" customHeight="1" x14ac:dyDescent="0.25">
      <c r="A350" s="791" t="s">
        <v>73</v>
      </c>
      <c r="B350" s="787"/>
      <c r="C350" s="787"/>
      <c r="D350" s="787"/>
      <c r="E350" s="787"/>
      <c r="F350" s="787"/>
      <c r="G350" s="787"/>
      <c r="H350" s="787"/>
      <c r="I350" s="787"/>
      <c r="J350" s="787"/>
      <c r="K350" s="787"/>
      <c r="L350" s="787"/>
      <c r="M350" s="787"/>
      <c r="N350" s="787"/>
      <c r="O350" s="787"/>
      <c r="P350" s="787"/>
      <c r="Q350" s="787"/>
      <c r="R350" s="787"/>
      <c r="S350" s="787"/>
      <c r="T350" s="787"/>
      <c r="U350" s="787"/>
      <c r="V350" s="787"/>
      <c r="W350" s="787"/>
      <c r="X350" s="787"/>
      <c r="Y350" s="787"/>
      <c r="Z350" s="787"/>
      <c r="AA350" s="773"/>
      <c r="AB350" s="773"/>
      <c r="AC350" s="773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89">
        <v>4680115883390</v>
      </c>
      <c r="E351" s="790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0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93"/>
      <c r="R351" s="793"/>
      <c r="S351" s="793"/>
      <c r="T351" s="794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6"/>
      <c r="B352" s="787"/>
      <c r="C352" s="787"/>
      <c r="D352" s="787"/>
      <c r="E352" s="787"/>
      <c r="F352" s="787"/>
      <c r="G352" s="787"/>
      <c r="H352" s="787"/>
      <c r="I352" s="787"/>
      <c r="J352" s="787"/>
      <c r="K352" s="787"/>
      <c r="L352" s="787"/>
      <c r="M352" s="787"/>
      <c r="N352" s="787"/>
      <c r="O352" s="788"/>
      <c r="P352" s="783" t="s">
        <v>71</v>
      </c>
      <c r="Q352" s="784"/>
      <c r="R352" s="784"/>
      <c r="S352" s="784"/>
      <c r="T352" s="784"/>
      <c r="U352" s="784"/>
      <c r="V352" s="785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hidden="1" x14ac:dyDescent="0.2">
      <c r="A353" s="787"/>
      <c r="B353" s="787"/>
      <c r="C353" s="787"/>
      <c r="D353" s="787"/>
      <c r="E353" s="787"/>
      <c r="F353" s="787"/>
      <c r="G353" s="787"/>
      <c r="H353" s="787"/>
      <c r="I353" s="787"/>
      <c r="J353" s="787"/>
      <c r="K353" s="787"/>
      <c r="L353" s="787"/>
      <c r="M353" s="787"/>
      <c r="N353" s="787"/>
      <c r="O353" s="788"/>
      <c r="P353" s="783" t="s">
        <v>71</v>
      </c>
      <c r="Q353" s="784"/>
      <c r="R353" s="784"/>
      <c r="S353" s="784"/>
      <c r="T353" s="784"/>
      <c r="U353" s="784"/>
      <c r="V353" s="785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hidden="1" customHeight="1" x14ac:dyDescent="0.25">
      <c r="A354" s="805" t="s">
        <v>562</v>
      </c>
      <c r="B354" s="787"/>
      <c r="C354" s="787"/>
      <c r="D354" s="787"/>
      <c r="E354" s="787"/>
      <c r="F354" s="787"/>
      <c r="G354" s="787"/>
      <c r="H354" s="787"/>
      <c r="I354" s="787"/>
      <c r="J354" s="787"/>
      <c r="K354" s="787"/>
      <c r="L354" s="787"/>
      <c r="M354" s="787"/>
      <c r="N354" s="787"/>
      <c r="O354" s="787"/>
      <c r="P354" s="787"/>
      <c r="Q354" s="787"/>
      <c r="R354" s="787"/>
      <c r="S354" s="787"/>
      <c r="T354" s="787"/>
      <c r="U354" s="787"/>
      <c r="V354" s="787"/>
      <c r="W354" s="787"/>
      <c r="X354" s="787"/>
      <c r="Y354" s="787"/>
      <c r="Z354" s="787"/>
      <c r="AA354" s="772"/>
      <c r="AB354" s="772"/>
      <c r="AC354" s="772"/>
    </row>
    <row r="355" spans="1:68" ht="14.25" hidden="1" customHeight="1" x14ac:dyDescent="0.25">
      <c r="A355" s="791" t="s">
        <v>115</v>
      </c>
      <c r="B355" s="787"/>
      <c r="C355" s="787"/>
      <c r="D355" s="787"/>
      <c r="E355" s="787"/>
      <c r="F355" s="787"/>
      <c r="G355" s="787"/>
      <c r="H355" s="787"/>
      <c r="I355" s="787"/>
      <c r="J355" s="787"/>
      <c r="K355" s="787"/>
      <c r="L355" s="787"/>
      <c r="M355" s="787"/>
      <c r="N355" s="787"/>
      <c r="O355" s="787"/>
      <c r="P355" s="787"/>
      <c r="Q355" s="787"/>
      <c r="R355" s="787"/>
      <c r="S355" s="787"/>
      <c r="T355" s="787"/>
      <c r="U355" s="787"/>
      <c r="V355" s="787"/>
      <c r="W355" s="787"/>
      <c r="X355" s="787"/>
      <c r="Y355" s="787"/>
      <c r="Z355" s="787"/>
      <c r="AA355" s="773"/>
      <c r="AB355" s="773"/>
      <c r="AC355" s="773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89">
        <v>4680115885615</v>
      </c>
      <c r="E356" s="790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8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93"/>
      <c r="R356" s="793"/>
      <c r="S356" s="793"/>
      <c r="T356" s="794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89">
        <v>4680115885554</v>
      </c>
      <c r="E357" s="790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93"/>
      <c r="R357" s="793"/>
      <c r="S357" s="793"/>
      <c r="T357" s="794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89">
        <v>4680115885554</v>
      </c>
      <c r="E358" s="790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93"/>
      <c r="R358" s="793"/>
      <c r="S358" s="793"/>
      <c r="T358" s="794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89">
        <v>4680115885646</v>
      </c>
      <c r="E359" s="790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93"/>
      <c r="R359" s="793"/>
      <c r="S359" s="793"/>
      <c r="T359" s="794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89">
        <v>4680115885622</v>
      </c>
      <c r="E360" s="790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93"/>
      <c r="R360" s="793"/>
      <c r="S360" s="793"/>
      <c r="T360" s="794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89">
        <v>4680115881938</v>
      </c>
      <c r="E361" s="790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93"/>
      <c r="R361" s="793"/>
      <c r="S361" s="793"/>
      <c r="T361" s="794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89">
        <v>4607091387346</v>
      </c>
      <c r="E362" s="790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3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93"/>
      <c r="R362" s="793"/>
      <c r="S362" s="793"/>
      <c r="T362" s="794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89">
        <v>4680115885608</v>
      </c>
      <c r="E363" s="790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93"/>
      <c r="R363" s="793"/>
      <c r="S363" s="793"/>
      <c r="T363" s="794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89">
        <v>4607091386011</v>
      </c>
      <c r="E364" s="790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6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93"/>
      <c r="R364" s="793"/>
      <c r="S364" s="793"/>
      <c r="T364" s="794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6"/>
      <c r="B365" s="787"/>
      <c r="C365" s="787"/>
      <c r="D365" s="787"/>
      <c r="E365" s="787"/>
      <c r="F365" s="787"/>
      <c r="G365" s="787"/>
      <c r="H365" s="787"/>
      <c r="I365" s="787"/>
      <c r="J365" s="787"/>
      <c r="K365" s="787"/>
      <c r="L365" s="787"/>
      <c r="M365" s="787"/>
      <c r="N365" s="787"/>
      <c r="O365" s="788"/>
      <c r="P365" s="783" t="s">
        <v>71</v>
      </c>
      <c r="Q365" s="784"/>
      <c r="R365" s="784"/>
      <c r="S365" s="784"/>
      <c r="T365" s="784"/>
      <c r="U365" s="784"/>
      <c r="V365" s="785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hidden="1" x14ac:dyDescent="0.2">
      <c r="A366" s="787"/>
      <c r="B366" s="787"/>
      <c r="C366" s="787"/>
      <c r="D366" s="787"/>
      <c r="E366" s="787"/>
      <c r="F366" s="787"/>
      <c r="G366" s="787"/>
      <c r="H366" s="787"/>
      <c r="I366" s="787"/>
      <c r="J366" s="787"/>
      <c r="K366" s="787"/>
      <c r="L366" s="787"/>
      <c r="M366" s="787"/>
      <c r="N366" s="787"/>
      <c r="O366" s="788"/>
      <c r="P366" s="783" t="s">
        <v>71</v>
      </c>
      <c r="Q366" s="784"/>
      <c r="R366" s="784"/>
      <c r="S366" s="784"/>
      <c r="T366" s="784"/>
      <c r="U366" s="784"/>
      <c r="V366" s="785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hidden="1" customHeight="1" x14ac:dyDescent="0.25">
      <c r="A367" s="791" t="s">
        <v>64</v>
      </c>
      <c r="B367" s="787"/>
      <c r="C367" s="787"/>
      <c r="D367" s="787"/>
      <c r="E367" s="787"/>
      <c r="F367" s="787"/>
      <c r="G367" s="787"/>
      <c r="H367" s="787"/>
      <c r="I367" s="787"/>
      <c r="J367" s="787"/>
      <c r="K367" s="787"/>
      <c r="L367" s="787"/>
      <c r="M367" s="787"/>
      <c r="N367" s="787"/>
      <c r="O367" s="787"/>
      <c r="P367" s="787"/>
      <c r="Q367" s="787"/>
      <c r="R367" s="787"/>
      <c r="S367" s="787"/>
      <c r="T367" s="787"/>
      <c r="U367" s="787"/>
      <c r="V367" s="787"/>
      <c r="W367" s="787"/>
      <c r="X367" s="787"/>
      <c r="Y367" s="787"/>
      <c r="Z367" s="787"/>
      <c r="AA367" s="773"/>
      <c r="AB367" s="773"/>
      <c r="AC367" s="773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89">
        <v>4607091387193</v>
      </c>
      <c r="E368" s="790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19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93"/>
      <c r="R368" s="793"/>
      <c r="S368" s="793"/>
      <c r="T368" s="794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89">
        <v>4607091387230</v>
      </c>
      <c r="E369" s="790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93"/>
      <c r="R369" s="793"/>
      <c r="S369" s="793"/>
      <c r="T369" s="794"/>
      <c r="U369" s="34"/>
      <c r="V369" s="34"/>
      <c r="W369" s="35" t="s">
        <v>69</v>
      </c>
      <c r="X369" s="777">
        <v>0</v>
      </c>
      <c r="Y369" s="778">
        <f>IFERROR(IF(X369="",0,CEILING((X369/$H369),1)*$H369),"")</f>
        <v>0</v>
      </c>
      <c r="Z369" s="36" t="str">
        <f>IFERROR(IF(Y369=0,"",ROUNDUP(Y369/H369,0)*0.00753),"")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89">
        <v>4607091387292</v>
      </c>
      <c r="E370" s="790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93"/>
      <c r="R370" s="793"/>
      <c r="S370" s="793"/>
      <c r="T370" s="794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89">
        <v>4607091387285</v>
      </c>
      <c r="E371" s="790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7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93"/>
      <c r="R371" s="793"/>
      <c r="S371" s="793"/>
      <c r="T371" s="794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6"/>
      <c r="B372" s="787"/>
      <c r="C372" s="787"/>
      <c r="D372" s="787"/>
      <c r="E372" s="787"/>
      <c r="F372" s="787"/>
      <c r="G372" s="787"/>
      <c r="H372" s="787"/>
      <c r="I372" s="787"/>
      <c r="J372" s="787"/>
      <c r="K372" s="787"/>
      <c r="L372" s="787"/>
      <c r="M372" s="787"/>
      <c r="N372" s="787"/>
      <c r="O372" s="788"/>
      <c r="P372" s="783" t="s">
        <v>71</v>
      </c>
      <c r="Q372" s="784"/>
      <c r="R372" s="784"/>
      <c r="S372" s="784"/>
      <c r="T372" s="784"/>
      <c r="U372" s="784"/>
      <c r="V372" s="785"/>
      <c r="W372" s="37" t="s">
        <v>72</v>
      </c>
      <c r="X372" s="779">
        <f>IFERROR(X368/H368,"0")+IFERROR(X369/H369,"0")+IFERROR(X370/H370,"0")+IFERROR(X371/H371,"0")</f>
        <v>0</v>
      </c>
      <c r="Y372" s="779">
        <f>IFERROR(Y368/H368,"0")+IFERROR(Y369/H369,"0")+IFERROR(Y370/H370,"0")+IFERROR(Y371/H371,"0")</f>
        <v>0</v>
      </c>
      <c r="Z372" s="779">
        <f>IFERROR(IF(Z368="",0,Z368),"0")+IFERROR(IF(Z369="",0,Z369),"0")+IFERROR(IF(Z370="",0,Z370),"0")+IFERROR(IF(Z371="",0,Z371),"0")</f>
        <v>0</v>
      </c>
      <c r="AA372" s="780"/>
      <c r="AB372" s="780"/>
      <c r="AC372" s="780"/>
    </row>
    <row r="373" spans="1:68" hidden="1" x14ac:dyDescent="0.2">
      <c r="A373" s="787"/>
      <c r="B373" s="787"/>
      <c r="C373" s="787"/>
      <c r="D373" s="787"/>
      <c r="E373" s="787"/>
      <c r="F373" s="787"/>
      <c r="G373" s="787"/>
      <c r="H373" s="787"/>
      <c r="I373" s="787"/>
      <c r="J373" s="787"/>
      <c r="K373" s="787"/>
      <c r="L373" s="787"/>
      <c r="M373" s="787"/>
      <c r="N373" s="787"/>
      <c r="O373" s="788"/>
      <c r="P373" s="783" t="s">
        <v>71</v>
      </c>
      <c r="Q373" s="784"/>
      <c r="R373" s="784"/>
      <c r="S373" s="784"/>
      <c r="T373" s="784"/>
      <c r="U373" s="784"/>
      <c r="V373" s="785"/>
      <c r="W373" s="37" t="s">
        <v>69</v>
      </c>
      <c r="X373" s="779">
        <f>IFERROR(SUM(X368:X371),"0")</f>
        <v>0</v>
      </c>
      <c r="Y373" s="779">
        <f>IFERROR(SUM(Y368:Y371),"0")</f>
        <v>0</v>
      </c>
      <c r="Z373" s="37"/>
      <c r="AA373" s="780"/>
      <c r="AB373" s="780"/>
      <c r="AC373" s="780"/>
    </row>
    <row r="374" spans="1:68" ht="14.25" hidden="1" customHeight="1" x14ac:dyDescent="0.25">
      <c r="A374" s="791" t="s">
        <v>73</v>
      </c>
      <c r="B374" s="787"/>
      <c r="C374" s="787"/>
      <c r="D374" s="787"/>
      <c r="E374" s="787"/>
      <c r="F374" s="787"/>
      <c r="G374" s="787"/>
      <c r="H374" s="787"/>
      <c r="I374" s="787"/>
      <c r="J374" s="787"/>
      <c r="K374" s="787"/>
      <c r="L374" s="787"/>
      <c r="M374" s="787"/>
      <c r="N374" s="787"/>
      <c r="O374" s="787"/>
      <c r="P374" s="787"/>
      <c r="Q374" s="787"/>
      <c r="R374" s="787"/>
      <c r="S374" s="787"/>
      <c r="T374" s="787"/>
      <c r="U374" s="787"/>
      <c r="V374" s="787"/>
      <c r="W374" s="787"/>
      <c r="X374" s="787"/>
      <c r="Y374" s="787"/>
      <c r="Z374" s="787"/>
      <c r="AA374" s="773"/>
      <c r="AB374" s="773"/>
      <c r="AC374" s="773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89">
        <v>4607091387766</v>
      </c>
      <c r="E375" s="790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2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93"/>
      <c r="R375" s="793"/>
      <c r="S375" s="793"/>
      <c r="T375" s="794"/>
      <c r="U375" s="34"/>
      <c r="V375" s="34"/>
      <c r="W375" s="35" t="s">
        <v>69</v>
      </c>
      <c r="X375" s="777">
        <v>0</v>
      </c>
      <c r="Y375" s="778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89">
        <v>4607091387957</v>
      </c>
      <c r="E376" s="790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93"/>
      <c r="R376" s="793"/>
      <c r="S376" s="793"/>
      <c r="T376" s="794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89">
        <v>4607091387964</v>
      </c>
      <c r="E377" s="790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93"/>
      <c r="R377" s="793"/>
      <c r="S377" s="793"/>
      <c r="T377" s="794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89">
        <v>4680115884588</v>
      </c>
      <c r="E378" s="790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93"/>
      <c r="R378" s="793"/>
      <c r="S378" s="793"/>
      <c r="T378" s="794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89">
        <v>4607091387537</v>
      </c>
      <c r="E379" s="790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11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93"/>
      <c r="R379" s="793"/>
      <c r="S379" s="793"/>
      <c r="T379" s="794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89">
        <v>4607091387513</v>
      </c>
      <c r="E380" s="790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93"/>
      <c r="R380" s="793"/>
      <c r="S380" s="793"/>
      <c r="T380" s="794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6"/>
      <c r="B381" s="787"/>
      <c r="C381" s="787"/>
      <c r="D381" s="787"/>
      <c r="E381" s="787"/>
      <c r="F381" s="787"/>
      <c r="G381" s="787"/>
      <c r="H381" s="787"/>
      <c r="I381" s="787"/>
      <c r="J381" s="787"/>
      <c r="K381" s="787"/>
      <c r="L381" s="787"/>
      <c r="M381" s="787"/>
      <c r="N381" s="787"/>
      <c r="O381" s="788"/>
      <c r="P381" s="783" t="s">
        <v>71</v>
      </c>
      <c r="Q381" s="784"/>
      <c r="R381" s="784"/>
      <c r="S381" s="784"/>
      <c r="T381" s="784"/>
      <c r="U381" s="784"/>
      <c r="V381" s="785"/>
      <c r="W381" s="37" t="s">
        <v>72</v>
      </c>
      <c r="X381" s="779">
        <f>IFERROR(X375/H375,"0")+IFERROR(X376/H376,"0")+IFERROR(X377/H377,"0")+IFERROR(X378/H378,"0")+IFERROR(X379/H379,"0")+IFERROR(X380/H380,"0")</f>
        <v>0</v>
      </c>
      <c r="Y381" s="779">
        <f>IFERROR(Y375/H375,"0")+IFERROR(Y376/H376,"0")+IFERROR(Y377/H377,"0")+IFERROR(Y378/H378,"0")+IFERROR(Y379/H379,"0")+IFERROR(Y380/H380,"0")</f>
        <v>0</v>
      </c>
      <c r="Z381" s="779">
        <f>IFERROR(IF(Z375="",0,Z375),"0")+IFERROR(IF(Z376="",0,Z376),"0")+IFERROR(IF(Z377="",0,Z377),"0")+IFERROR(IF(Z378="",0,Z378),"0")+IFERROR(IF(Z379="",0,Z379),"0")+IFERROR(IF(Z380="",0,Z380),"0")</f>
        <v>0</v>
      </c>
      <c r="AA381" s="780"/>
      <c r="AB381" s="780"/>
      <c r="AC381" s="780"/>
    </row>
    <row r="382" spans="1:68" hidden="1" x14ac:dyDescent="0.2">
      <c r="A382" s="787"/>
      <c r="B382" s="787"/>
      <c r="C382" s="787"/>
      <c r="D382" s="787"/>
      <c r="E382" s="787"/>
      <c r="F382" s="787"/>
      <c r="G382" s="787"/>
      <c r="H382" s="787"/>
      <c r="I382" s="787"/>
      <c r="J382" s="787"/>
      <c r="K382" s="787"/>
      <c r="L382" s="787"/>
      <c r="M382" s="787"/>
      <c r="N382" s="787"/>
      <c r="O382" s="788"/>
      <c r="P382" s="783" t="s">
        <v>71</v>
      </c>
      <c r="Q382" s="784"/>
      <c r="R382" s="784"/>
      <c r="S382" s="784"/>
      <c r="T382" s="784"/>
      <c r="U382" s="784"/>
      <c r="V382" s="785"/>
      <c r="W382" s="37" t="s">
        <v>69</v>
      </c>
      <c r="X382" s="779">
        <f>IFERROR(SUM(X375:X380),"0")</f>
        <v>0</v>
      </c>
      <c r="Y382" s="779">
        <f>IFERROR(SUM(Y375:Y380),"0")</f>
        <v>0</v>
      </c>
      <c r="Z382" s="37"/>
      <c r="AA382" s="780"/>
      <c r="AB382" s="780"/>
      <c r="AC382" s="780"/>
    </row>
    <row r="383" spans="1:68" ht="14.25" hidden="1" customHeight="1" x14ac:dyDescent="0.25">
      <c r="A383" s="791" t="s">
        <v>213</v>
      </c>
      <c r="B383" s="787"/>
      <c r="C383" s="787"/>
      <c r="D383" s="787"/>
      <c r="E383" s="787"/>
      <c r="F383" s="787"/>
      <c r="G383" s="787"/>
      <c r="H383" s="787"/>
      <c r="I383" s="787"/>
      <c r="J383" s="787"/>
      <c r="K383" s="787"/>
      <c r="L383" s="787"/>
      <c r="M383" s="787"/>
      <c r="N383" s="787"/>
      <c r="O383" s="787"/>
      <c r="P383" s="787"/>
      <c r="Q383" s="787"/>
      <c r="R383" s="787"/>
      <c r="S383" s="787"/>
      <c r="T383" s="787"/>
      <c r="U383" s="787"/>
      <c r="V383" s="787"/>
      <c r="W383" s="787"/>
      <c r="X383" s="787"/>
      <c r="Y383" s="787"/>
      <c r="Z383" s="787"/>
      <c r="AA383" s="773"/>
      <c r="AB383" s="773"/>
      <c r="AC383" s="773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89">
        <v>4607091380880</v>
      </c>
      <c r="E384" s="790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93"/>
      <c r="R384" s="793"/>
      <c r="S384" s="793"/>
      <c r="T384" s="794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1">
        <v>4301060308</v>
      </c>
      <c r="D385" s="789">
        <v>4607091384482</v>
      </c>
      <c r="E385" s="790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13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93"/>
      <c r="R385" s="793"/>
      <c r="S385" s="793"/>
      <c r="T385" s="794"/>
      <c r="U385" s="34"/>
      <c r="V385" s="34"/>
      <c r="W385" s="35" t="s">
        <v>69</v>
      </c>
      <c r="X385" s="777">
        <v>0</v>
      </c>
      <c r="Y385" s="778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89">
        <v>4607091380897</v>
      </c>
      <c r="E386" s="790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7" t="s">
        <v>624</v>
      </c>
      <c r="Q386" s="793"/>
      <c r="R386" s="793"/>
      <c r="S386" s="793"/>
      <c r="T386" s="794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89">
        <v>4607091380897</v>
      </c>
      <c r="E387" s="790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93"/>
      <c r="R387" s="793"/>
      <c r="S387" s="793"/>
      <c r="T387" s="794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786"/>
      <c r="B388" s="787"/>
      <c r="C388" s="787"/>
      <c r="D388" s="787"/>
      <c r="E388" s="787"/>
      <c r="F388" s="787"/>
      <c r="G388" s="787"/>
      <c r="H388" s="787"/>
      <c r="I388" s="787"/>
      <c r="J388" s="787"/>
      <c r="K388" s="787"/>
      <c r="L388" s="787"/>
      <c r="M388" s="787"/>
      <c r="N388" s="787"/>
      <c r="O388" s="788"/>
      <c r="P388" s="783" t="s">
        <v>71</v>
      </c>
      <c r="Q388" s="784"/>
      <c r="R388" s="784"/>
      <c r="S388" s="784"/>
      <c r="T388" s="784"/>
      <c r="U388" s="784"/>
      <c r="V388" s="785"/>
      <c r="W388" s="37" t="s">
        <v>72</v>
      </c>
      <c r="X388" s="779">
        <f>IFERROR(X384/H384,"0")+IFERROR(X385/H385,"0")+IFERROR(X386/H386,"0")+IFERROR(X387/H387,"0")</f>
        <v>0</v>
      </c>
      <c r="Y388" s="779">
        <f>IFERROR(Y384/H384,"0")+IFERROR(Y385/H385,"0")+IFERROR(Y386/H386,"0")+IFERROR(Y387/H387,"0")</f>
        <v>0</v>
      </c>
      <c r="Z388" s="779">
        <f>IFERROR(IF(Z384="",0,Z384),"0")+IFERROR(IF(Z385="",0,Z385),"0")+IFERROR(IF(Z386="",0,Z386),"0")+IFERROR(IF(Z387="",0,Z387),"0")</f>
        <v>0</v>
      </c>
      <c r="AA388" s="780"/>
      <c r="AB388" s="780"/>
      <c r="AC388" s="780"/>
    </row>
    <row r="389" spans="1:68" hidden="1" x14ac:dyDescent="0.2">
      <c r="A389" s="787"/>
      <c r="B389" s="787"/>
      <c r="C389" s="787"/>
      <c r="D389" s="787"/>
      <c r="E389" s="787"/>
      <c r="F389" s="787"/>
      <c r="G389" s="787"/>
      <c r="H389" s="787"/>
      <c r="I389" s="787"/>
      <c r="J389" s="787"/>
      <c r="K389" s="787"/>
      <c r="L389" s="787"/>
      <c r="M389" s="787"/>
      <c r="N389" s="787"/>
      <c r="O389" s="788"/>
      <c r="P389" s="783" t="s">
        <v>71</v>
      </c>
      <c r="Q389" s="784"/>
      <c r="R389" s="784"/>
      <c r="S389" s="784"/>
      <c r="T389" s="784"/>
      <c r="U389" s="784"/>
      <c r="V389" s="785"/>
      <c r="W389" s="37" t="s">
        <v>69</v>
      </c>
      <c r="X389" s="779">
        <f>IFERROR(SUM(X384:X387),"0")</f>
        <v>0</v>
      </c>
      <c r="Y389" s="779">
        <f>IFERROR(SUM(Y384:Y387),"0")</f>
        <v>0</v>
      </c>
      <c r="Z389" s="37"/>
      <c r="AA389" s="780"/>
      <c r="AB389" s="780"/>
      <c r="AC389" s="780"/>
    </row>
    <row r="390" spans="1:68" ht="14.25" hidden="1" customHeight="1" x14ac:dyDescent="0.25">
      <c r="A390" s="791" t="s">
        <v>104</v>
      </c>
      <c r="B390" s="787"/>
      <c r="C390" s="787"/>
      <c r="D390" s="787"/>
      <c r="E390" s="787"/>
      <c r="F390" s="787"/>
      <c r="G390" s="787"/>
      <c r="H390" s="787"/>
      <c r="I390" s="787"/>
      <c r="J390" s="787"/>
      <c r="K390" s="787"/>
      <c r="L390" s="787"/>
      <c r="M390" s="787"/>
      <c r="N390" s="787"/>
      <c r="O390" s="787"/>
      <c r="P390" s="787"/>
      <c r="Q390" s="787"/>
      <c r="R390" s="787"/>
      <c r="S390" s="787"/>
      <c r="T390" s="787"/>
      <c r="U390" s="787"/>
      <c r="V390" s="787"/>
      <c r="W390" s="787"/>
      <c r="X390" s="787"/>
      <c r="Y390" s="787"/>
      <c r="Z390" s="787"/>
      <c r="AA390" s="773"/>
      <c r="AB390" s="773"/>
      <c r="AC390" s="773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89">
        <v>4607091388374</v>
      </c>
      <c r="E391" s="790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796" t="s">
        <v>630</v>
      </c>
      <c r="Q391" s="793"/>
      <c r="R391" s="793"/>
      <c r="S391" s="793"/>
      <c r="T391" s="794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89">
        <v>4607091388381</v>
      </c>
      <c r="E392" s="790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6" t="s">
        <v>634</v>
      </c>
      <c r="Q392" s="793"/>
      <c r="R392" s="793"/>
      <c r="S392" s="793"/>
      <c r="T392" s="794"/>
      <c r="U392" s="34"/>
      <c r="V392" s="34"/>
      <c r="W392" s="35" t="s">
        <v>69</v>
      </c>
      <c r="X392" s="777">
        <v>0</v>
      </c>
      <c r="Y392" s="778">
        <f>IFERROR(IF(X392="",0,CEILING((X392/$H392),1)*$H392),"")</f>
        <v>0</v>
      </c>
      <c r="Z392" s="36" t="str">
        <f>IFERROR(IF(Y392=0,"",ROUNDUP(Y392/H392,0)*0.00753),"")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89">
        <v>4607091383102</v>
      </c>
      <c r="E393" s="790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93"/>
      <c r="R393" s="793"/>
      <c r="S393" s="793"/>
      <c r="T393" s="794"/>
      <c r="U393" s="34"/>
      <c r="V393" s="34"/>
      <c r="W393" s="35" t="s">
        <v>69</v>
      </c>
      <c r="X393" s="777">
        <v>0</v>
      </c>
      <c r="Y393" s="778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89">
        <v>4607091388404</v>
      </c>
      <c r="E394" s="790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4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93"/>
      <c r="R394" s="793"/>
      <c r="S394" s="793"/>
      <c r="T394" s="794"/>
      <c r="U394" s="34"/>
      <c r="V394" s="34"/>
      <c r="W394" s="35" t="s">
        <v>69</v>
      </c>
      <c r="X394" s="777">
        <v>0</v>
      </c>
      <c r="Y394" s="778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6"/>
      <c r="B395" s="787"/>
      <c r="C395" s="787"/>
      <c r="D395" s="787"/>
      <c r="E395" s="787"/>
      <c r="F395" s="787"/>
      <c r="G395" s="787"/>
      <c r="H395" s="787"/>
      <c r="I395" s="787"/>
      <c r="J395" s="787"/>
      <c r="K395" s="787"/>
      <c r="L395" s="787"/>
      <c r="M395" s="787"/>
      <c r="N395" s="787"/>
      <c r="O395" s="788"/>
      <c r="P395" s="783" t="s">
        <v>71</v>
      </c>
      <c r="Q395" s="784"/>
      <c r="R395" s="784"/>
      <c r="S395" s="784"/>
      <c r="T395" s="784"/>
      <c r="U395" s="784"/>
      <c r="V395" s="785"/>
      <c r="W395" s="37" t="s">
        <v>72</v>
      </c>
      <c r="X395" s="779">
        <f>IFERROR(X391/H391,"0")+IFERROR(X392/H392,"0")+IFERROR(X393/H393,"0")+IFERROR(X394/H394,"0")</f>
        <v>0</v>
      </c>
      <c r="Y395" s="779">
        <f>IFERROR(Y391/H391,"0")+IFERROR(Y392/H392,"0")+IFERROR(Y393/H393,"0")+IFERROR(Y394/H394,"0")</f>
        <v>0</v>
      </c>
      <c r="Z395" s="779">
        <f>IFERROR(IF(Z391="",0,Z391),"0")+IFERROR(IF(Z392="",0,Z392),"0")+IFERROR(IF(Z393="",0,Z393),"0")+IFERROR(IF(Z394="",0,Z394),"0")</f>
        <v>0</v>
      </c>
      <c r="AA395" s="780"/>
      <c r="AB395" s="780"/>
      <c r="AC395" s="780"/>
    </row>
    <row r="396" spans="1:68" hidden="1" x14ac:dyDescent="0.2">
      <c r="A396" s="787"/>
      <c r="B396" s="787"/>
      <c r="C396" s="787"/>
      <c r="D396" s="787"/>
      <c r="E396" s="787"/>
      <c r="F396" s="787"/>
      <c r="G396" s="787"/>
      <c r="H396" s="787"/>
      <c r="I396" s="787"/>
      <c r="J396" s="787"/>
      <c r="K396" s="787"/>
      <c r="L396" s="787"/>
      <c r="M396" s="787"/>
      <c r="N396" s="787"/>
      <c r="O396" s="788"/>
      <c r="P396" s="783" t="s">
        <v>71</v>
      </c>
      <c r="Q396" s="784"/>
      <c r="R396" s="784"/>
      <c r="S396" s="784"/>
      <c r="T396" s="784"/>
      <c r="U396" s="784"/>
      <c r="V396" s="785"/>
      <c r="W396" s="37" t="s">
        <v>69</v>
      </c>
      <c r="X396" s="779">
        <f>IFERROR(SUM(X391:X394),"0")</f>
        <v>0</v>
      </c>
      <c r="Y396" s="779">
        <f>IFERROR(SUM(Y391:Y394),"0")</f>
        <v>0</v>
      </c>
      <c r="Z396" s="37"/>
      <c r="AA396" s="780"/>
      <c r="AB396" s="780"/>
      <c r="AC396" s="780"/>
    </row>
    <row r="397" spans="1:68" ht="14.25" hidden="1" customHeight="1" x14ac:dyDescent="0.25">
      <c r="A397" s="791" t="s">
        <v>640</v>
      </c>
      <c r="B397" s="787"/>
      <c r="C397" s="787"/>
      <c r="D397" s="787"/>
      <c r="E397" s="787"/>
      <c r="F397" s="787"/>
      <c r="G397" s="787"/>
      <c r="H397" s="787"/>
      <c r="I397" s="787"/>
      <c r="J397" s="787"/>
      <c r="K397" s="787"/>
      <c r="L397" s="787"/>
      <c r="M397" s="787"/>
      <c r="N397" s="787"/>
      <c r="O397" s="787"/>
      <c r="P397" s="787"/>
      <c r="Q397" s="787"/>
      <c r="R397" s="787"/>
      <c r="S397" s="787"/>
      <c r="T397" s="787"/>
      <c r="U397" s="787"/>
      <c r="V397" s="787"/>
      <c r="W397" s="787"/>
      <c r="X397" s="787"/>
      <c r="Y397" s="787"/>
      <c r="Z397" s="787"/>
      <c r="AA397" s="773"/>
      <c r="AB397" s="773"/>
      <c r="AC397" s="773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89">
        <v>4680115881808</v>
      </c>
      <c r="E398" s="790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93"/>
      <c r="R398" s="793"/>
      <c r="S398" s="793"/>
      <c r="T398" s="794"/>
      <c r="U398" s="34"/>
      <c r="V398" s="34"/>
      <c r="W398" s="35" t="s">
        <v>69</v>
      </c>
      <c r="X398" s="777">
        <v>0</v>
      </c>
      <c r="Y398" s="778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89">
        <v>4680115881822</v>
      </c>
      <c r="E399" s="790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03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93"/>
      <c r="R399" s="793"/>
      <c r="S399" s="793"/>
      <c r="T399" s="794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89">
        <v>4680115880016</v>
      </c>
      <c r="E400" s="790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93"/>
      <c r="R400" s="793"/>
      <c r="S400" s="793"/>
      <c r="T400" s="794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6"/>
      <c r="B401" s="787"/>
      <c r="C401" s="787"/>
      <c r="D401" s="787"/>
      <c r="E401" s="787"/>
      <c r="F401" s="787"/>
      <c r="G401" s="787"/>
      <c r="H401" s="787"/>
      <c r="I401" s="787"/>
      <c r="J401" s="787"/>
      <c r="K401" s="787"/>
      <c r="L401" s="787"/>
      <c r="M401" s="787"/>
      <c r="N401" s="787"/>
      <c r="O401" s="788"/>
      <c r="P401" s="783" t="s">
        <v>71</v>
      </c>
      <c r="Q401" s="784"/>
      <c r="R401" s="784"/>
      <c r="S401" s="784"/>
      <c r="T401" s="784"/>
      <c r="U401" s="784"/>
      <c r="V401" s="785"/>
      <c r="W401" s="37" t="s">
        <v>72</v>
      </c>
      <c r="X401" s="779">
        <f>IFERROR(X398/H398,"0")+IFERROR(X399/H399,"0")+IFERROR(X400/H400,"0")</f>
        <v>0</v>
      </c>
      <c r="Y401" s="779">
        <f>IFERROR(Y398/H398,"0")+IFERROR(Y399/H399,"0")+IFERROR(Y400/H400,"0")</f>
        <v>0</v>
      </c>
      <c r="Z401" s="779">
        <f>IFERROR(IF(Z398="",0,Z398),"0")+IFERROR(IF(Z399="",0,Z399),"0")+IFERROR(IF(Z400="",0,Z400),"0")</f>
        <v>0</v>
      </c>
      <c r="AA401" s="780"/>
      <c r="AB401" s="780"/>
      <c r="AC401" s="780"/>
    </row>
    <row r="402" spans="1:68" hidden="1" x14ac:dyDescent="0.2">
      <c r="A402" s="787"/>
      <c r="B402" s="787"/>
      <c r="C402" s="787"/>
      <c r="D402" s="787"/>
      <c r="E402" s="787"/>
      <c r="F402" s="787"/>
      <c r="G402" s="787"/>
      <c r="H402" s="787"/>
      <c r="I402" s="787"/>
      <c r="J402" s="787"/>
      <c r="K402" s="787"/>
      <c r="L402" s="787"/>
      <c r="M402" s="787"/>
      <c r="N402" s="787"/>
      <c r="O402" s="788"/>
      <c r="P402" s="783" t="s">
        <v>71</v>
      </c>
      <c r="Q402" s="784"/>
      <c r="R402" s="784"/>
      <c r="S402" s="784"/>
      <c r="T402" s="784"/>
      <c r="U402" s="784"/>
      <c r="V402" s="785"/>
      <c r="W402" s="37" t="s">
        <v>69</v>
      </c>
      <c r="X402" s="779">
        <f>IFERROR(SUM(X398:X400),"0")</f>
        <v>0</v>
      </c>
      <c r="Y402" s="779">
        <f>IFERROR(SUM(Y398:Y400),"0")</f>
        <v>0</v>
      </c>
      <c r="Z402" s="37"/>
      <c r="AA402" s="780"/>
      <c r="AB402" s="780"/>
      <c r="AC402" s="780"/>
    </row>
    <row r="403" spans="1:68" ht="16.5" hidden="1" customHeight="1" x14ac:dyDescent="0.25">
      <c r="A403" s="805" t="s">
        <v>649</v>
      </c>
      <c r="B403" s="787"/>
      <c r="C403" s="787"/>
      <c r="D403" s="787"/>
      <c r="E403" s="787"/>
      <c r="F403" s="787"/>
      <c r="G403" s="787"/>
      <c r="H403" s="787"/>
      <c r="I403" s="787"/>
      <c r="J403" s="787"/>
      <c r="K403" s="787"/>
      <c r="L403" s="787"/>
      <c r="M403" s="787"/>
      <c r="N403" s="787"/>
      <c r="O403" s="787"/>
      <c r="P403" s="787"/>
      <c r="Q403" s="787"/>
      <c r="R403" s="787"/>
      <c r="S403" s="787"/>
      <c r="T403" s="787"/>
      <c r="U403" s="787"/>
      <c r="V403" s="787"/>
      <c r="W403" s="787"/>
      <c r="X403" s="787"/>
      <c r="Y403" s="787"/>
      <c r="Z403" s="787"/>
      <c r="AA403" s="772"/>
      <c r="AB403" s="772"/>
      <c r="AC403" s="772"/>
    </row>
    <row r="404" spans="1:68" ht="14.25" hidden="1" customHeight="1" x14ac:dyDescent="0.25">
      <c r="A404" s="791" t="s">
        <v>64</v>
      </c>
      <c r="B404" s="787"/>
      <c r="C404" s="787"/>
      <c r="D404" s="787"/>
      <c r="E404" s="787"/>
      <c r="F404" s="787"/>
      <c r="G404" s="787"/>
      <c r="H404" s="787"/>
      <c r="I404" s="787"/>
      <c r="J404" s="787"/>
      <c r="K404" s="787"/>
      <c r="L404" s="787"/>
      <c r="M404" s="787"/>
      <c r="N404" s="787"/>
      <c r="O404" s="787"/>
      <c r="P404" s="787"/>
      <c r="Q404" s="787"/>
      <c r="R404" s="787"/>
      <c r="S404" s="787"/>
      <c r="T404" s="787"/>
      <c r="U404" s="787"/>
      <c r="V404" s="787"/>
      <c r="W404" s="787"/>
      <c r="X404" s="787"/>
      <c r="Y404" s="787"/>
      <c r="Z404" s="787"/>
      <c r="AA404" s="773"/>
      <c r="AB404" s="773"/>
      <c r="AC404" s="773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89">
        <v>4607091383836</v>
      </c>
      <c r="E405" s="790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93"/>
      <c r="R405" s="793"/>
      <c r="S405" s="793"/>
      <c r="T405" s="794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6"/>
      <c r="B406" s="787"/>
      <c r="C406" s="787"/>
      <c r="D406" s="787"/>
      <c r="E406" s="787"/>
      <c r="F406" s="787"/>
      <c r="G406" s="787"/>
      <c r="H406" s="787"/>
      <c r="I406" s="787"/>
      <c r="J406" s="787"/>
      <c r="K406" s="787"/>
      <c r="L406" s="787"/>
      <c r="M406" s="787"/>
      <c r="N406" s="787"/>
      <c r="O406" s="788"/>
      <c r="P406" s="783" t="s">
        <v>71</v>
      </c>
      <c r="Q406" s="784"/>
      <c r="R406" s="784"/>
      <c r="S406" s="784"/>
      <c r="T406" s="784"/>
      <c r="U406" s="784"/>
      <c r="V406" s="785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hidden="1" x14ac:dyDescent="0.2">
      <c r="A407" s="787"/>
      <c r="B407" s="787"/>
      <c r="C407" s="787"/>
      <c r="D407" s="787"/>
      <c r="E407" s="787"/>
      <c r="F407" s="787"/>
      <c r="G407" s="787"/>
      <c r="H407" s="787"/>
      <c r="I407" s="787"/>
      <c r="J407" s="787"/>
      <c r="K407" s="787"/>
      <c r="L407" s="787"/>
      <c r="M407" s="787"/>
      <c r="N407" s="787"/>
      <c r="O407" s="788"/>
      <c r="P407" s="783" t="s">
        <v>71</v>
      </c>
      <c r="Q407" s="784"/>
      <c r="R407" s="784"/>
      <c r="S407" s="784"/>
      <c r="T407" s="784"/>
      <c r="U407" s="784"/>
      <c r="V407" s="785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hidden="1" customHeight="1" x14ac:dyDescent="0.25">
      <c r="A408" s="791" t="s">
        <v>73</v>
      </c>
      <c r="B408" s="787"/>
      <c r="C408" s="787"/>
      <c r="D408" s="787"/>
      <c r="E408" s="787"/>
      <c r="F408" s="787"/>
      <c r="G408" s="787"/>
      <c r="H408" s="787"/>
      <c r="I408" s="787"/>
      <c r="J408" s="787"/>
      <c r="K408" s="787"/>
      <c r="L408" s="787"/>
      <c r="M408" s="787"/>
      <c r="N408" s="787"/>
      <c r="O408" s="787"/>
      <c r="P408" s="787"/>
      <c r="Q408" s="787"/>
      <c r="R408" s="787"/>
      <c r="S408" s="787"/>
      <c r="T408" s="787"/>
      <c r="U408" s="787"/>
      <c r="V408" s="787"/>
      <c r="W408" s="787"/>
      <c r="X408" s="787"/>
      <c r="Y408" s="787"/>
      <c r="Z408" s="787"/>
      <c r="AA408" s="773"/>
      <c r="AB408" s="773"/>
      <c r="AC408" s="773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89">
        <v>4607091387919</v>
      </c>
      <c r="E409" s="790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93"/>
      <c r="R409" s="793"/>
      <c r="S409" s="793"/>
      <c r="T409" s="794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89">
        <v>4680115883604</v>
      </c>
      <c r="E410" s="790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3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93"/>
      <c r="R410" s="793"/>
      <c r="S410" s="793"/>
      <c r="T410" s="794"/>
      <c r="U410" s="34"/>
      <c r="V410" s="34"/>
      <c r="W410" s="35" t="s">
        <v>69</v>
      </c>
      <c r="X410" s="777">
        <v>0</v>
      </c>
      <c r="Y410" s="778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89">
        <v>4680115883567</v>
      </c>
      <c r="E411" s="790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93"/>
      <c r="R411" s="793"/>
      <c r="S411" s="793"/>
      <c r="T411" s="794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6"/>
      <c r="B412" s="787"/>
      <c r="C412" s="787"/>
      <c r="D412" s="787"/>
      <c r="E412" s="787"/>
      <c r="F412" s="787"/>
      <c r="G412" s="787"/>
      <c r="H412" s="787"/>
      <c r="I412" s="787"/>
      <c r="J412" s="787"/>
      <c r="K412" s="787"/>
      <c r="L412" s="787"/>
      <c r="M412" s="787"/>
      <c r="N412" s="787"/>
      <c r="O412" s="788"/>
      <c r="P412" s="783" t="s">
        <v>71</v>
      </c>
      <c r="Q412" s="784"/>
      <c r="R412" s="784"/>
      <c r="S412" s="784"/>
      <c r="T412" s="784"/>
      <c r="U412" s="784"/>
      <c r="V412" s="785"/>
      <c r="W412" s="37" t="s">
        <v>72</v>
      </c>
      <c r="X412" s="779">
        <f>IFERROR(X409/H409,"0")+IFERROR(X410/H410,"0")+IFERROR(X411/H411,"0")</f>
        <v>0</v>
      </c>
      <c r="Y412" s="779">
        <f>IFERROR(Y409/H409,"0")+IFERROR(Y410/H410,"0")+IFERROR(Y411/H411,"0")</f>
        <v>0</v>
      </c>
      <c r="Z412" s="779">
        <f>IFERROR(IF(Z409="",0,Z409),"0")+IFERROR(IF(Z410="",0,Z410),"0")+IFERROR(IF(Z411="",0,Z411),"0")</f>
        <v>0</v>
      </c>
      <c r="AA412" s="780"/>
      <c r="AB412" s="780"/>
      <c r="AC412" s="780"/>
    </row>
    <row r="413" spans="1:68" hidden="1" x14ac:dyDescent="0.2">
      <c r="A413" s="787"/>
      <c r="B413" s="787"/>
      <c r="C413" s="787"/>
      <c r="D413" s="787"/>
      <c r="E413" s="787"/>
      <c r="F413" s="787"/>
      <c r="G413" s="787"/>
      <c r="H413" s="787"/>
      <c r="I413" s="787"/>
      <c r="J413" s="787"/>
      <c r="K413" s="787"/>
      <c r="L413" s="787"/>
      <c r="M413" s="787"/>
      <c r="N413" s="787"/>
      <c r="O413" s="788"/>
      <c r="P413" s="783" t="s">
        <v>71</v>
      </c>
      <c r="Q413" s="784"/>
      <c r="R413" s="784"/>
      <c r="S413" s="784"/>
      <c r="T413" s="784"/>
      <c r="U413" s="784"/>
      <c r="V413" s="785"/>
      <c r="W413" s="37" t="s">
        <v>69</v>
      </c>
      <c r="X413" s="779">
        <f>IFERROR(SUM(X409:X411),"0")</f>
        <v>0</v>
      </c>
      <c r="Y413" s="779">
        <f>IFERROR(SUM(Y409:Y411),"0")</f>
        <v>0</v>
      </c>
      <c r="Z413" s="37"/>
      <c r="AA413" s="780"/>
      <c r="AB413" s="780"/>
      <c r="AC413" s="780"/>
    </row>
    <row r="414" spans="1:68" ht="27.75" hidden="1" customHeight="1" x14ac:dyDescent="0.2">
      <c r="A414" s="876" t="s">
        <v>662</v>
      </c>
      <c r="B414" s="877"/>
      <c r="C414" s="877"/>
      <c r="D414" s="877"/>
      <c r="E414" s="877"/>
      <c r="F414" s="877"/>
      <c r="G414" s="877"/>
      <c r="H414" s="877"/>
      <c r="I414" s="877"/>
      <c r="J414" s="877"/>
      <c r="K414" s="877"/>
      <c r="L414" s="877"/>
      <c r="M414" s="877"/>
      <c r="N414" s="877"/>
      <c r="O414" s="877"/>
      <c r="P414" s="877"/>
      <c r="Q414" s="877"/>
      <c r="R414" s="877"/>
      <c r="S414" s="877"/>
      <c r="T414" s="877"/>
      <c r="U414" s="877"/>
      <c r="V414" s="877"/>
      <c r="W414" s="877"/>
      <c r="X414" s="877"/>
      <c r="Y414" s="877"/>
      <c r="Z414" s="877"/>
      <c r="AA414" s="48"/>
      <c r="AB414" s="48"/>
      <c r="AC414" s="48"/>
    </row>
    <row r="415" spans="1:68" ht="16.5" hidden="1" customHeight="1" x14ac:dyDescent="0.25">
      <c r="A415" s="805" t="s">
        <v>663</v>
      </c>
      <c r="B415" s="787"/>
      <c r="C415" s="787"/>
      <c r="D415" s="787"/>
      <c r="E415" s="787"/>
      <c r="F415" s="787"/>
      <c r="G415" s="787"/>
      <c r="H415" s="787"/>
      <c r="I415" s="787"/>
      <c r="J415" s="787"/>
      <c r="K415" s="787"/>
      <c r="L415" s="787"/>
      <c r="M415" s="787"/>
      <c r="N415" s="787"/>
      <c r="O415" s="787"/>
      <c r="P415" s="787"/>
      <c r="Q415" s="787"/>
      <c r="R415" s="787"/>
      <c r="S415" s="787"/>
      <c r="T415" s="787"/>
      <c r="U415" s="787"/>
      <c r="V415" s="787"/>
      <c r="W415" s="787"/>
      <c r="X415" s="787"/>
      <c r="Y415" s="787"/>
      <c r="Z415" s="787"/>
      <c r="AA415" s="772"/>
      <c r="AB415" s="772"/>
      <c r="AC415" s="772"/>
    </row>
    <row r="416" spans="1:68" ht="14.25" hidden="1" customHeight="1" x14ac:dyDescent="0.25">
      <c r="A416" s="791" t="s">
        <v>115</v>
      </c>
      <c r="B416" s="787"/>
      <c r="C416" s="787"/>
      <c r="D416" s="787"/>
      <c r="E416" s="787"/>
      <c r="F416" s="787"/>
      <c r="G416" s="787"/>
      <c r="H416" s="787"/>
      <c r="I416" s="787"/>
      <c r="J416" s="787"/>
      <c r="K416" s="787"/>
      <c r="L416" s="787"/>
      <c r="M416" s="787"/>
      <c r="N416" s="787"/>
      <c r="O416" s="787"/>
      <c r="P416" s="787"/>
      <c r="Q416" s="787"/>
      <c r="R416" s="787"/>
      <c r="S416" s="787"/>
      <c r="T416" s="787"/>
      <c r="U416" s="787"/>
      <c r="V416" s="787"/>
      <c r="W416" s="787"/>
      <c r="X416" s="787"/>
      <c r="Y416" s="787"/>
      <c r="Z416" s="787"/>
      <c r="AA416" s="773"/>
      <c r="AB416" s="773"/>
      <c r="AC416" s="773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89">
        <v>4680115884847</v>
      </c>
      <c r="E417" s="790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28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93"/>
      <c r="R417" s="793"/>
      <c r="S417" s="793"/>
      <c r="T417" s="794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89">
        <v>4680115884847</v>
      </c>
      <c r="E418" s="790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93"/>
      <c r="R418" s="793"/>
      <c r="S418" s="793"/>
      <c r="T418" s="794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89">
        <v>4680115884854</v>
      </c>
      <c r="E419" s="790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93"/>
      <c r="R419" s="793"/>
      <c r="S419" s="793"/>
      <c r="T419" s="794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89">
        <v>4680115884854</v>
      </c>
      <c r="E420" s="790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6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93"/>
      <c r="R420" s="793"/>
      <c r="S420" s="793"/>
      <c r="T420" s="794"/>
      <c r="U420" s="34"/>
      <c r="V420" s="34"/>
      <c r="W420" s="35" t="s">
        <v>69</v>
      </c>
      <c r="X420" s="777">
        <v>0</v>
      </c>
      <c r="Y420" s="778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89">
        <v>4607091383997</v>
      </c>
      <c r="E421" s="790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21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93"/>
      <c r="R421" s="793"/>
      <c r="S421" s="793"/>
      <c r="T421" s="794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89">
        <v>4680115884830</v>
      </c>
      <c r="E422" s="790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10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93"/>
      <c r="R422" s="793"/>
      <c r="S422" s="793"/>
      <c r="T422" s="794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hidden="1" customHeight="1" x14ac:dyDescent="0.25">
      <c r="A423" s="54" t="s">
        <v>676</v>
      </c>
      <c r="B423" s="54" t="s">
        <v>678</v>
      </c>
      <c r="C423" s="31">
        <v>4301011867</v>
      </c>
      <c r="D423" s="789">
        <v>4680115884830</v>
      </c>
      <c r="E423" s="790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87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93"/>
      <c r="R423" s="793"/>
      <c r="S423" s="793"/>
      <c r="T423" s="794"/>
      <c r="U423" s="34"/>
      <c r="V423" s="34"/>
      <c r="W423" s="35" t="s">
        <v>69</v>
      </c>
      <c r="X423" s="777">
        <v>0</v>
      </c>
      <c r="Y423" s="778">
        <f t="shared" si="87"/>
        <v>0</v>
      </c>
      <c r="Z423" s="36" t="str">
        <f>IFERROR(IF(Y423=0,"",ROUNDUP(Y423/H423,0)*0.02175),"")</f>
        <v/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89">
        <v>4680115882638</v>
      </c>
      <c r="E424" s="790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6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93"/>
      <c r="R424" s="793"/>
      <c r="S424" s="793"/>
      <c r="T424" s="794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89">
        <v>4680115884922</v>
      </c>
      <c r="E425" s="790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93"/>
      <c r="R425" s="793"/>
      <c r="S425" s="793"/>
      <c r="T425" s="794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89">
        <v>4680115884878</v>
      </c>
      <c r="E426" s="790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5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93"/>
      <c r="R426" s="793"/>
      <c r="S426" s="793"/>
      <c r="T426" s="794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9">
        <v>4680115884861</v>
      </c>
      <c r="E427" s="790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10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93"/>
      <c r="R427" s="793"/>
      <c r="S427" s="793"/>
      <c r="T427" s="794"/>
      <c r="U427" s="34"/>
      <c r="V427" s="34"/>
      <c r="W427" s="35" t="s">
        <v>69</v>
      </c>
      <c r="X427" s="777">
        <v>120</v>
      </c>
      <c r="Y427" s="778">
        <f t="shared" si="87"/>
        <v>120</v>
      </c>
      <c r="Z427" s="36">
        <f>IFERROR(IF(Y427=0,"",ROUNDUP(Y427/H427,0)*0.00902),"")</f>
        <v>0.21648000000000001</v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125.04</v>
      </c>
      <c r="BN427" s="64">
        <f t="shared" si="89"/>
        <v>125.04</v>
      </c>
      <c r="BO427" s="64">
        <f t="shared" si="90"/>
        <v>0.18181818181818182</v>
      </c>
      <c r="BP427" s="64">
        <f t="shared" si="91"/>
        <v>0.18181818181818182</v>
      </c>
    </row>
    <row r="428" spans="1:68" x14ac:dyDescent="0.2">
      <c r="A428" s="786"/>
      <c r="B428" s="787"/>
      <c r="C428" s="787"/>
      <c r="D428" s="787"/>
      <c r="E428" s="787"/>
      <c r="F428" s="787"/>
      <c r="G428" s="787"/>
      <c r="H428" s="787"/>
      <c r="I428" s="787"/>
      <c r="J428" s="787"/>
      <c r="K428" s="787"/>
      <c r="L428" s="787"/>
      <c r="M428" s="787"/>
      <c r="N428" s="787"/>
      <c r="O428" s="788"/>
      <c r="P428" s="783" t="s">
        <v>71</v>
      </c>
      <c r="Q428" s="784"/>
      <c r="R428" s="784"/>
      <c r="S428" s="784"/>
      <c r="T428" s="784"/>
      <c r="U428" s="784"/>
      <c r="V428" s="785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24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24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0.21648000000000001</v>
      </c>
      <c r="AA428" s="780"/>
      <c r="AB428" s="780"/>
      <c r="AC428" s="780"/>
    </row>
    <row r="429" spans="1:68" x14ac:dyDescent="0.2">
      <c r="A429" s="787"/>
      <c r="B429" s="787"/>
      <c r="C429" s="787"/>
      <c r="D429" s="787"/>
      <c r="E429" s="787"/>
      <c r="F429" s="787"/>
      <c r="G429" s="787"/>
      <c r="H429" s="787"/>
      <c r="I429" s="787"/>
      <c r="J429" s="787"/>
      <c r="K429" s="787"/>
      <c r="L429" s="787"/>
      <c r="M429" s="787"/>
      <c r="N429" s="787"/>
      <c r="O429" s="788"/>
      <c r="P429" s="783" t="s">
        <v>71</v>
      </c>
      <c r="Q429" s="784"/>
      <c r="R429" s="784"/>
      <c r="S429" s="784"/>
      <c r="T429" s="784"/>
      <c r="U429" s="784"/>
      <c r="V429" s="785"/>
      <c r="W429" s="37" t="s">
        <v>69</v>
      </c>
      <c r="X429" s="779">
        <f>IFERROR(SUM(X417:X427),"0")</f>
        <v>120</v>
      </c>
      <c r="Y429" s="779">
        <f>IFERROR(SUM(Y417:Y427),"0")</f>
        <v>120</v>
      </c>
      <c r="Z429" s="37"/>
      <c r="AA429" s="780"/>
      <c r="AB429" s="780"/>
      <c r="AC429" s="780"/>
    </row>
    <row r="430" spans="1:68" ht="14.25" hidden="1" customHeight="1" x14ac:dyDescent="0.25">
      <c r="A430" s="791" t="s">
        <v>172</v>
      </c>
      <c r="B430" s="787"/>
      <c r="C430" s="787"/>
      <c r="D430" s="787"/>
      <c r="E430" s="787"/>
      <c r="F430" s="787"/>
      <c r="G430" s="787"/>
      <c r="H430" s="787"/>
      <c r="I430" s="787"/>
      <c r="J430" s="787"/>
      <c r="K430" s="787"/>
      <c r="L430" s="787"/>
      <c r="M430" s="787"/>
      <c r="N430" s="787"/>
      <c r="O430" s="787"/>
      <c r="P430" s="787"/>
      <c r="Q430" s="787"/>
      <c r="R430" s="787"/>
      <c r="S430" s="787"/>
      <c r="T430" s="787"/>
      <c r="U430" s="787"/>
      <c r="V430" s="787"/>
      <c r="W430" s="787"/>
      <c r="X430" s="787"/>
      <c r="Y430" s="787"/>
      <c r="Z430" s="787"/>
      <c r="AA430" s="773"/>
      <c r="AB430" s="773"/>
      <c r="AC430" s="773"/>
    </row>
    <row r="431" spans="1:68" ht="27" hidden="1" customHeight="1" x14ac:dyDescent="0.25">
      <c r="A431" s="54" t="s">
        <v>690</v>
      </c>
      <c r="B431" s="54" t="s">
        <v>691</v>
      </c>
      <c r="C431" s="31">
        <v>4301020178</v>
      </c>
      <c r="D431" s="789">
        <v>4607091383980</v>
      </c>
      <c r="E431" s="790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3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93"/>
      <c r="R431" s="793"/>
      <c r="S431" s="793"/>
      <c r="T431" s="794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9">
        <v>4607091384178</v>
      </c>
      <c r="E432" s="790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93"/>
      <c r="R432" s="793"/>
      <c r="S432" s="793"/>
      <c r="T432" s="794"/>
      <c r="U432" s="34"/>
      <c r="V432" s="34"/>
      <c r="W432" s="35" t="s">
        <v>69</v>
      </c>
      <c r="X432" s="777">
        <v>48</v>
      </c>
      <c r="Y432" s="778">
        <f>IFERROR(IF(X432="",0,CEILING((X432/$H432),1)*$H432),"")</f>
        <v>48</v>
      </c>
      <c r="Z432" s="36">
        <f>IFERROR(IF(Y432=0,"",ROUNDUP(Y432/H432,0)*0.00902),"")</f>
        <v>0.10824</v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50.519999999999996</v>
      </c>
      <c r="BN432" s="64">
        <f>IFERROR(Y432*I432/H432,"0")</f>
        <v>50.519999999999996</v>
      </c>
      <c r="BO432" s="64">
        <f>IFERROR(1/J432*(X432/H432),"0")</f>
        <v>9.0909090909090912E-2</v>
      </c>
      <c r="BP432" s="64">
        <f>IFERROR(1/J432*(Y432/H432),"0")</f>
        <v>9.0909090909090912E-2</v>
      </c>
    </row>
    <row r="433" spans="1:68" x14ac:dyDescent="0.2">
      <c r="A433" s="786"/>
      <c r="B433" s="787"/>
      <c r="C433" s="787"/>
      <c r="D433" s="787"/>
      <c r="E433" s="787"/>
      <c r="F433" s="787"/>
      <c r="G433" s="787"/>
      <c r="H433" s="787"/>
      <c r="I433" s="787"/>
      <c r="J433" s="787"/>
      <c r="K433" s="787"/>
      <c r="L433" s="787"/>
      <c r="M433" s="787"/>
      <c r="N433" s="787"/>
      <c r="O433" s="788"/>
      <c r="P433" s="783" t="s">
        <v>71</v>
      </c>
      <c r="Q433" s="784"/>
      <c r="R433" s="784"/>
      <c r="S433" s="784"/>
      <c r="T433" s="784"/>
      <c r="U433" s="784"/>
      <c r="V433" s="785"/>
      <c r="W433" s="37" t="s">
        <v>72</v>
      </c>
      <c r="X433" s="779">
        <f>IFERROR(X431/H431,"0")+IFERROR(X432/H432,"0")</f>
        <v>12</v>
      </c>
      <c r="Y433" s="779">
        <f>IFERROR(Y431/H431,"0")+IFERROR(Y432/H432,"0")</f>
        <v>12</v>
      </c>
      <c r="Z433" s="779">
        <f>IFERROR(IF(Z431="",0,Z431),"0")+IFERROR(IF(Z432="",0,Z432),"0")</f>
        <v>0.10824</v>
      </c>
      <c r="AA433" s="780"/>
      <c r="AB433" s="780"/>
      <c r="AC433" s="780"/>
    </row>
    <row r="434" spans="1:68" x14ac:dyDescent="0.2">
      <c r="A434" s="787"/>
      <c r="B434" s="787"/>
      <c r="C434" s="787"/>
      <c r="D434" s="787"/>
      <c r="E434" s="787"/>
      <c r="F434" s="787"/>
      <c r="G434" s="787"/>
      <c r="H434" s="787"/>
      <c r="I434" s="787"/>
      <c r="J434" s="787"/>
      <c r="K434" s="787"/>
      <c r="L434" s="787"/>
      <c r="M434" s="787"/>
      <c r="N434" s="787"/>
      <c r="O434" s="788"/>
      <c r="P434" s="783" t="s">
        <v>71</v>
      </c>
      <c r="Q434" s="784"/>
      <c r="R434" s="784"/>
      <c r="S434" s="784"/>
      <c r="T434" s="784"/>
      <c r="U434" s="784"/>
      <c r="V434" s="785"/>
      <c r="W434" s="37" t="s">
        <v>69</v>
      </c>
      <c r="X434" s="779">
        <f>IFERROR(SUM(X431:X432),"0")</f>
        <v>48</v>
      </c>
      <c r="Y434" s="779">
        <f>IFERROR(SUM(Y431:Y432),"0")</f>
        <v>48</v>
      </c>
      <c r="Z434" s="37"/>
      <c r="AA434" s="780"/>
      <c r="AB434" s="780"/>
      <c r="AC434" s="780"/>
    </row>
    <row r="435" spans="1:68" ht="14.25" hidden="1" customHeight="1" x14ac:dyDescent="0.25">
      <c r="A435" s="791" t="s">
        <v>73</v>
      </c>
      <c r="B435" s="787"/>
      <c r="C435" s="787"/>
      <c r="D435" s="787"/>
      <c r="E435" s="787"/>
      <c r="F435" s="787"/>
      <c r="G435" s="787"/>
      <c r="H435" s="787"/>
      <c r="I435" s="787"/>
      <c r="J435" s="787"/>
      <c r="K435" s="787"/>
      <c r="L435" s="787"/>
      <c r="M435" s="787"/>
      <c r="N435" s="787"/>
      <c r="O435" s="787"/>
      <c r="P435" s="787"/>
      <c r="Q435" s="787"/>
      <c r="R435" s="787"/>
      <c r="S435" s="787"/>
      <c r="T435" s="787"/>
      <c r="U435" s="787"/>
      <c r="V435" s="787"/>
      <c r="W435" s="787"/>
      <c r="X435" s="787"/>
      <c r="Y435" s="787"/>
      <c r="Z435" s="787"/>
      <c r="AA435" s="773"/>
      <c r="AB435" s="773"/>
      <c r="AC435" s="773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89">
        <v>4607091383928</v>
      </c>
      <c r="E436" s="790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93"/>
      <c r="R436" s="793"/>
      <c r="S436" s="793"/>
      <c r="T436" s="794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89">
        <v>4607091384260</v>
      </c>
      <c r="E437" s="790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800" t="s">
        <v>701</v>
      </c>
      <c r="Q437" s="793"/>
      <c r="R437" s="793"/>
      <c r="S437" s="793"/>
      <c r="T437" s="794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6"/>
      <c r="B438" s="787"/>
      <c r="C438" s="787"/>
      <c r="D438" s="787"/>
      <c r="E438" s="787"/>
      <c r="F438" s="787"/>
      <c r="G438" s="787"/>
      <c r="H438" s="787"/>
      <c r="I438" s="787"/>
      <c r="J438" s="787"/>
      <c r="K438" s="787"/>
      <c r="L438" s="787"/>
      <c r="M438" s="787"/>
      <c r="N438" s="787"/>
      <c r="O438" s="788"/>
      <c r="P438" s="783" t="s">
        <v>71</v>
      </c>
      <c r="Q438" s="784"/>
      <c r="R438" s="784"/>
      <c r="S438" s="784"/>
      <c r="T438" s="784"/>
      <c r="U438" s="784"/>
      <c r="V438" s="785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hidden="1" x14ac:dyDescent="0.2">
      <c r="A439" s="787"/>
      <c r="B439" s="787"/>
      <c r="C439" s="787"/>
      <c r="D439" s="787"/>
      <c r="E439" s="787"/>
      <c r="F439" s="787"/>
      <c r="G439" s="787"/>
      <c r="H439" s="787"/>
      <c r="I439" s="787"/>
      <c r="J439" s="787"/>
      <c r="K439" s="787"/>
      <c r="L439" s="787"/>
      <c r="M439" s="787"/>
      <c r="N439" s="787"/>
      <c r="O439" s="788"/>
      <c r="P439" s="783" t="s">
        <v>71</v>
      </c>
      <c r="Q439" s="784"/>
      <c r="R439" s="784"/>
      <c r="S439" s="784"/>
      <c r="T439" s="784"/>
      <c r="U439" s="784"/>
      <c r="V439" s="785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hidden="1" customHeight="1" x14ac:dyDescent="0.25">
      <c r="A440" s="791" t="s">
        <v>213</v>
      </c>
      <c r="B440" s="787"/>
      <c r="C440" s="787"/>
      <c r="D440" s="787"/>
      <c r="E440" s="787"/>
      <c r="F440" s="787"/>
      <c r="G440" s="787"/>
      <c r="H440" s="787"/>
      <c r="I440" s="787"/>
      <c r="J440" s="787"/>
      <c r="K440" s="787"/>
      <c r="L440" s="787"/>
      <c r="M440" s="787"/>
      <c r="N440" s="787"/>
      <c r="O440" s="787"/>
      <c r="P440" s="787"/>
      <c r="Q440" s="787"/>
      <c r="R440" s="787"/>
      <c r="S440" s="787"/>
      <c r="T440" s="787"/>
      <c r="U440" s="787"/>
      <c r="V440" s="787"/>
      <c r="W440" s="787"/>
      <c r="X440" s="787"/>
      <c r="Y440" s="787"/>
      <c r="Z440" s="787"/>
      <c r="AA440" s="773"/>
      <c r="AB440" s="773"/>
      <c r="AC440" s="773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89">
        <v>4607091384673</v>
      </c>
      <c r="E441" s="790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998" t="s">
        <v>705</v>
      </c>
      <c r="Q441" s="793"/>
      <c r="R441" s="793"/>
      <c r="S441" s="793"/>
      <c r="T441" s="794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6"/>
      <c r="B442" s="787"/>
      <c r="C442" s="787"/>
      <c r="D442" s="787"/>
      <c r="E442" s="787"/>
      <c r="F442" s="787"/>
      <c r="G442" s="787"/>
      <c r="H442" s="787"/>
      <c r="I442" s="787"/>
      <c r="J442" s="787"/>
      <c r="K442" s="787"/>
      <c r="L442" s="787"/>
      <c r="M442" s="787"/>
      <c r="N442" s="787"/>
      <c r="O442" s="788"/>
      <c r="P442" s="783" t="s">
        <v>71</v>
      </c>
      <c r="Q442" s="784"/>
      <c r="R442" s="784"/>
      <c r="S442" s="784"/>
      <c r="T442" s="784"/>
      <c r="U442" s="784"/>
      <c r="V442" s="785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hidden="1" x14ac:dyDescent="0.2">
      <c r="A443" s="787"/>
      <c r="B443" s="787"/>
      <c r="C443" s="787"/>
      <c r="D443" s="787"/>
      <c r="E443" s="787"/>
      <c r="F443" s="787"/>
      <c r="G443" s="787"/>
      <c r="H443" s="787"/>
      <c r="I443" s="787"/>
      <c r="J443" s="787"/>
      <c r="K443" s="787"/>
      <c r="L443" s="787"/>
      <c r="M443" s="787"/>
      <c r="N443" s="787"/>
      <c r="O443" s="788"/>
      <c r="P443" s="783" t="s">
        <v>71</v>
      </c>
      <c r="Q443" s="784"/>
      <c r="R443" s="784"/>
      <c r="S443" s="784"/>
      <c r="T443" s="784"/>
      <c r="U443" s="784"/>
      <c r="V443" s="785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hidden="1" customHeight="1" x14ac:dyDescent="0.25">
      <c r="A444" s="805" t="s">
        <v>707</v>
      </c>
      <c r="B444" s="787"/>
      <c r="C444" s="787"/>
      <c r="D444" s="787"/>
      <c r="E444" s="787"/>
      <c r="F444" s="787"/>
      <c r="G444" s="787"/>
      <c r="H444" s="787"/>
      <c r="I444" s="787"/>
      <c r="J444" s="787"/>
      <c r="K444" s="787"/>
      <c r="L444" s="787"/>
      <c r="M444" s="787"/>
      <c r="N444" s="787"/>
      <c r="O444" s="787"/>
      <c r="P444" s="787"/>
      <c r="Q444" s="787"/>
      <c r="R444" s="787"/>
      <c r="S444" s="787"/>
      <c r="T444" s="787"/>
      <c r="U444" s="787"/>
      <c r="V444" s="787"/>
      <c r="W444" s="787"/>
      <c r="X444" s="787"/>
      <c r="Y444" s="787"/>
      <c r="Z444" s="787"/>
      <c r="AA444" s="772"/>
      <c r="AB444" s="772"/>
      <c r="AC444" s="772"/>
    </row>
    <row r="445" spans="1:68" ht="14.25" hidden="1" customHeight="1" x14ac:dyDescent="0.25">
      <c r="A445" s="791" t="s">
        <v>115</v>
      </c>
      <c r="B445" s="787"/>
      <c r="C445" s="787"/>
      <c r="D445" s="787"/>
      <c r="E445" s="787"/>
      <c r="F445" s="787"/>
      <c r="G445" s="787"/>
      <c r="H445" s="787"/>
      <c r="I445" s="787"/>
      <c r="J445" s="787"/>
      <c r="K445" s="787"/>
      <c r="L445" s="787"/>
      <c r="M445" s="787"/>
      <c r="N445" s="787"/>
      <c r="O445" s="787"/>
      <c r="P445" s="787"/>
      <c r="Q445" s="787"/>
      <c r="R445" s="787"/>
      <c r="S445" s="787"/>
      <c r="T445" s="787"/>
      <c r="U445" s="787"/>
      <c r="V445" s="787"/>
      <c r="W445" s="787"/>
      <c r="X445" s="787"/>
      <c r="Y445" s="787"/>
      <c r="Z445" s="787"/>
      <c r="AA445" s="773"/>
      <c r="AB445" s="773"/>
      <c r="AC445" s="773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89">
        <v>4680115881907</v>
      </c>
      <c r="E446" s="790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2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93"/>
      <c r="R446" s="793"/>
      <c r="S446" s="793"/>
      <c r="T446" s="794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89">
        <v>4680115881907</v>
      </c>
      <c r="E447" s="790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93"/>
      <c r="R447" s="793"/>
      <c r="S447" s="793"/>
      <c r="T447" s="794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89">
        <v>4680115883925</v>
      </c>
      <c r="E448" s="790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93"/>
      <c r="R448" s="793"/>
      <c r="S448" s="793"/>
      <c r="T448" s="794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89">
        <v>4680115883925</v>
      </c>
      <c r="E449" s="790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3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93"/>
      <c r="R449" s="793"/>
      <c r="S449" s="793"/>
      <c r="T449" s="794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89">
        <v>4607091384192</v>
      </c>
      <c r="E450" s="790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8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93"/>
      <c r="R450" s="793"/>
      <c r="S450" s="793"/>
      <c r="T450" s="794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89">
        <v>4680115884892</v>
      </c>
      <c r="E451" s="790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93"/>
      <c r="R451" s="793"/>
      <c r="S451" s="793"/>
      <c r="T451" s="794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89">
        <v>4680115884885</v>
      </c>
      <c r="E452" s="790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93"/>
      <c r="R452" s="793"/>
      <c r="S452" s="793"/>
      <c r="T452" s="794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89">
        <v>4680115884908</v>
      </c>
      <c r="E453" s="790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6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93"/>
      <c r="R453" s="793"/>
      <c r="S453" s="793"/>
      <c r="T453" s="794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6"/>
      <c r="B454" s="787"/>
      <c r="C454" s="787"/>
      <c r="D454" s="787"/>
      <c r="E454" s="787"/>
      <c r="F454" s="787"/>
      <c r="G454" s="787"/>
      <c r="H454" s="787"/>
      <c r="I454" s="787"/>
      <c r="J454" s="787"/>
      <c r="K454" s="787"/>
      <c r="L454" s="787"/>
      <c r="M454" s="787"/>
      <c r="N454" s="787"/>
      <c r="O454" s="788"/>
      <c r="P454" s="783" t="s">
        <v>71</v>
      </c>
      <c r="Q454" s="784"/>
      <c r="R454" s="784"/>
      <c r="S454" s="784"/>
      <c r="T454" s="784"/>
      <c r="U454" s="784"/>
      <c r="V454" s="785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hidden="1" x14ac:dyDescent="0.2">
      <c r="A455" s="787"/>
      <c r="B455" s="787"/>
      <c r="C455" s="787"/>
      <c r="D455" s="787"/>
      <c r="E455" s="787"/>
      <c r="F455" s="787"/>
      <c r="G455" s="787"/>
      <c r="H455" s="787"/>
      <c r="I455" s="787"/>
      <c r="J455" s="787"/>
      <c r="K455" s="787"/>
      <c r="L455" s="787"/>
      <c r="M455" s="787"/>
      <c r="N455" s="787"/>
      <c r="O455" s="788"/>
      <c r="P455" s="783" t="s">
        <v>71</v>
      </c>
      <c r="Q455" s="784"/>
      <c r="R455" s="784"/>
      <c r="S455" s="784"/>
      <c r="T455" s="784"/>
      <c r="U455" s="784"/>
      <c r="V455" s="785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hidden="1" customHeight="1" x14ac:dyDescent="0.25">
      <c r="A456" s="791" t="s">
        <v>64</v>
      </c>
      <c r="B456" s="787"/>
      <c r="C456" s="787"/>
      <c r="D456" s="787"/>
      <c r="E456" s="787"/>
      <c r="F456" s="787"/>
      <c r="G456" s="787"/>
      <c r="H456" s="787"/>
      <c r="I456" s="787"/>
      <c r="J456" s="787"/>
      <c r="K456" s="787"/>
      <c r="L456" s="787"/>
      <c r="M456" s="787"/>
      <c r="N456" s="787"/>
      <c r="O456" s="787"/>
      <c r="P456" s="787"/>
      <c r="Q456" s="787"/>
      <c r="R456" s="787"/>
      <c r="S456" s="787"/>
      <c r="T456" s="787"/>
      <c r="U456" s="787"/>
      <c r="V456" s="787"/>
      <c r="W456" s="787"/>
      <c r="X456" s="787"/>
      <c r="Y456" s="787"/>
      <c r="Z456" s="787"/>
      <c r="AA456" s="773"/>
      <c r="AB456" s="773"/>
      <c r="AC456" s="773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89">
        <v>4607091384802</v>
      </c>
      <c r="E457" s="790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2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93"/>
      <c r="R457" s="793"/>
      <c r="S457" s="793"/>
      <c r="T457" s="794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89">
        <v>4607091384826</v>
      </c>
      <c r="E458" s="790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51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93"/>
      <c r="R458" s="793"/>
      <c r="S458" s="793"/>
      <c r="T458" s="794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6"/>
      <c r="B459" s="787"/>
      <c r="C459" s="787"/>
      <c r="D459" s="787"/>
      <c r="E459" s="787"/>
      <c r="F459" s="787"/>
      <c r="G459" s="787"/>
      <c r="H459" s="787"/>
      <c r="I459" s="787"/>
      <c r="J459" s="787"/>
      <c r="K459" s="787"/>
      <c r="L459" s="787"/>
      <c r="M459" s="787"/>
      <c r="N459" s="787"/>
      <c r="O459" s="788"/>
      <c r="P459" s="783" t="s">
        <v>71</v>
      </c>
      <c r="Q459" s="784"/>
      <c r="R459" s="784"/>
      <c r="S459" s="784"/>
      <c r="T459" s="784"/>
      <c r="U459" s="784"/>
      <c r="V459" s="785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hidden="1" x14ac:dyDescent="0.2">
      <c r="A460" s="787"/>
      <c r="B460" s="787"/>
      <c r="C460" s="787"/>
      <c r="D460" s="787"/>
      <c r="E460" s="787"/>
      <c r="F460" s="787"/>
      <c r="G460" s="787"/>
      <c r="H460" s="787"/>
      <c r="I460" s="787"/>
      <c r="J460" s="787"/>
      <c r="K460" s="787"/>
      <c r="L460" s="787"/>
      <c r="M460" s="787"/>
      <c r="N460" s="787"/>
      <c r="O460" s="788"/>
      <c r="P460" s="783" t="s">
        <v>71</v>
      </c>
      <c r="Q460" s="784"/>
      <c r="R460" s="784"/>
      <c r="S460" s="784"/>
      <c r="T460" s="784"/>
      <c r="U460" s="784"/>
      <c r="V460" s="785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hidden="1" customHeight="1" x14ac:dyDescent="0.25">
      <c r="A461" s="791" t="s">
        <v>73</v>
      </c>
      <c r="B461" s="787"/>
      <c r="C461" s="787"/>
      <c r="D461" s="787"/>
      <c r="E461" s="787"/>
      <c r="F461" s="787"/>
      <c r="G461" s="787"/>
      <c r="H461" s="787"/>
      <c r="I461" s="787"/>
      <c r="J461" s="787"/>
      <c r="K461" s="787"/>
      <c r="L461" s="787"/>
      <c r="M461" s="787"/>
      <c r="N461" s="787"/>
      <c r="O461" s="787"/>
      <c r="P461" s="787"/>
      <c r="Q461" s="787"/>
      <c r="R461" s="787"/>
      <c r="S461" s="787"/>
      <c r="T461" s="787"/>
      <c r="U461" s="787"/>
      <c r="V461" s="787"/>
      <c r="W461" s="787"/>
      <c r="X461" s="787"/>
      <c r="Y461" s="787"/>
      <c r="Z461" s="787"/>
      <c r="AA461" s="773"/>
      <c r="AB461" s="773"/>
      <c r="AC461" s="773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89">
        <v>4607091384246</v>
      </c>
      <c r="E462" s="790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55" t="s">
        <v>733</v>
      </c>
      <c r="Q462" s="793"/>
      <c r="R462" s="793"/>
      <c r="S462" s="793"/>
      <c r="T462" s="794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89">
        <v>4680115881976</v>
      </c>
      <c r="E463" s="790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2" t="s">
        <v>737</v>
      </c>
      <c r="Q463" s="793"/>
      <c r="R463" s="793"/>
      <c r="S463" s="793"/>
      <c r="T463" s="794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9">
        <v>4607091384253</v>
      </c>
      <c r="E464" s="790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9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93"/>
      <c r="R464" s="793"/>
      <c r="S464" s="793"/>
      <c r="T464" s="794"/>
      <c r="U464" s="34"/>
      <c r="V464" s="34"/>
      <c r="W464" s="35" t="s">
        <v>69</v>
      </c>
      <c r="X464" s="777">
        <v>57.6</v>
      </c>
      <c r="Y464" s="778">
        <f>IFERROR(IF(X464="",0,CEILING((X464/$H464),1)*$H464),"")</f>
        <v>57.599999999999994</v>
      </c>
      <c r="Z464" s="36">
        <f>IFERROR(IF(Y464=0,"",ROUNDUP(Y464/H464,0)*0.00651),"")</f>
        <v>0.15623999999999999</v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63.936000000000007</v>
      </c>
      <c r="BN464" s="64">
        <f>IFERROR(Y464*I464/H464,"0")</f>
        <v>63.935999999999993</v>
      </c>
      <c r="BO464" s="64">
        <f>IFERROR(1/J464*(X464/H464),"0")</f>
        <v>0.13186813186813187</v>
      </c>
      <c r="BP464" s="64">
        <f>IFERROR(1/J464*(Y464/H464),"0")</f>
        <v>0.13186813186813187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89">
        <v>4607091384253</v>
      </c>
      <c r="E465" s="790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93"/>
      <c r="R465" s="793"/>
      <c r="S465" s="793"/>
      <c r="T465" s="794"/>
      <c r="U465" s="34"/>
      <c r="V465" s="34"/>
      <c r="W465" s="35" t="s">
        <v>69</v>
      </c>
      <c r="X465" s="777">
        <v>0</v>
      </c>
      <c r="Y465" s="778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89">
        <v>4680115881969</v>
      </c>
      <c r="E466" s="790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5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93"/>
      <c r="R466" s="793"/>
      <c r="S466" s="793"/>
      <c r="T466" s="794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86"/>
      <c r="B467" s="787"/>
      <c r="C467" s="787"/>
      <c r="D467" s="787"/>
      <c r="E467" s="787"/>
      <c r="F467" s="787"/>
      <c r="G467" s="787"/>
      <c r="H467" s="787"/>
      <c r="I467" s="787"/>
      <c r="J467" s="787"/>
      <c r="K467" s="787"/>
      <c r="L467" s="787"/>
      <c r="M467" s="787"/>
      <c r="N467" s="787"/>
      <c r="O467" s="788"/>
      <c r="P467" s="783" t="s">
        <v>71</v>
      </c>
      <c r="Q467" s="784"/>
      <c r="R467" s="784"/>
      <c r="S467" s="784"/>
      <c r="T467" s="784"/>
      <c r="U467" s="784"/>
      <c r="V467" s="785"/>
      <c r="W467" s="37" t="s">
        <v>72</v>
      </c>
      <c r="X467" s="779">
        <f>IFERROR(X462/H462,"0")+IFERROR(X463/H463,"0")+IFERROR(X464/H464,"0")+IFERROR(X465/H465,"0")+IFERROR(X466/H466,"0")</f>
        <v>24</v>
      </c>
      <c r="Y467" s="779">
        <f>IFERROR(Y462/H462,"0")+IFERROR(Y463/H463,"0")+IFERROR(Y464/H464,"0")+IFERROR(Y465/H465,"0")+IFERROR(Y466/H466,"0")</f>
        <v>24</v>
      </c>
      <c r="Z467" s="779">
        <f>IFERROR(IF(Z462="",0,Z462),"0")+IFERROR(IF(Z463="",0,Z463),"0")+IFERROR(IF(Z464="",0,Z464),"0")+IFERROR(IF(Z465="",0,Z465),"0")+IFERROR(IF(Z466="",0,Z466),"0")</f>
        <v>0.15623999999999999</v>
      </c>
      <c r="AA467" s="780"/>
      <c r="AB467" s="780"/>
      <c r="AC467" s="780"/>
    </row>
    <row r="468" spans="1:68" x14ac:dyDescent="0.2">
      <c r="A468" s="787"/>
      <c r="B468" s="787"/>
      <c r="C468" s="787"/>
      <c r="D468" s="787"/>
      <c r="E468" s="787"/>
      <c r="F468" s="787"/>
      <c r="G468" s="787"/>
      <c r="H468" s="787"/>
      <c r="I468" s="787"/>
      <c r="J468" s="787"/>
      <c r="K468" s="787"/>
      <c r="L468" s="787"/>
      <c r="M468" s="787"/>
      <c r="N468" s="787"/>
      <c r="O468" s="788"/>
      <c r="P468" s="783" t="s">
        <v>71</v>
      </c>
      <c r="Q468" s="784"/>
      <c r="R468" s="784"/>
      <c r="S468" s="784"/>
      <c r="T468" s="784"/>
      <c r="U468" s="784"/>
      <c r="V468" s="785"/>
      <c r="W468" s="37" t="s">
        <v>69</v>
      </c>
      <c r="X468" s="779">
        <f>IFERROR(SUM(X462:X466),"0")</f>
        <v>57.6</v>
      </c>
      <c r="Y468" s="779">
        <f>IFERROR(SUM(Y462:Y466),"0")</f>
        <v>57.599999999999994</v>
      </c>
      <c r="Z468" s="37"/>
      <c r="AA468" s="780"/>
      <c r="AB468" s="780"/>
      <c r="AC468" s="780"/>
    </row>
    <row r="469" spans="1:68" ht="14.25" hidden="1" customHeight="1" x14ac:dyDescent="0.25">
      <c r="A469" s="791" t="s">
        <v>213</v>
      </c>
      <c r="B469" s="787"/>
      <c r="C469" s="787"/>
      <c r="D469" s="787"/>
      <c r="E469" s="787"/>
      <c r="F469" s="787"/>
      <c r="G469" s="787"/>
      <c r="H469" s="787"/>
      <c r="I469" s="787"/>
      <c r="J469" s="787"/>
      <c r="K469" s="787"/>
      <c r="L469" s="787"/>
      <c r="M469" s="787"/>
      <c r="N469" s="787"/>
      <c r="O469" s="787"/>
      <c r="P469" s="787"/>
      <c r="Q469" s="787"/>
      <c r="R469" s="787"/>
      <c r="S469" s="787"/>
      <c r="T469" s="787"/>
      <c r="U469" s="787"/>
      <c r="V469" s="787"/>
      <c r="W469" s="787"/>
      <c r="X469" s="787"/>
      <c r="Y469" s="787"/>
      <c r="Z469" s="787"/>
      <c r="AA469" s="773"/>
      <c r="AB469" s="773"/>
      <c r="AC469" s="773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89">
        <v>4607091389357</v>
      </c>
      <c r="E470" s="790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18" t="s">
        <v>749</v>
      </c>
      <c r="Q470" s="793"/>
      <c r="R470" s="793"/>
      <c r="S470" s="793"/>
      <c r="T470" s="794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6"/>
      <c r="B471" s="787"/>
      <c r="C471" s="787"/>
      <c r="D471" s="787"/>
      <c r="E471" s="787"/>
      <c r="F471" s="787"/>
      <c r="G471" s="787"/>
      <c r="H471" s="787"/>
      <c r="I471" s="787"/>
      <c r="J471" s="787"/>
      <c r="K471" s="787"/>
      <c r="L471" s="787"/>
      <c r="M471" s="787"/>
      <c r="N471" s="787"/>
      <c r="O471" s="788"/>
      <c r="P471" s="783" t="s">
        <v>71</v>
      </c>
      <c r="Q471" s="784"/>
      <c r="R471" s="784"/>
      <c r="S471" s="784"/>
      <c r="T471" s="784"/>
      <c r="U471" s="784"/>
      <c r="V471" s="785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hidden="1" x14ac:dyDescent="0.2">
      <c r="A472" s="787"/>
      <c r="B472" s="787"/>
      <c r="C472" s="787"/>
      <c r="D472" s="787"/>
      <c r="E472" s="787"/>
      <c r="F472" s="787"/>
      <c r="G472" s="787"/>
      <c r="H472" s="787"/>
      <c r="I472" s="787"/>
      <c r="J472" s="787"/>
      <c r="K472" s="787"/>
      <c r="L472" s="787"/>
      <c r="M472" s="787"/>
      <c r="N472" s="787"/>
      <c r="O472" s="788"/>
      <c r="P472" s="783" t="s">
        <v>71</v>
      </c>
      <c r="Q472" s="784"/>
      <c r="R472" s="784"/>
      <c r="S472" s="784"/>
      <c r="T472" s="784"/>
      <c r="U472" s="784"/>
      <c r="V472" s="785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hidden="1" customHeight="1" x14ac:dyDescent="0.2">
      <c r="A473" s="876" t="s">
        <v>751</v>
      </c>
      <c r="B473" s="877"/>
      <c r="C473" s="877"/>
      <c r="D473" s="877"/>
      <c r="E473" s="877"/>
      <c r="F473" s="877"/>
      <c r="G473" s="877"/>
      <c r="H473" s="877"/>
      <c r="I473" s="877"/>
      <c r="J473" s="877"/>
      <c r="K473" s="877"/>
      <c r="L473" s="877"/>
      <c r="M473" s="877"/>
      <c r="N473" s="877"/>
      <c r="O473" s="877"/>
      <c r="P473" s="877"/>
      <c r="Q473" s="877"/>
      <c r="R473" s="877"/>
      <c r="S473" s="877"/>
      <c r="T473" s="877"/>
      <c r="U473" s="877"/>
      <c r="V473" s="877"/>
      <c r="W473" s="877"/>
      <c r="X473" s="877"/>
      <c r="Y473" s="877"/>
      <c r="Z473" s="877"/>
      <c r="AA473" s="48"/>
      <c r="AB473" s="48"/>
      <c r="AC473" s="48"/>
    </row>
    <row r="474" spans="1:68" ht="16.5" hidden="1" customHeight="1" x14ac:dyDescent="0.25">
      <c r="A474" s="805" t="s">
        <v>752</v>
      </c>
      <c r="B474" s="787"/>
      <c r="C474" s="787"/>
      <c r="D474" s="787"/>
      <c r="E474" s="787"/>
      <c r="F474" s="787"/>
      <c r="G474" s="787"/>
      <c r="H474" s="787"/>
      <c r="I474" s="787"/>
      <c r="J474" s="787"/>
      <c r="K474" s="787"/>
      <c r="L474" s="787"/>
      <c r="M474" s="787"/>
      <c r="N474" s="787"/>
      <c r="O474" s="787"/>
      <c r="P474" s="787"/>
      <c r="Q474" s="787"/>
      <c r="R474" s="787"/>
      <c r="S474" s="787"/>
      <c r="T474" s="787"/>
      <c r="U474" s="787"/>
      <c r="V474" s="787"/>
      <c r="W474" s="787"/>
      <c r="X474" s="787"/>
      <c r="Y474" s="787"/>
      <c r="Z474" s="787"/>
      <c r="AA474" s="772"/>
      <c r="AB474" s="772"/>
      <c r="AC474" s="772"/>
    </row>
    <row r="475" spans="1:68" ht="14.25" hidden="1" customHeight="1" x14ac:dyDescent="0.25">
      <c r="A475" s="791" t="s">
        <v>115</v>
      </c>
      <c r="B475" s="787"/>
      <c r="C475" s="787"/>
      <c r="D475" s="787"/>
      <c r="E475" s="787"/>
      <c r="F475" s="787"/>
      <c r="G475" s="787"/>
      <c r="H475" s="787"/>
      <c r="I475" s="787"/>
      <c r="J475" s="787"/>
      <c r="K475" s="787"/>
      <c r="L475" s="787"/>
      <c r="M475" s="787"/>
      <c r="N475" s="787"/>
      <c r="O475" s="787"/>
      <c r="P475" s="787"/>
      <c r="Q475" s="787"/>
      <c r="R475" s="787"/>
      <c r="S475" s="787"/>
      <c r="T475" s="787"/>
      <c r="U475" s="787"/>
      <c r="V475" s="787"/>
      <c r="W475" s="787"/>
      <c r="X475" s="787"/>
      <c r="Y475" s="787"/>
      <c r="Z475" s="787"/>
      <c r="AA475" s="773"/>
      <c r="AB475" s="773"/>
      <c r="AC475" s="773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89">
        <v>4607091389708</v>
      </c>
      <c r="E476" s="790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1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93"/>
      <c r="R476" s="793"/>
      <c r="S476" s="793"/>
      <c r="T476" s="794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6"/>
      <c r="B477" s="787"/>
      <c r="C477" s="787"/>
      <c r="D477" s="787"/>
      <c r="E477" s="787"/>
      <c r="F477" s="787"/>
      <c r="G477" s="787"/>
      <c r="H477" s="787"/>
      <c r="I477" s="787"/>
      <c r="J477" s="787"/>
      <c r="K477" s="787"/>
      <c r="L477" s="787"/>
      <c r="M477" s="787"/>
      <c r="N477" s="787"/>
      <c r="O477" s="788"/>
      <c r="P477" s="783" t="s">
        <v>71</v>
      </c>
      <c r="Q477" s="784"/>
      <c r="R477" s="784"/>
      <c r="S477" s="784"/>
      <c r="T477" s="784"/>
      <c r="U477" s="784"/>
      <c r="V477" s="785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hidden="1" x14ac:dyDescent="0.2">
      <c r="A478" s="787"/>
      <c r="B478" s="787"/>
      <c r="C478" s="787"/>
      <c r="D478" s="787"/>
      <c r="E478" s="787"/>
      <c r="F478" s="787"/>
      <c r="G478" s="787"/>
      <c r="H478" s="787"/>
      <c r="I478" s="787"/>
      <c r="J478" s="787"/>
      <c r="K478" s="787"/>
      <c r="L478" s="787"/>
      <c r="M478" s="787"/>
      <c r="N478" s="787"/>
      <c r="O478" s="788"/>
      <c r="P478" s="783" t="s">
        <v>71</v>
      </c>
      <c r="Q478" s="784"/>
      <c r="R478" s="784"/>
      <c r="S478" s="784"/>
      <c r="T478" s="784"/>
      <c r="U478" s="784"/>
      <c r="V478" s="785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hidden="1" customHeight="1" x14ac:dyDescent="0.25">
      <c r="A479" s="791" t="s">
        <v>64</v>
      </c>
      <c r="B479" s="787"/>
      <c r="C479" s="787"/>
      <c r="D479" s="787"/>
      <c r="E479" s="787"/>
      <c r="F479" s="787"/>
      <c r="G479" s="787"/>
      <c r="H479" s="787"/>
      <c r="I479" s="787"/>
      <c r="J479" s="787"/>
      <c r="K479" s="787"/>
      <c r="L479" s="787"/>
      <c r="M479" s="787"/>
      <c r="N479" s="787"/>
      <c r="O479" s="787"/>
      <c r="P479" s="787"/>
      <c r="Q479" s="787"/>
      <c r="R479" s="787"/>
      <c r="S479" s="787"/>
      <c r="T479" s="787"/>
      <c r="U479" s="787"/>
      <c r="V479" s="787"/>
      <c r="W479" s="787"/>
      <c r="X479" s="787"/>
      <c r="Y479" s="787"/>
      <c r="Z479" s="787"/>
      <c r="AA479" s="773"/>
      <c r="AB479" s="773"/>
      <c r="AC479" s="773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89">
        <v>4680115886100</v>
      </c>
      <c r="E480" s="790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93"/>
      <c r="R480" s="793"/>
      <c r="S480" s="793"/>
      <c r="T480" s="794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89">
        <v>4607091389753</v>
      </c>
      <c r="E481" s="790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88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93"/>
      <c r="R481" s="793"/>
      <c r="S481" s="793"/>
      <c r="T481" s="794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89">
        <v>4607091389753</v>
      </c>
      <c r="E482" s="790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9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93"/>
      <c r="R482" s="793"/>
      <c r="S482" s="793"/>
      <c r="T482" s="794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89">
        <v>4680115886117</v>
      </c>
      <c r="E483" s="790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7" t="s">
        <v>764</v>
      </c>
      <c r="Q483" s="793"/>
      <c r="R483" s="793"/>
      <c r="S483" s="793"/>
      <c r="T483" s="794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89">
        <v>4680115886117</v>
      </c>
      <c r="E484" s="790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5" t="s">
        <v>764</v>
      </c>
      <c r="Q484" s="793"/>
      <c r="R484" s="793"/>
      <c r="S484" s="793"/>
      <c r="T484" s="794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89">
        <v>4607091389760</v>
      </c>
      <c r="E485" s="790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104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93"/>
      <c r="R485" s="793"/>
      <c r="S485" s="793"/>
      <c r="T485" s="794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89">
        <v>4607091389746</v>
      </c>
      <c r="E486" s="790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22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3"/>
      <c r="R486" s="793"/>
      <c r="S486" s="793"/>
      <c r="T486" s="794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89">
        <v>4607091389746</v>
      </c>
      <c r="E487" s="790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164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93"/>
      <c r="R487" s="793"/>
      <c r="S487" s="793"/>
      <c r="T487" s="794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89">
        <v>4680115883147</v>
      </c>
      <c r="E488" s="790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97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93"/>
      <c r="R488" s="793"/>
      <c r="S488" s="793"/>
      <c r="T488" s="794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89">
        <v>4680115883147</v>
      </c>
      <c r="E489" s="790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03" t="s">
        <v>775</v>
      </c>
      <c r="Q489" s="793"/>
      <c r="R489" s="793"/>
      <c r="S489" s="793"/>
      <c r="T489" s="794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89">
        <v>4607091384338</v>
      </c>
      <c r="E490" s="790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3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93"/>
      <c r="R490" s="793"/>
      <c r="S490" s="793"/>
      <c r="T490" s="794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89">
        <v>4607091384338</v>
      </c>
      <c r="E491" s="790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9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93"/>
      <c r="R491" s="793"/>
      <c r="S491" s="793"/>
      <c r="T491" s="794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89">
        <v>4680115883154</v>
      </c>
      <c r="E492" s="790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89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93"/>
      <c r="R492" s="793"/>
      <c r="S492" s="793"/>
      <c r="T492" s="794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89">
        <v>4680115883154</v>
      </c>
      <c r="E493" s="790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93"/>
      <c r="R493" s="793"/>
      <c r="S493" s="793"/>
      <c r="T493" s="794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89">
        <v>4680115883154</v>
      </c>
      <c r="E494" s="790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881" t="s">
        <v>785</v>
      </c>
      <c r="Q494" s="793"/>
      <c r="R494" s="793"/>
      <c r="S494" s="793"/>
      <c r="T494" s="794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89">
        <v>4607091389524</v>
      </c>
      <c r="E495" s="790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0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93"/>
      <c r="R495" s="793"/>
      <c r="S495" s="793"/>
      <c r="T495" s="794"/>
      <c r="U495" s="34"/>
      <c r="V495" s="34"/>
      <c r="W495" s="35" t="s">
        <v>69</v>
      </c>
      <c r="X495" s="777">
        <v>0</v>
      </c>
      <c r="Y495" s="778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89">
        <v>4607091389524</v>
      </c>
      <c r="E496" s="790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93"/>
      <c r="R496" s="793"/>
      <c r="S496" s="793"/>
      <c r="T496" s="794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89">
        <v>4680115883161</v>
      </c>
      <c r="E497" s="790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93"/>
      <c r="R497" s="793"/>
      <c r="S497" s="793"/>
      <c r="T497" s="794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89">
        <v>4680115883161</v>
      </c>
      <c r="E498" s="790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46" t="s">
        <v>793</v>
      </c>
      <c r="Q498" s="793"/>
      <c r="R498" s="793"/>
      <c r="S498" s="793"/>
      <c r="T498" s="794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9">
        <v>4607091389531</v>
      </c>
      <c r="E499" s="790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93"/>
      <c r="R499" s="793"/>
      <c r="S499" s="793"/>
      <c r="T499" s="794"/>
      <c r="U499" s="34"/>
      <c r="V499" s="34"/>
      <c r="W499" s="35" t="s">
        <v>69</v>
      </c>
      <c r="X499" s="777">
        <v>75.599999999999994</v>
      </c>
      <c r="Y499" s="778">
        <f t="shared" si="98"/>
        <v>75.600000000000009</v>
      </c>
      <c r="Z499" s="36">
        <f t="shared" si="103"/>
        <v>0.18071999999999999</v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80.279999999999987</v>
      </c>
      <c r="BN499" s="64">
        <f t="shared" si="100"/>
        <v>80.28</v>
      </c>
      <c r="BO499" s="64">
        <f t="shared" si="101"/>
        <v>0.15384615384615383</v>
      </c>
      <c r="BP499" s="64">
        <f t="shared" si="102"/>
        <v>0.15384615384615385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89">
        <v>4607091389531</v>
      </c>
      <c r="E500" s="790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93"/>
      <c r="R500" s="793"/>
      <c r="S500" s="793"/>
      <c r="T500" s="794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9">
        <v>4607091384345</v>
      </c>
      <c r="E501" s="790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93"/>
      <c r="R501" s="793"/>
      <c r="S501" s="793"/>
      <c r="T501" s="794"/>
      <c r="U501" s="34"/>
      <c r="V501" s="34"/>
      <c r="W501" s="35" t="s">
        <v>69</v>
      </c>
      <c r="X501" s="777">
        <v>75.599999999999994</v>
      </c>
      <c r="Y501" s="778">
        <f t="shared" si="98"/>
        <v>75.600000000000009</v>
      </c>
      <c r="Z501" s="36">
        <f t="shared" si="103"/>
        <v>0.18071999999999999</v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80.279999999999987</v>
      </c>
      <c r="BN501" s="64">
        <f t="shared" si="100"/>
        <v>80.28</v>
      </c>
      <c r="BO501" s="64">
        <f t="shared" si="101"/>
        <v>0.15384615384615383</v>
      </c>
      <c r="BP501" s="64">
        <f t="shared" si="102"/>
        <v>0.15384615384615385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89">
        <v>4680115883185</v>
      </c>
      <c r="E502" s="790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93"/>
      <c r="R502" s="793"/>
      <c r="S502" s="793"/>
      <c r="T502" s="794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89">
        <v>4680115883185</v>
      </c>
      <c r="E503" s="790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93"/>
      <c r="R503" s="793"/>
      <c r="S503" s="793"/>
      <c r="T503" s="794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89">
        <v>4680115883185</v>
      </c>
      <c r="E504" s="790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8" t="s">
        <v>805</v>
      </c>
      <c r="Q504" s="793"/>
      <c r="R504" s="793"/>
      <c r="S504" s="793"/>
      <c r="T504" s="794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86"/>
      <c r="B505" s="787"/>
      <c r="C505" s="787"/>
      <c r="D505" s="787"/>
      <c r="E505" s="787"/>
      <c r="F505" s="787"/>
      <c r="G505" s="787"/>
      <c r="H505" s="787"/>
      <c r="I505" s="787"/>
      <c r="J505" s="787"/>
      <c r="K505" s="787"/>
      <c r="L505" s="787"/>
      <c r="M505" s="787"/>
      <c r="N505" s="787"/>
      <c r="O505" s="788"/>
      <c r="P505" s="783" t="s">
        <v>71</v>
      </c>
      <c r="Q505" s="784"/>
      <c r="R505" s="784"/>
      <c r="S505" s="784"/>
      <c r="T505" s="784"/>
      <c r="U505" s="784"/>
      <c r="V505" s="785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71.999999999999986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72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0.36143999999999998</v>
      </c>
      <c r="AA505" s="780"/>
      <c r="AB505" s="780"/>
      <c r="AC505" s="780"/>
    </row>
    <row r="506" spans="1:68" x14ac:dyDescent="0.2">
      <c r="A506" s="787"/>
      <c r="B506" s="787"/>
      <c r="C506" s="787"/>
      <c r="D506" s="787"/>
      <c r="E506" s="787"/>
      <c r="F506" s="787"/>
      <c r="G506" s="787"/>
      <c r="H506" s="787"/>
      <c r="I506" s="787"/>
      <c r="J506" s="787"/>
      <c r="K506" s="787"/>
      <c r="L506" s="787"/>
      <c r="M506" s="787"/>
      <c r="N506" s="787"/>
      <c r="O506" s="788"/>
      <c r="P506" s="783" t="s">
        <v>71</v>
      </c>
      <c r="Q506" s="784"/>
      <c r="R506" s="784"/>
      <c r="S506" s="784"/>
      <c r="T506" s="784"/>
      <c r="U506" s="784"/>
      <c r="V506" s="785"/>
      <c r="W506" s="37" t="s">
        <v>69</v>
      </c>
      <c r="X506" s="779">
        <f>IFERROR(SUM(X480:X504),"0")</f>
        <v>151.19999999999999</v>
      </c>
      <c r="Y506" s="779">
        <f>IFERROR(SUM(Y480:Y504),"0")</f>
        <v>151.20000000000002</v>
      </c>
      <c r="Z506" s="37"/>
      <c r="AA506" s="780"/>
      <c r="AB506" s="780"/>
      <c r="AC506" s="780"/>
    </row>
    <row r="507" spans="1:68" ht="14.25" hidden="1" customHeight="1" x14ac:dyDescent="0.25">
      <c r="A507" s="791" t="s">
        <v>73</v>
      </c>
      <c r="B507" s="787"/>
      <c r="C507" s="787"/>
      <c r="D507" s="787"/>
      <c r="E507" s="787"/>
      <c r="F507" s="787"/>
      <c r="G507" s="787"/>
      <c r="H507" s="787"/>
      <c r="I507" s="787"/>
      <c r="J507" s="787"/>
      <c r="K507" s="787"/>
      <c r="L507" s="787"/>
      <c r="M507" s="787"/>
      <c r="N507" s="787"/>
      <c r="O507" s="787"/>
      <c r="P507" s="787"/>
      <c r="Q507" s="787"/>
      <c r="R507" s="787"/>
      <c r="S507" s="787"/>
      <c r="T507" s="787"/>
      <c r="U507" s="787"/>
      <c r="V507" s="787"/>
      <c r="W507" s="787"/>
      <c r="X507" s="787"/>
      <c r="Y507" s="787"/>
      <c r="Z507" s="787"/>
      <c r="AA507" s="773"/>
      <c r="AB507" s="773"/>
      <c r="AC507" s="773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89">
        <v>4607091384352</v>
      </c>
      <c r="E508" s="790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9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93"/>
      <c r="R508" s="793"/>
      <c r="S508" s="793"/>
      <c r="T508" s="794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89">
        <v>4607091389654</v>
      </c>
      <c r="E509" s="790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7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93"/>
      <c r="R509" s="793"/>
      <c r="S509" s="793"/>
      <c r="T509" s="794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6"/>
      <c r="B510" s="787"/>
      <c r="C510" s="787"/>
      <c r="D510" s="787"/>
      <c r="E510" s="787"/>
      <c r="F510" s="787"/>
      <c r="G510" s="787"/>
      <c r="H510" s="787"/>
      <c r="I510" s="787"/>
      <c r="J510" s="787"/>
      <c r="K510" s="787"/>
      <c r="L510" s="787"/>
      <c r="M510" s="787"/>
      <c r="N510" s="787"/>
      <c r="O510" s="788"/>
      <c r="P510" s="783" t="s">
        <v>71</v>
      </c>
      <c r="Q510" s="784"/>
      <c r="R510" s="784"/>
      <c r="S510" s="784"/>
      <c r="T510" s="784"/>
      <c r="U510" s="784"/>
      <c r="V510" s="785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hidden="1" x14ac:dyDescent="0.2">
      <c r="A511" s="787"/>
      <c r="B511" s="787"/>
      <c r="C511" s="787"/>
      <c r="D511" s="787"/>
      <c r="E511" s="787"/>
      <c r="F511" s="787"/>
      <c r="G511" s="787"/>
      <c r="H511" s="787"/>
      <c r="I511" s="787"/>
      <c r="J511" s="787"/>
      <c r="K511" s="787"/>
      <c r="L511" s="787"/>
      <c r="M511" s="787"/>
      <c r="N511" s="787"/>
      <c r="O511" s="788"/>
      <c r="P511" s="783" t="s">
        <v>71</v>
      </c>
      <c r="Q511" s="784"/>
      <c r="R511" s="784"/>
      <c r="S511" s="784"/>
      <c r="T511" s="784"/>
      <c r="U511" s="784"/>
      <c r="V511" s="785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hidden="1" customHeight="1" x14ac:dyDescent="0.25">
      <c r="A512" s="791" t="s">
        <v>104</v>
      </c>
      <c r="B512" s="787"/>
      <c r="C512" s="787"/>
      <c r="D512" s="787"/>
      <c r="E512" s="787"/>
      <c r="F512" s="787"/>
      <c r="G512" s="787"/>
      <c r="H512" s="787"/>
      <c r="I512" s="787"/>
      <c r="J512" s="787"/>
      <c r="K512" s="787"/>
      <c r="L512" s="787"/>
      <c r="M512" s="787"/>
      <c r="N512" s="787"/>
      <c r="O512" s="787"/>
      <c r="P512" s="787"/>
      <c r="Q512" s="787"/>
      <c r="R512" s="787"/>
      <c r="S512" s="787"/>
      <c r="T512" s="787"/>
      <c r="U512" s="787"/>
      <c r="V512" s="787"/>
      <c r="W512" s="787"/>
      <c r="X512" s="787"/>
      <c r="Y512" s="787"/>
      <c r="Z512" s="787"/>
      <c r="AA512" s="773"/>
      <c r="AB512" s="773"/>
      <c r="AC512" s="773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89">
        <v>4680115884335</v>
      </c>
      <c r="E513" s="790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42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93"/>
      <c r="R513" s="793"/>
      <c r="S513" s="793"/>
      <c r="T513" s="794"/>
      <c r="U513" s="34"/>
      <c r="V513" s="34"/>
      <c r="W513" s="35" t="s">
        <v>69</v>
      </c>
      <c r="X513" s="777">
        <v>0</v>
      </c>
      <c r="Y513" s="778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89">
        <v>4680115884113</v>
      </c>
      <c r="E514" s="790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0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93"/>
      <c r="R514" s="793"/>
      <c r="S514" s="793"/>
      <c r="T514" s="794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6"/>
      <c r="B515" s="787"/>
      <c r="C515" s="787"/>
      <c r="D515" s="787"/>
      <c r="E515" s="787"/>
      <c r="F515" s="787"/>
      <c r="G515" s="787"/>
      <c r="H515" s="787"/>
      <c r="I515" s="787"/>
      <c r="J515" s="787"/>
      <c r="K515" s="787"/>
      <c r="L515" s="787"/>
      <c r="M515" s="787"/>
      <c r="N515" s="787"/>
      <c r="O515" s="788"/>
      <c r="P515" s="783" t="s">
        <v>71</v>
      </c>
      <c r="Q515" s="784"/>
      <c r="R515" s="784"/>
      <c r="S515" s="784"/>
      <c r="T515" s="784"/>
      <c r="U515" s="784"/>
      <c r="V515" s="785"/>
      <c r="W515" s="37" t="s">
        <v>72</v>
      </c>
      <c r="X515" s="779">
        <f>IFERROR(X513/H513,"0")+IFERROR(X514/H514,"0")</f>
        <v>0</v>
      </c>
      <c r="Y515" s="779">
        <f>IFERROR(Y513/H513,"0")+IFERROR(Y514/H514,"0")</f>
        <v>0</v>
      </c>
      <c r="Z515" s="779">
        <f>IFERROR(IF(Z513="",0,Z513),"0")+IFERROR(IF(Z514="",0,Z514),"0")</f>
        <v>0</v>
      </c>
      <c r="AA515" s="780"/>
      <c r="AB515" s="780"/>
      <c r="AC515" s="780"/>
    </row>
    <row r="516" spans="1:68" hidden="1" x14ac:dyDescent="0.2">
      <c r="A516" s="787"/>
      <c r="B516" s="787"/>
      <c r="C516" s="787"/>
      <c r="D516" s="787"/>
      <c r="E516" s="787"/>
      <c r="F516" s="787"/>
      <c r="G516" s="787"/>
      <c r="H516" s="787"/>
      <c r="I516" s="787"/>
      <c r="J516" s="787"/>
      <c r="K516" s="787"/>
      <c r="L516" s="787"/>
      <c r="M516" s="787"/>
      <c r="N516" s="787"/>
      <c r="O516" s="788"/>
      <c r="P516" s="783" t="s">
        <v>71</v>
      </c>
      <c r="Q516" s="784"/>
      <c r="R516" s="784"/>
      <c r="S516" s="784"/>
      <c r="T516" s="784"/>
      <c r="U516" s="784"/>
      <c r="V516" s="785"/>
      <c r="W516" s="37" t="s">
        <v>69</v>
      </c>
      <c r="X516" s="779">
        <f>IFERROR(SUM(X513:X514),"0")</f>
        <v>0</v>
      </c>
      <c r="Y516" s="779">
        <f>IFERROR(SUM(Y513:Y514),"0")</f>
        <v>0</v>
      </c>
      <c r="Z516" s="37"/>
      <c r="AA516" s="780"/>
      <c r="AB516" s="780"/>
      <c r="AC516" s="780"/>
    </row>
    <row r="517" spans="1:68" ht="16.5" hidden="1" customHeight="1" x14ac:dyDescent="0.25">
      <c r="A517" s="805" t="s">
        <v>820</v>
      </c>
      <c r="B517" s="787"/>
      <c r="C517" s="787"/>
      <c r="D517" s="787"/>
      <c r="E517" s="787"/>
      <c r="F517" s="787"/>
      <c r="G517" s="787"/>
      <c r="H517" s="787"/>
      <c r="I517" s="787"/>
      <c r="J517" s="787"/>
      <c r="K517" s="787"/>
      <c r="L517" s="787"/>
      <c r="M517" s="787"/>
      <c r="N517" s="787"/>
      <c r="O517" s="787"/>
      <c r="P517" s="787"/>
      <c r="Q517" s="787"/>
      <c r="R517" s="787"/>
      <c r="S517" s="787"/>
      <c r="T517" s="787"/>
      <c r="U517" s="787"/>
      <c r="V517" s="787"/>
      <c r="W517" s="787"/>
      <c r="X517" s="787"/>
      <c r="Y517" s="787"/>
      <c r="Z517" s="787"/>
      <c r="AA517" s="772"/>
      <c r="AB517" s="772"/>
      <c r="AC517" s="772"/>
    </row>
    <row r="518" spans="1:68" ht="14.25" hidden="1" customHeight="1" x14ac:dyDescent="0.25">
      <c r="A518" s="791" t="s">
        <v>172</v>
      </c>
      <c r="B518" s="787"/>
      <c r="C518" s="787"/>
      <c r="D518" s="787"/>
      <c r="E518" s="787"/>
      <c r="F518" s="787"/>
      <c r="G518" s="787"/>
      <c r="H518" s="787"/>
      <c r="I518" s="787"/>
      <c r="J518" s="787"/>
      <c r="K518" s="787"/>
      <c r="L518" s="787"/>
      <c r="M518" s="787"/>
      <c r="N518" s="787"/>
      <c r="O518" s="787"/>
      <c r="P518" s="787"/>
      <c r="Q518" s="787"/>
      <c r="R518" s="787"/>
      <c r="S518" s="787"/>
      <c r="T518" s="787"/>
      <c r="U518" s="787"/>
      <c r="V518" s="787"/>
      <c r="W518" s="787"/>
      <c r="X518" s="787"/>
      <c r="Y518" s="787"/>
      <c r="Z518" s="787"/>
      <c r="AA518" s="773"/>
      <c r="AB518" s="773"/>
      <c r="AC518" s="773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89">
        <v>4607091389364</v>
      </c>
      <c r="E519" s="790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4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93"/>
      <c r="R519" s="793"/>
      <c r="S519" s="793"/>
      <c r="T519" s="794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6"/>
      <c r="B520" s="787"/>
      <c r="C520" s="787"/>
      <c r="D520" s="787"/>
      <c r="E520" s="787"/>
      <c r="F520" s="787"/>
      <c r="G520" s="787"/>
      <c r="H520" s="787"/>
      <c r="I520" s="787"/>
      <c r="J520" s="787"/>
      <c r="K520" s="787"/>
      <c r="L520" s="787"/>
      <c r="M520" s="787"/>
      <c r="N520" s="787"/>
      <c r="O520" s="788"/>
      <c r="P520" s="783" t="s">
        <v>71</v>
      </c>
      <c r="Q520" s="784"/>
      <c r="R520" s="784"/>
      <c r="S520" s="784"/>
      <c r="T520" s="784"/>
      <c r="U520" s="784"/>
      <c r="V520" s="785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hidden="1" x14ac:dyDescent="0.2">
      <c r="A521" s="787"/>
      <c r="B521" s="787"/>
      <c r="C521" s="787"/>
      <c r="D521" s="787"/>
      <c r="E521" s="787"/>
      <c r="F521" s="787"/>
      <c r="G521" s="787"/>
      <c r="H521" s="787"/>
      <c r="I521" s="787"/>
      <c r="J521" s="787"/>
      <c r="K521" s="787"/>
      <c r="L521" s="787"/>
      <c r="M521" s="787"/>
      <c r="N521" s="787"/>
      <c r="O521" s="788"/>
      <c r="P521" s="783" t="s">
        <v>71</v>
      </c>
      <c r="Q521" s="784"/>
      <c r="R521" s="784"/>
      <c r="S521" s="784"/>
      <c r="T521" s="784"/>
      <c r="U521" s="784"/>
      <c r="V521" s="785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hidden="1" customHeight="1" x14ac:dyDescent="0.25">
      <c r="A522" s="791" t="s">
        <v>64</v>
      </c>
      <c r="B522" s="787"/>
      <c r="C522" s="787"/>
      <c r="D522" s="787"/>
      <c r="E522" s="787"/>
      <c r="F522" s="787"/>
      <c r="G522" s="787"/>
      <c r="H522" s="787"/>
      <c r="I522" s="787"/>
      <c r="J522" s="787"/>
      <c r="K522" s="787"/>
      <c r="L522" s="787"/>
      <c r="M522" s="787"/>
      <c r="N522" s="787"/>
      <c r="O522" s="787"/>
      <c r="P522" s="787"/>
      <c r="Q522" s="787"/>
      <c r="R522" s="787"/>
      <c r="S522" s="787"/>
      <c r="T522" s="787"/>
      <c r="U522" s="787"/>
      <c r="V522" s="787"/>
      <c r="W522" s="787"/>
      <c r="X522" s="787"/>
      <c r="Y522" s="787"/>
      <c r="Z522" s="787"/>
      <c r="AA522" s="773"/>
      <c r="AB522" s="773"/>
      <c r="AC522" s="773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89">
        <v>4680115886094</v>
      </c>
      <c r="E523" s="790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45" t="s">
        <v>826</v>
      </c>
      <c r="Q523" s="793"/>
      <c r="R523" s="793"/>
      <c r="S523" s="793"/>
      <c r="T523" s="794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hidden="1" customHeight="1" x14ac:dyDescent="0.25">
      <c r="A524" s="54" t="s">
        <v>824</v>
      </c>
      <c r="B524" s="54" t="s">
        <v>828</v>
      </c>
      <c r="C524" s="31">
        <v>4301031324</v>
      </c>
      <c r="D524" s="789">
        <v>4607091389739</v>
      </c>
      <c r="E524" s="790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2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93"/>
      <c r="R524" s="793"/>
      <c r="S524" s="793"/>
      <c r="T524" s="794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9">
        <v>4607091389425</v>
      </c>
      <c r="E525" s="790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93"/>
      <c r="R525" s="793"/>
      <c r="S525" s="793"/>
      <c r="T525" s="794"/>
      <c r="U525" s="34"/>
      <c r="V525" s="34"/>
      <c r="W525" s="35" t="s">
        <v>69</v>
      </c>
      <c r="X525" s="777">
        <v>75.599999999999994</v>
      </c>
      <c r="Y525" s="778">
        <f t="shared" si="104"/>
        <v>75.600000000000009</v>
      </c>
      <c r="Z525" s="36">
        <f>IFERROR(IF(Y525=0,"",ROUNDUP(Y525/H525,0)*0.00502),"")</f>
        <v>0.18071999999999999</v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80.279999999999987</v>
      </c>
      <c r="BN525" s="64">
        <f t="shared" si="106"/>
        <v>80.28</v>
      </c>
      <c r="BO525" s="64">
        <f t="shared" si="107"/>
        <v>0.15384615384615383</v>
      </c>
      <c r="BP525" s="64">
        <f t="shared" si="108"/>
        <v>0.15384615384615385</v>
      </c>
    </row>
    <row r="526" spans="1:68" ht="27" hidden="1" customHeight="1" x14ac:dyDescent="0.25">
      <c r="A526" s="54" t="s">
        <v>832</v>
      </c>
      <c r="B526" s="54" t="s">
        <v>833</v>
      </c>
      <c r="C526" s="31">
        <v>4301031373</v>
      </c>
      <c r="D526" s="789">
        <v>4680115880771</v>
      </c>
      <c r="E526" s="790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39" t="s">
        <v>834</v>
      </c>
      <c r="Q526" s="793"/>
      <c r="R526" s="793"/>
      <c r="S526" s="793"/>
      <c r="T526" s="794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9">
        <v>4607091389500</v>
      </c>
      <c r="E527" s="790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93"/>
      <c r="R527" s="793"/>
      <c r="S527" s="793"/>
      <c r="T527" s="794"/>
      <c r="U527" s="34"/>
      <c r="V527" s="34"/>
      <c r="W527" s="35" t="s">
        <v>69</v>
      </c>
      <c r="X527" s="777">
        <v>75.599999999999994</v>
      </c>
      <c r="Y527" s="778">
        <f t="shared" si="104"/>
        <v>75.600000000000009</v>
      </c>
      <c r="Z527" s="36">
        <f>IFERROR(IF(Y527=0,"",ROUNDUP(Y527/H527,0)*0.00502),"")</f>
        <v>0.18071999999999999</v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80.279999999999987</v>
      </c>
      <c r="BN527" s="64">
        <f t="shared" si="106"/>
        <v>80.28</v>
      </c>
      <c r="BO527" s="64">
        <f t="shared" si="107"/>
        <v>0.15384615384615383</v>
      </c>
      <c r="BP527" s="64">
        <f t="shared" si="108"/>
        <v>0.15384615384615385</v>
      </c>
    </row>
    <row r="528" spans="1:68" ht="27" hidden="1" customHeight="1" x14ac:dyDescent="0.25">
      <c r="A528" s="54" t="s">
        <v>836</v>
      </c>
      <c r="B528" s="54" t="s">
        <v>838</v>
      </c>
      <c r="C528" s="31">
        <v>4301031327</v>
      </c>
      <c r="D528" s="789">
        <v>4607091389500</v>
      </c>
      <c r="E528" s="790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93"/>
      <c r="R528" s="793"/>
      <c r="S528" s="793"/>
      <c r="T528" s="794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86"/>
      <c r="B529" s="787"/>
      <c r="C529" s="787"/>
      <c r="D529" s="787"/>
      <c r="E529" s="787"/>
      <c r="F529" s="787"/>
      <c r="G529" s="787"/>
      <c r="H529" s="787"/>
      <c r="I529" s="787"/>
      <c r="J529" s="787"/>
      <c r="K529" s="787"/>
      <c r="L529" s="787"/>
      <c r="M529" s="787"/>
      <c r="N529" s="787"/>
      <c r="O529" s="788"/>
      <c r="P529" s="783" t="s">
        <v>71</v>
      </c>
      <c r="Q529" s="784"/>
      <c r="R529" s="784"/>
      <c r="S529" s="784"/>
      <c r="T529" s="784"/>
      <c r="U529" s="784"/>
      <c r="V529" s="785"/>
      <c r="W529" s="37" t="s">
        <v>72</v>
      </c>
      <c r="X529" s="779">
        <f>IFERROR(X523/H523,"0")+IFERROR(X524/H524,"0")+IFERROR(X525/H525,"0")+IFERROR(X526/H526,"0")+IFERROR(X527/H527,"0")+IFERROR(X528/H528,"0")</f>
        <v>71.999999999999986</v>
      </c>
      <c r="Y529" s="779">
        <f>IFERROR(Y523/H523,"0")+IFERROR(Y524/H524,"0")+IFERROR(Y525/H525,"0")+IFERROR(Y526/H526,"0")+IFERROR(Y527/H527,"0")+IFERROR(Y528/H528,"0")</f>
        <v>72</v>
      </c>
      <c r="Z529" s="779">
        <f>IFERROR(IF(Z523="",0,Z523),"0")+IFERROR(IF(Z524="",0,Z524),"0")+IFERROR(IF(Z525="",0,Z525),"0")+IFERROR(IF(Z526="",0,Z526),"0")+IFERROR(IF(Z527="",0,Z527),"0")+IFERROR(IF(Z528="",0,Z528),"0")</f>
        <v>0.36143999999999998</v>
      </c>
      <c r="AA529" s="780"/>
      <c r="AB529" s="780"/>
      <c r="AC529" s="780"/>
    </row>
    <row r="530" spans="1:68" x14ac:dyDescent="0.2">
      <c r="A530" s="787"/>
      <c r="B530" s="787"/>
      <c r="C530" s="787"/>
      <c r="D530" s="787"/>
      <c r="E530" s="787"/>
      <c r="F530" s="787"/>
      <c r="G530" s="787"/>
      <c r="H530" s="787"/>
      <c r="I530" s="787"/>
      <c r="J530" s="787"/>
      <c r="K530" s="787"/>
      <c r="L530" s="787"/>
      <c r="M530" s="787"/>
      <c r="N530" s="787"/>
      <c r="O530" s="788"/>
      <c r="P530" s="783" t="s">
        <v>71</v>
      </c>
      <c r="Q530" s="784"/>
      <c r="R530" s="784"/>
      <c r="S530" s="784"/>
      <c r="T530" s="784"/>
      <c r="U530" s="784"/>
      <c r="V530" s="785"/>
      <c r="W530" s="37" t="s">
        <v>69</v>
      </c>
      <c r="X530" s="779">
        <f>IFERROR(SUM(X523:X528),"0")</f>
        <v>151.19999999999999</v>
      </c>
      <c r="Y530" s="779">
        <f>IFERROR(SUM(Y523:Y528),"0")</f>
        <v>151.20000000000002</v>
      </c>
      <c r="Z530" s="37"/>
      <c r="AA530" s="780"/>
      <c r="AB530" s="780"/>
      <c r="AC530" s="780"/>
    </row>
    <row r="531" spans="1:68" ht="14.25" hidden="1" customHeight="1" x14ac:dyDescent="0.25">
      <c r="A531" s="791" t="s">
        <v>104</v>
      </c>
      <c r="B531" s="787"/>
      <c r="C531" s="787"/>
      <c r="D531" s="787"/>
      <c r="E531" s="787"/>
      <c r="F531" s="787"/>
      <c r="G531" s="787"/>
      <c r="H531" s="787"/>
      <c r="I531" s="787"/>
      <c r="J531" s="787"/>
      <c r="K531" s="787"/>
      <c r="L531" s="787"/>
      <c r="M531" s="787"/>
      <c r="N531" s="787"/>
      <c r="O531" s="787"/>
      <c r="P531" s="787"/>
      <c r="Q531" s="787"/>
      <c r="R531" s="787"/>
      <c r="S531" s="787"/>
      <c r="T531" s="787"/>
      <c r="U531" s="787"/>
      <c r="V531" s="787"/>
      <c r="W531" s="787"/>
      <c r="X531" s="787"/>
      <c r="Y531" s="787"/>
      <c r="Z531" s="787"/>
      <c r="AA531" s="773"/>
      <c r="AB531" s="773"/>
      <c r="AC531" s="773"/>
    </row>
    <row r="532" spans="1:68" ht="27" hidden="1" customHeight="1" x14ac:dyDescent="0.25">
      <c r="A532" s="54" t="s">
        <v>839</v>
      </c>
      <c r="B532" s="54" t="s">
        <v>840</v>
      </c>
      <c r="C532" s="31">
        <v>4301032046</v>
      </c>
      <c r="D532" s="789">
        <v>4680115884359</v>
      </c>
      <c r="E532" s="790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57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93"/>
      <c r="R532" s="793"/>
      <c r="S532" s="793"/>
      <c r="T532" s="794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786"/>
      <c r="B533" s="787"/>
      <c r="C533" s="787"/>
      <c r="D533" s="787"/>
      <c r="E533" s="787"/>
      <c r="F533" s="787"/>
      <c r="G533" s="787"/>
      <c r="H533" s="787"/>
      <c r="I533" s="787"/>
      <c r="J533" s="787"/>
      <c r="K533" s="787"/>
      <c r="L533" s="787"/>
      <c r="M533" s="787"/>
      <c r="N533" s="787"/>
      <c r="O533" s="788"/>
      <c r="P533" s="783" t="s">
        <v>71</v>
      </c>
      <c r="Q533" s="784"/>
      <c r="R533" s="784"/>
      <c r="S533" s="784"/>
      <c r="T533" s="784"/>
      <c r="U533" s="784"/>
      <c r="V533" s="785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hidden="1" x14ac:dyDescent="0.2">
      <c r="A534" s="787"/>
      <c r="B534" s="787"/>
      <c r="C534" s="787"/>
      <c r="D534" s="787"/>
      <c r="E534" s="787"/>
      <c r="F534" s="787"/>
      <c r="G534" s="787"/>
      <c r="H534" s="787"/>
      <c r="I534" s="787"/>
      <c r="J534" s="787"/>
      <c r="K534" s="787"/>
      <c r="L534" s="787"/>
      <c r="M534" s="787"/>
      <c r="N534" s="787"/>
      <c r="O534" s="788"/>
      <c r="P534" s="783" t="s">
        <v>71</v>
      </c>
      <c r="Q534" s="784"/>
      <c r="R534" s="784"/>
      <c r="S534" s="784"/>
      <c r="T534" s="784"/>
      <c r="U534" s="784"/>
      <c r="V534" s="785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hidden="1" customHeight="1" x14ac:dyDescent="0.25">
      <c r="A535" s="791" t="s">
        <v>841</v>
      </c>
      <c r="B535" s="787"/>
      <c r="C535" s="787"/>
      <c r="D535" s="787"/>
      <c r="E535" s="787"/>
      <c r="F535" s="787"/>
      <c r="G535" s="787"/>
      <c r="H535" s="787"/>
      <c r="I535" s="787"/>
      <c r="J535" s="787"/>
      <c r="K535" s="787"/>
      <c r="L535" s="787"/>
      <c r="M535" s="787"/>
      <c r="N535" s="787"/>
      <c r="O535" s="787"/>
      <c r="P535" s="787"/>
      <c r="Q535" s="787"/>
      <c r="R535" s="787"/>
      <c r="S535" s="787"/>
      <c r="T535" s="787"/>
      <c r="U535" s="787"/>
      <c r="V535" s="787"/>
      <c r="W535" s="787"/>
      <c r="X535" s="787"/>
      <c r="Y535" s="787"/>
      <c r="Z535" s="787"/>
      <c r="AA535" s="773"/>
      <c r="AB535" s="773"/>
      <c r="AC535" s="773"/>
    </row>
    <row r="536" spans="1:68" ht="27" hidden="1" customHeight="1" x14ac:dyDescent="0.25">
      <c r="A536" s="54" t="s">
        <v>842</v>
      </c>
      <c r="B536" s="54" t="s">
        <v>843</v>
      </c>
      <c r="C536" s="31">
        <v>4301040357</v>
      </c>
      <c r="D536" s="789">
        <v>4680115884564</v>
      </c>
      <c r="E536" s="790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207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93"/>
      <c r="R536" s="793"/>
      <c r="S536" s="793"/>
      <c r="T536" s="794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hidden="1" x14ac:dyDescent="0.2">
      <c r="A537" s="786"/>
      <c r="B537" s="787"/>
      <c r="C537" s="787"/>
      <c r="D537" s="787"/>
      <c r="E537" s="787"/>
      <c r="F537" s="787"/>
      <c r="G537" s="787"/>
      <c r="H537" s="787"/>
      <c r="I537" s="787"/>
      <c r="J537" s="787"/>
      <c r="K537" s="787"/>
      <c r="L537" s="787"/>
      <c r="M537" s="787"/>
      <c r="N537" s="787"/>
      <c r="O537" s="788"/>
      <c r="P537" s="783" t="s">
        <v>71</v>
      </c>
      <c r="Q537" s="784"/>
      <c r="R537" s="784"/>
      <c r="S537" s="784"/>
      <c r="T537" s="784"/>
      <c r="U537" s="784"/>
      <c r="V537" s="785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hidden="1" x14ac:dyDescent="0.2">
      <c r="A538" s="787"/>
      <c r="B538" s="787"/>
      <c r="C538" s="787"/>
      <c r="D538" s="787"/>
      <c r="E538" s="787"/>
      <c r="F538" s="787"/>
      <c r="G538" s="787"/>
      <c r="H538" s="787"/>
      <c r="I538" s="787"/>
      <c r="J538" s="787"/>
      <c r="K538" s="787"/>
      <c r="L538" s="787"/>
      <c r="M538" s="787"/>
      <c r="N538" s="787"/>
      <c r="O538" s="788"/>
      <c r="P538" s="783" t="s">
        <v>71</v>
      </c>
      <c r="Q538" s="784"/>
      <c r="R538" s="784"/>
      <c r="S538" s="784"/>
      <c r="T538" s="784"/>
      <c r="U538" s="784"/>
      <c r="V538" s="785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hidden="1" customHeight="1" x14ac:dyDescent="0.25">
      <c r="A539" s="805" t="s">
        <v>845</v>
      </c>
      <c r="B539" s="787"/>
      <c r="C539" s="787"/>
      <c r="D539" s="787"/>
      <c r="E539" s="787"/>
      <c r="F539" s="787"/>
      <c r="G539" s="787"/>
      <c r="H539" s="787"/>
      <c r="I539" s="787"/>
      <c r="J539" s="787"/>
      <c r="K539" s="787"/>
      <c r="L539" s="787"/>
      <c r="M539" s="787"/>
      <c r="N539" s="787"/>
      <c r="O539" s="787"/>
      <c r="P539" s="787"/>
      <c r="Q539" s="787"/>
      <c r="R539" s="787"/>
      <c r="S539" s="787"/>
      <c r="T539" s="787"/>
      <c r="U539" s="787"/>
      <c r="V539" s="787"/>
      <c r="W539" s="787"/>
      <c r="X539" s="787"/>
      <c r="Y539" s="787"/>
      <c r="Z539" s="787"/>
      <c r="AA539" s="772"/>
      <c r="AB539" s="772"/>
      <c r="AC539" s="772"/>
    </row>
    <row r="540" spans="1:68" ht="14.25" hidden="1" customHeight="1" x14ac:dyDescent="0.25">
      <c r="A540" s="791" t="s">
        <v>64</v>
      </c>
      <c r="B540" s="787"/>
      <c r="C540" s="787"/>
      <c r="D540" s="787"/>
      <c r="E540" s="787"/>
      <c r="F540" s="787"/>
      <c r="G540" s="787"/>
      <c r="H540" s="787"/>
      <c r="I540" s="787"/>
      <c r="J540" s="787"/>
      <c r="K540" s="787"/>
      <c r="L540" s="787"/>
      <c r="M540" s="787"/>
      <c r="N540" s="787"/>
      <c r="O540" s="787"/>
      <c r="P540" s="787"/>
      <c r="Q540" s="787"/>
      <c r="R540" s="787"/>
      <c r="S540" s="787"/>
      <c r="T540" s="787"/>
      <c r="U540" s="787"/>
      <c r="V540" s="787"/>
      <c r="W540" s="787"/>
      <c r="X540" s="787"/>
      <c r="Y540" s="787"/>
      <c r="Z540" s="787"/>
      <c r="AA540" s="773"/>
      <c r="AB540" s="773"/>
      <c r="AC540" s="773"/>
    </row>
    <row r="541" spans="1:68" ht="27" hidden="1" customHeight="1" x14ac:dyDescent="0.25">
      <c r="A541" s="54" t="s">
        <v>846</v>
      </c>
      <c r="B541" s="54" t="s">
        <v>847</v>
      </c>
      <c r="C541" s="31">
        <v>4301031294</v>
      </c>
      <c r="D541" s="789">
        <v>4680115885189</v>
      </c>
      <c r="E541" s="790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93"/>
      <c r="R541" s="793"/>
      <c r="S541" s="793"/>
      <c r="T541" s="794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849</v>
      </c>
      <c r="B542" s="54" t="s">
        <v>850</v>
      </c>
      <c r="C542" s="31">
        <v>4301031293</v>
      </c>
      <c r="D542" s="789">
        <v>4680115885172</v>
      </c>
      <c r="E542" s="790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5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93"/>
      <c r="R542" s="793"/>
      <c r="S542" s="793"/>
      <c r="T542" s="794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851</v>
      </c>
      <c r="B543" s="54" t="s">
        <v>852</v>
      </c>
      <c r="C543" s="31">
        <v>4301031291</v>
      </c>
      <c r="D543" s="789">
        <v>4680115885110</v>
      </c>
      <c r="E543" s="790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93"/>
      <c r="R543" s="793"/>
      <c r="S543" s="793"/>
      <c r="T543" s="794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hidden="1" customHeight="1" x14ac:dyDescent="0.25">
      <c r="A544" s="54" t="s">
        <v>854</v>
      </c>
      <c r="B544" s="54" t="s">
        <v>855</v>
      </c>
      <c r="C544" s="31">
        <v>4301031329</v>
      </c>
      <c r="D544" s="789">
        <v>4680115885219</v>
      </c>
      <c r="E544" s="790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1009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93"/>
      <c r="R544" s="793"/>
      <c r="S544" s="793"/>
      <c r="T544" s="794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hidden="1" x14ac:dyDescent="0.2">
      <c r="A545" s="786"/>
      <c r="B545" s="787"/>
      <c r="C545" s="787"/>
      <c r="D545" s="787"/>
      <c r="E545" s="787"/>
      <c r="F545" s="787"/>
      <c r="G545" s="787"/>
      <c r="H545" s="787"/>
      <c r="I545" s="787"/>
      <c r="J545" s="787"/>
      <c r="K545" s="787"/>
      <c r="L545" s="787"/>
      <c r="M545" s="787"/>
      <c r="N545" s="787"/>
      <c r="O545" s="788"/>
      <c r="P545" s="783" t="s">
        <v>71</v>
      </c>
      <c r="Q545" s="784"/>
      <c r="R545" s="784"/>
      <c r="S545" s="784"/>
      <c r="T545" s="784"/>
      <c r="U545" s="784"/>
      <c r="V545" s="785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hidden="1" x14ac:dyDescent="0.2">
      <c r="A546" s="787"/>
      <c r="B546" s="787"/>
      <c r="C546" s="787"/>
      <c r="D546" s="787"/>
      <c r="E546" s="787"/>
      <c r="F546" s="787"/>
      <c r="G546" s="787"/>
      <c r="H546" s="787"/>
      <c r="I546" s="787"/>
      <c r="J546" s="787"/>
      <c r="K546" s="787"/>
      <c r="L546" s="787"/>
      <c r="M546" s="787"/>
      <c r="N546" s="787"/>
      <c r="O546" s="788"/>
      <c r="P546" s="783" t="s">
        <v>71</v>
      </c>
      <c r="Q546" s="784"/>
      <c r="R546" s="784"/>
      <c r="S546" s="784"/>
      <c r="T546" s="784"/>
      <c r="U546" s="784"/>
      <c r="V546" s="785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hidden="1" customHeight="1" x14ac:dyDescent="0.25">
      <c r="A547" s="805" t="s">
        <v>857</v>
      </c>
      <c r="B547" s="787"/>
      <c r="C547" s="787"/>
      <c r="D547" s="787"/>
      <c r="E547" s="787"/>
      <c r="F547" s="787"/>
      <c r="G547" s="787"/>
      <c r="H547" s="787"/>
      <c r="I547" s="787"/>
      <c r="J547" s="787"/>
      <c r="K547" s="787"/>
      <c r="L547" s="787"/>
      <c r="M547" s="787"/>
      <c r="N547" s="787"/>
      <c r="O547" s="787"/>
      <c r="P547" s="787"/>
      <c r="Q547" s="787"/>
      <c r="R547" s="787"/>
      <c r="S547" s="787"/>
      <c r="T547" s="787"/>
      <c r="U547" s="787"/>
      <c r="V547" s="787"/>
      <c r="W547" s="787"/>
      <c r="X547" s="787"/>
      <c r="Y547" s="787"/>
      <c r="Z547" s="787"/>
      <c r="AA547" s="772"/>
      <c r="AB547" s="772"/>
      <c r="AC547" s="772"/>
    </row>
    <row r="548" spans="1:68" ht="14.25" hidden="1" customHeight="1" x14ac:dyDescent="0.25">
      <c r="A548" s="791" t="s">
        <v>64</v>
      </c>
      <c r="B548" s="787"/>
      <c r="C548" s="787"/>
      <c r="D548" s="787"/>
      <c r="E548" s="787"/>
      <c r="F548" s="787"/>
      <c r="G548" s="787"/>
      <c r="H548" s="787"/>
      <c r="I548" s="787"/>
      <c r="J548" s="787"/>
      <c r="K548" s="787"/>
      <c r="L548" s="787"/>
      <c r="M548" s="787"/>
      <c r="N548" s="787"/>
      <c r="O548" s="787"/>
      <c r="P548" s="787"/>
      <c r="Q548" s="787"/>
      <c r="R548" s="787"/>
      <c r="S548" s="787"/>
      <c r="T548" s="787"/>
      <c r="U548" s="787"/>
      <c r="V548" s="787"/>
      <c r="W548" s="787"/>
      <c r="X548" s="787"/>
      <c r="Y548" s="787"/>
      <c r="Z548" s="787"/>
      <c r="AA548" s="773"/>
      <c r="AB548" s="773"/>
      <c r="AC548" s="773"/>
    </row>
    <row r="549" spans="1:68" ht="27" hidden="1" customHeight="1" x14ac:dyDescent="0.25">
      <c r="A549" s="54" t="s">
        <v>858</v>
      </c>
      <c r="B549" s="54" t="s">
        <v>859</v>
      </c>
      <c r="C549" s="31">
        <v>4301031261</v>
      </c>
      <c r="D549" s="789">
        <v>4680115885103</v>
      </c>
      <c r="E549" s="790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2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93"/>
      <c r="R549" s="793"/>
      <c r="S549" s="793"/>
      <c r="T549" s="794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786"/>
      <c r="B550" s="787"/>
      <c r="C550" s="787"/>
      <c r="D550" s="787"/>
      <c r="E550" s="787"/>
      <c r="F550" s="787"/>
      <c r="G550" s="787"/>
      <c r="H550" s="787"/>
      <c r="I550" s="787"/>
      <c r="J550" s="787"/>
      <c r="K550" s="787"/>
      <c r="L550" s="787"/>
      <c r="M550" s="787"/>
      <c r="N550" s="787"/>
      <c r="O550" s="788"/>
      <c r="P550" s="783" t="s">
        <v>71</v>
      </c>
      <c r="Q550" s="784"/>
      <c r="R550" s="784"/>
      <c r="S550" s="784"/>
      <c r="T550" s="784"/>
      <c r="U550" s="784"/>
      <c r="V550" s="785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hidden="1" x14ac:dyDescent="0.2">
      <c r="A551" s="787"/>
      <c r="B551" s="787"/>
      <c r="C551" s="787"/>
      <c r="D551" s="787"/>
      <c r="E551" s="787"/>
      <c r="F551" s="787"/>
      <c r="G551" s="787"/>
      <c r="H551" s="787"/>
      <c r="I551" s="787"/>
      <c r="J551" s="787"/>
      <c r="K551" s="787"/>
      <c r="L551" s="787"/>
      <c r="M551" s="787"/>
      <c r="N551" s="787"/>
      <c r="O551" s="788"/>
      <c r="P551" s="783" t="s">
        <v>71</v>
      </c>
      <c r="Q551" s="784"/>
      <c r="R551" s="784"/>
      <c r="S551" s="784"/>
      <c r="T551" s="784"/>
      <c r="U551" s="784"/>
      <c r="V551" s="785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hidden="1" customHeight="1" x14ac:dyDescent="0.2">
      <c r="A552" s="876" t="s">
        <v>861</v>
      </c>
      <c r="B552" s="877"/>
      <c r="C552" s="877"/>
      <c r="D552" s="877"/>
      <c r="E552" s="877"/>
      <c r="F552" s="877"/>
      <c r="G552" s="877"/>
      <c r="H552" s="877"/>
      <c r="I552" s="877"/>
      <c r="J552" s="877"/>
      <c r="K552" s="877"/>
      <c r="L552" s="877"/>
      <c r="M552" s="877"/>
      <c r="N552" s="877"/>
      <c r="O552" s="877"/>
      <c r="P552" s="877"/>
      <c r="Q552" s="877"/>
      <c r="R552" s="877"/>
      <c r="S552" s="877"/>
      <c r="T552" s="877"/>
      <c r="U552" s="877"/>
      <c r="V552" s="877"/>
      <c r="W552" s="877"/>
      <c r="X552" s="877"/>
      <c r="Y552" s="877"/>
      <c r="Z552" s="877"/>
      <c r="AA552" s="48"/>
      <c r="AB552" s="48"/>
      <c r="AC552" s="48"/>
    </row>
    <row r="553" spans="1:68" ht="16.5" hidden="1" customHeight="1" x14ac:dyDescent="0.25">
      <c r="A553" s="805" t="s">
        <v>861</v>
      </c>
      <c r="B553" s="787"/>
      <c r="C553" s="787"/>
      <c r="D553" s="787"/>
      <c r="E553" s="787"/>
      <c r="F553" s="787"/>
      <c r="G553" s="787"/>
      <c r="H553" s="787"/>
      <c r="I553" s="787"/>
      <c r="J553" s="787"/>
      <c r="K553" s="787"/>
      <c r="L553" s="787"/>
      <c r="M553" s="787"/>
      <c r="N553" s="787"/>
      <c r="O553" s="787"/>
      <c r="P553" s="787"/>
      <c r="Q553" s="787"/>
      <c r="R553" s="787"/>
      <c r="S553" s="787"/>
      <c r="T553" s="787"/>
      <c r="U553" s="787"/>
      <c r="V553" s="787"/>
      <c r="W553" s="787"/>
      <c r="X553" s="787"/>
      <c r="Y553" s="787"/>
      <c r="Z553" s="787"/>
      <c r="AA553" s="772"/>
      <c r="AB553" s="772"/>
      <c r="AC553" s="772"/>
    </row>
    <row r="554" spans="1:68" ht="14.25" hidden="1" customHeight="1" x14ac:dyDescent="0.25">
      <c r="A554" s="791" t="s">
        <v>115</v>
      </c>
      <c r="B554" s="787"/>
      <c r="C554" s="787"/>
      <c r="D554" s="787"/>
      <c r="E554" s="787"/>
      <c r="F554" s="787"/>
      <c r="G554" s="787"/>
      <c r="H554" s="787"/>
      <c r="I554" s="787"/>
      <c r="J554" s="787"/>
      <c r="K554" s="787"/>
      <c r="L554" s="787"/>
      <c r="M554" s="787"/>
      <c r="N554" s="787"/>
      <c r="O554" s="787"/>
      <c r="P554" s="787"/>
      <c r="Q554" s="787"/>
      <c r="R554" s="787"/>
      <c r="S554" s="787"/>
      <c r="T554" s="787"/>
      <c r="U554" s="787"/>
      <c r="V554" s="787"/>
      <c r="W554" s="787"/>
      <c r="X554" s="787"/>
      <c r="Y554" s="787"/>
      <c r="Z554" s="787"/>
      <c r="AA554" s="773"/>
      <c r="AB554" s="773"/>
      <c r="AC554" s="773"/>
    </row>
    <row r="555" spans="1:68" ht="27" hidden="1" customHeight="1" x14ac:dyDescent="0.25">
      <c r="A555" s="54" t="s">
        <v>862</v>
      </c>
      <c r="B555" s="54" t="s">
        <v>863</v>
      </c>
      <c r="C555" s="31">
        <v>4301012050</v>
      </c>
      <c r="D555" s="789">
        <v>4680115885479</v>
      </c>
      <c r="E555" s="790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1" t="s">
        <v>864</v>
      </c>
      <c r="Q555" s="793"/>
      <c r="R555" s="793"/>
      <c r="S555" s="793"/>
      <c r="T555" s="794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hidden="1" customHeight="1" x14ac:dyDescent="0.25">
      <c r="A556" s="54" t="s">
        <v>867</v>
      </c>
      <c r="B556" s="54" t="s">
        <v>868</v>
      </c>
      <c r="C556" s="31">
        <v>4301011795</v>
      </c>
      <c r="D556" s="789">
        <v>4607091389067</v>
      </c>
      <c r="E556" s="790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87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93"/>
      <c r="R556" s="793"/>
      <c r="S556" s="793"/>
      <c r="T556" s="794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hidden="1" customHeight="1" x14ac:dyDescent="0.25">
      <c r="A557" s="54" t="s">
        <v>869</v>
      </c>
      <c r="B557" s="54" t="s">
        <v>870</v>
      </c>
      <c r="C557" s="31">
        <v>4301011961</v>
      </c>
      <c r="D557" s="789">
        <v>4680115885271</v>
      </c>
      <c r="E557" s="790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07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93"/>
      <c r="R557" s="793"/>
      <c r="S557" s="793"/>
      <c r="T557" s="794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hidden="1" customHeight="1" x14ac:dyDescent="0.25">
      <c r="A558" s="54" t="s">
        <v>872</v>
      </c>
      <c r="B558" s="54" t="s">
        <v>873</v>
      </c>
      <c r="C558" s="31">
        <v>4301011774</v>
      </c>
      <c r="D558" s="789">
        <v>4680115884502</v>
      </c>
      <c r="E558" s="790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992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93"/>
      <c r="R558" s="793"/>
      <c r="S558" s="793"/>
      <c r="T558" s="794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hidden="1" customHeight="1" x14ac:dyDescent="0.25">
      <c r="A559" s="54" t="s">
        <v>875</v>
      </c>
      <c r="B559" s="54" t="s">
        <v>876</v>
      </c>
      <c r="C559" s="31">
        <v>4301011771</v>
      </c>
      <c r="D559" s="789">
        <v>4607091389104</v>
      </c>
      <c r="E559" s="790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5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93"/>
      <c r="R559" s="793"/>
      <c r="S559" s="793"/>
      <c r="T559" s="794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hidden="1" customHeight="1" x14ac:dyDescent="0.25">
      <c r="A560" s="54" t="s">
        <v>877</v>
      </c>
      <c r="B560" s="54" t="s">
        <v>878</v>
      </c>
      <c r="C560" s="31">
        <v>4301011799</v>
      </c>
      <c r="D560" s="789">
        <v>4680115884519</v>
      </c>
      <c r="E560" s="790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93"/>
      <c r="R560" s="793"/>
      <c r="S560" s="793"/>
      <c r="T560" s="794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hidden="1" customHeight="1" x14ac:dyDescent="0.25">
      <c r="A561" s="54" t="s">
        <v>880</v>
      </c>
      <c r="B561" s="54" t="s">
        <v>881</v>
      </c>
      <c r="C561" s="31">
        <v>4301011376</v>
      </c>
      <c r="D561" s="789">
        <v>4680115885226</v>
      </c>
      <c r="E561" s="790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17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93"/>
      <c r="R561" s="793"/>
      <c r="S561" s="793"/>
      <c r="T561" s="794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hidden="1" customHeight="1" x14ac:dyDescent="0.25">
      <c r="A562" s="54" t="s">
        <v>883</v>
      </c>
      <c r="B562" s="54" t="s">
        <v>884</v>
      </c>
      <c r="C562" s="31">
        <v>4301011778</v>
      </c>
      <c r="D562" s="789">
        <v>4680115880603</v>
      </c>
      <c r="E562" s="790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79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93"/>
      <c r="R562" s="793"/>
      <c r="S562" s="793"/>
      <c r="T562" s="794"/>
      <c r="U562" s="34"/>
      <c r="V562" s="34"/>
      <c r="W562" s="35" t="s">
        <v>69</v>
      </c>
      <c r="X562" s="777">
        <v>0</v>
      </c>
      <c r="Y562" s="778">
        <f t="shared" si="109"/>
        <v>0</v>
      </c>
      <c r="Z562" s="36" t="str">
        <f>IFERROR(IF(Y562=0,"",ROUNDUP(Y562/H562,0)*0.00902),"")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0</v>
      </c>
      <c r="BN562" s="64">
        <f t="shared" si="111"/>
        <v>0</v>
      </c>
      <c r="BO562" s="64">
        <f t="shared" si="112"/>
        <v>0</v>
      </c>
      <c r="BP562" s="64">
        <f t="shared" si="113"/>
        <v>0</v>
      </c>
    </row>
    <row r="563" spans="1:68" ht="27" hidden="1" customHeight="1" x14ac:dyDescent="0.25">
      <c r="A563" s="54" t="s">
        <v>883</v>
      </c>
      <c r="B563" s="54" t="s">
        <v>885</v>
      </c>
      <c r="C563" s="31">
        <v>4301012035</v>
      </c>
      <c r="D563" s="789">
        <v>4680115880603</v>
      </c>
      <c r="E563" s="790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93"/>
      <c r="R563" s="793"/>
      <c r="S563" s="793"/>
      <c r="T563" s="794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hidden="1" customHeight="1" x14ac:dyDescent="0.25">
      <c r="A564" s="54" t="s">
        <v>886</v>
      </c>
      <c r="B564" s="54" t="s">
        <v>887</v>
      </c>
      <c r="C564" s="31">
        <v>4301012036</v>
      </c>
      <c r="D564" s="789">
        <v>4680115882782</v>
      </c>
      <c r="E564" s="790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4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93"/>
      <c r="R564" s="793"/>
      <c r="S564" s="793"/>
      <c r="T564" s="794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hidden="1" customHeight="1" x14ac:dyDescent="0.25">
      <c r="A565" s="54" t="s">
        <v>888</v>
      </c>
      <c r="B565" s="54" t="s">
        <v>889</v>
      </c>
      <c r="C565" s="31">
        <v>4301011784</v>
      </c>
      <c r="D565" s="789">
        <v>4607091389982</v>
      </c>
      <c r="E565" s="790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3"/>
      <c r="R565" s="793"/>
      <c r="S565" s="793"/>
      <c r="T565" s="794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9">
        <v>4607091389982</v>
      </c>
      <c r="E566" s="790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4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3"/>
      <c r="R566" s="793"/>
      <c r="S566" s="793"/>
      <c r="T566" s="794"/>
      <c r="U566" s="34"/>
      <c r="V566" s="34"/>
      <c r="W566" s="35" t="s">
        <v>69</v>
      </c>
      <c r="X566" s="777">
        <v>115.2</v>
      </c>
      <c r="Y566" s="778">
        <f t="shared" si="109"/>
        <v>115.19999999999999</v>
      </c>
      <c r="Z566" s="36">
        <f>IFERROR(IF(Y566=0,"",ROUNDUP(Y566/H566,0)*0.00937),"")</f>
        <v>0.22488</v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167.04000000000002</v>
      </c>
      <c r="BN566" s="64">
        <f t="shared" si="111"/>
        <v>167.04</v>
      </c>
      <c r="BO566" s="64">
        <f t="shared" si="112"/>
        <v>0.2</v>
      </c>
      <c r="BP566" s="64">
        <f t="shared" si="113"/>
        <v>0.2</v>
      </c>
    </row>
    <row r="567" spans="1:68" x14ac:dyDescent="0.2">
      <c r="A567" s="786"/>
      <c r="B567" s="787"/>
      <c r="C567" s="787"/>
      <c r="D567" s="787"/>
      <c r="E567" s="787"/>
      <c r="F567" s="787"/>
      <c r="G567" s="787"/>
      <c r="H567" s="787"/>
      <c r="I567" s="787"/>
      <c r="J567" s="787"/>
      <c r="K567" s="787"/>
      <c r="L567" s="787"/>
      <c r="M567" s="787"/>
      <c r="N567" s="787"/>
      <c r="O567" s="788"/>
      <c r="P567" s="783" t="s">
        <v>71</v>
      </c>
      <c r="Q567" s="784"/>
      <c r="R567" s="784"/>
      <c r="S567" s="784"/>
      <c r="T567" s="784"/>
      <c r="U567" s="784"/>
      <c r="V567" s="785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24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24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0.22488</v>
      </c>
      <c r="AA567" s="780"/>
      <c r="AB567" s="780"/>
      <c r="AC567" s="780"/>
    </row>
    <row r="568" spans="1:68" x14ac:dyDescent="0.2">
      <c r="A568" s="787"/>
      <c r="B568" s="787"/>
      <c r="C568" s="787"/>
      <c r="D568" s="787"/>
      <c r="E568" s="787"/>
      <c r="F568" s="787"/>
      <c r="G568" s="787"/>
      <c r="H568" s="787"/>
      <c r="I568" s="787"/>
      <c r="J568" s="787"/>
      <c r="K568" s="787"/>
      <c r="L568" s="787"/>
      <c r="M568" s="787"/>
      <c r="N568" s="787"/>
      <c r="O568" s="788"/>
      <c r="P568" s="783" t="s">
        <v>71</v>
      </c>
      <c r="Q568" s="784"/>
      <c r="R568" s="784"/>
      <c r="S568" s="784"/>
      <c r="T568" s="784"/>
      <c r="U568" s="784"/>
      <c r="V568" s="785"/>
      <c r="W568" s="37" t="s">
        <v>69</v>
      </c>
      <c r="X568" s="779">
        <f>IFERROR(SUM(X555:X566),"0")</f>
        <v>115.2</v>
      </c>
      <c r="Y568" s="779">
        <f>IFERROR(SUM(Y555:Y566),"0")</f>
        <v>115.19999999999999</v>
      </c>
      <c r="Z568" s="37"/>
      <c r="AA568" s="780"/>
      <c r="AB568" s="780"/>
      <c r="AC568" s="780"/>
    </row>
    <row r="569" spans="1:68" ht="14.25" hidden="1" customHeight="1" x14ac:dyDescent="0.25">
      <c r="A569" s="791" t="s">
        <v>172</v>
      </c>
      <c r="B569" s="787"/>
      <c r="C569" s="787"/>
      <c r="D569" s="787"/>
      <c r="E569" s="787"/>
      <c r="F569" s="787"/>
      <c r="G569" s="787"/>
      <c r="H569" s="787"/>
      <c r="I569" s="787"/>
      <c r="J569" s="787"/>
      <c r="K569" s="787"/>
      <c r="L569" s="787"/>
      <c r="M569" s="787"/>
      <c r="N569" s="787"/>
      <c r="O569" s="787"/>
      <c r="P569" s="787"/>
      <c r="Q569" s="787"/>
      <c r="R569" s="787"/>
      <c r="S569" s="787"/>
      <c r="T569" s="787"/>
      <c r="U569" s="787"/>
      <c r="V569" s="787"/>
      <c r="W569" s="787"/>
      <c r="X569" s="787"/>
      <c r="Y569" s="787"/>
      <c r="Z569" s="787"/>
      <c r="AA569" s="773"/>
      <c r="AB569" s="773"/>
      <c r="AC569" s="773"/>
    </row>
    <row r="570" spans="1:68" ht="16.5" hidden="1" customHeight="1" x14ac:dyDescent="0.25">
      <c r="A570" s="54" t="s">
        <v>891</v>
      </c>
      <c r="B570" s="54" t="s">
        <v>892</v>
      </c>
      <c r="C570" s="31">
        <v>4301020222</v>
      </c>
      <c r="D570" s="789">
        <v>4607091388930</v>
      </c>
      <c r="E570" s="790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93"/>
      <c r="R570" s="793"/>
      <c r="S570" s="793"/>
      <c r="T570" s="794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9">
        <v>4680115880054</v>
      </c>
      <c r="E571" s="790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93"/>
      <c r="R571" s="793"/>
      <c r="S571" s="793"/>
      <c r="T571" s="794"/>
      <c r="U571" s="34"/>
      <c r="V571" s="34"/>
      <c r="W571" s="35" t="s">
        <v>69</v>
      </c>
      <c r="X571" s="777">
        <v>115.2</v>
      </c>
      <c r="Y571" s="778">
        <f>IFERROR(IF(X571="",0,CEILING((X571/$H571),1)*$H571),"")</f>
        <v>115.19999999999999</v>
      </c>
      <c r="Z571" s="36">
        <f>IFERROR(IF(Y571=0,"",ROUNDUP(Y571/H571,0)*0.00937),"")</f>
        <v>0.22488</v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167.04000000000002</v>
      </c>
      <c r="BN571" s="64">
        <f>IFERROR(Y571*I571/H571,"0")</f>
        <v>167.04</v>
      </c>
      <c r="BO571" s="64">
        <f>IFERROR(1/J571*(X571/H571),"0")</f>
        <v>0.2</v>
      </c>
      <c r="BP571" s="64">
        <f>IFERROR(1/J571*(Y571/H571),"0")</f>
        <v>0.2</v>
      </c>
    </row>
    <row r="572" spans="1:68" ht="16.5" hidden="1" customHeight="1" x14ac:dyDescent="0.25">
      <c r="A572" s="54" t="s">
        <v>894</v>
      </c>
      <c r="B572" s="54" t="s">
        <v>896</v>
      </c>
      <c r="C572" s="31">
        <v>4301020206</v>
      </c>
      <c r="D572" s="789">
        <v>4680115880054</v>
      </c>
      <c r="E572" s="790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947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93"/>
      <c r="R572" s="793"/>
      <c r="S572" s="793"/>
      <c r="T572" s="794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86"/>
      <c r="B573" s="787"/>
      <c r="C573" s="787"/>
      <c r="D573" s="787"/>
      <c r="E573" s="787"/>
      <c r="F573" s="787"/>
      <c r="G573" s="787"/>
      <c r="H573" s="787"/>
      <c r="I573" s="787"/>
      <c r="J573" s="787"/>
      <c r="K573" s="787"/>
      <c r="L573" s="787"/>
      <c r="M573" s="787"/>
      <c r="N573" s="787"/>
      <c r="O573" s="788"/>
      <c r="P573" s="783" t="s">
        <v>71</v>
      </c>
      <c r="Q573" s="784"/>
      <c r="R573" s="784"/>
      <c r="S573" s="784"/>
      <c r="T573" s="784"/>
      <c r="U573" s="784"/>
      <c r="V573" s="785"/>
      <c r="W573" s="37" t="s">
        <v>72</v>
      </c>
      <c r="X573" s="779">
        <f>IFERROR(X570/H570,"0")+IFERROR(X571/H571,"0")+IFERROR(X572/H572,"0")</f>
        <v>24</v>
      </c>
      <c r="Y573" s="779">
        <f>IFERROR(Y570/H570,"0")+IFERROR(Y571/H571,"0")+IFERROR(Y572/H572,"0")</f>
        <v>24</v>
      </c>
      <c r="Z573" s="779">
        <f>IFERROR(IF(Z570="",0,Z570),"0")+IFERROR(IF(Z571="",0,Z571),"0")+IFERROR(IF(Z572="",0,Z572),"0")</f>
        <v>0.22488</v>
      </c>
      <c r="AA573" s="780"/>
      <c r="AB573" s="780"/>
      <c r="AC573" s="780"/>
    </row>
    <row r="574" spans="1:68" x14ac:dyDescent="0.2">
      <c r="A574" s="787"/>
      <c r="B574" s="787"/>
      <c r="C574" s="787"/>
      <c r="D574" s="787"/>
      <c r="E574" s="787"/>
      <c r="F574" s="787"/>
      <c r="G574" s="787"/>
      <c r="H574" s="787"/>
      <c r="I574" s="787"/>
      <c r="J574" s="787"/>
      <c r="K574" s="787"/>
      <c r="L574" s="787"/>
      <c r="M574" s="787"/>
      <c r="N574" s="787"/>
      <c r="O574" s="788"/>
      <c r="P574" s="783" t="s">
        <v>71</v>
      </c>
      <c r="Q574" s="784"/>
      <c r="R574" s="784"/>
      <c r="S574" s="784"/>
      <c r="T574" s="784"/>
      <c r="U574" s="784"/>
      <c r="V574" s="785"/>
      <c r="W574" s="37" t="s">
        <v>69</v>
      </c>
      <c r="X574" s="779">
        <f>IFERROR(SUM(X570:X572),"0")</f>
        <v>115.2</v>
      </c>
      <c r="Y574" s="779">
        <f>IFERROR(SUM(Y570:Y572),"0")</f>
        <v>115.19999999999999</v>
      </c>
      <c r="Z574" s="37"/>
      <c r="AA574" s="780"/>
      <c r="AB574" s="780"/>
      <c r="AC574" s="780"/>
    </row>
    <row r="575" spans="1:68" ht="14.25" hidden="1" customHeight="1" x14ac:dyDescent="0.25">
      <c r="A575" s="791" t="s">
        <v>64</v>
      </c>
      <c r="B575" s="787"/>
      <c r="C575" s="787"/>
      <c r="D575" s="787"/>
      <c r="E575" s="787"/>
      <c r="F575" s="787"/>
      <c r="G575" s="787"/>
      <c r="H575" s="787"/>
      <c r="I575" s="787"/>
      <c r="J575" s="787"/>
      <c r="K575" s="787"/>
      <c r="L575" s="787"/>
      <c r="M575" s="787"/>
      <c r="N575" s="787"/>
      <c r="O575" s="787"/>
      <c r="P575" s="787"/>
      <c r="Q575" s="787"/>
      <c r="R575" s="787"/>
      <c r="S575" s="787"/>
      <c r="T575" s="787"/>
      <c r="U575" s="787"/>
      <c r="V575" s="787"/>
      <c r="W575" s="787"/>
      <c r="X575" s="787"/>
      <c r="Y575" s="787"/>
      <c r="Z575" s="787"/>
      <c r="AA575" s="773"/>
      <c r="AB575" s="773"/>
      <c r="AC575" s="773"/>
    </row>
    <row r="576" spans="1:68" ht="27" hidden="1" customHeight="1" x14ac:dyDescent="0.25">
      <c r="A576" s="54" t="s">
        <v>897</v>
      </c>
      <c r="B576" s="54" t="s">
        <v>898</v>
      </c>
      <c r="C576" s="31">
        <v>4301031252</v>
      </c>
      <c r="D576" s="789">
        <v>4680115883116</v>
      </c>
      <c r="E576" s="790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0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93"/>
      <c r="R576" s="793"/>
      <c r="S576" s="793"/>
      <c r="T576" s="794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hidden="1" customHeight="1" x14ac:dyDescent="0.25">
      <c r="A577" s="54" t="s">
        <v>900</v>
      </c>
      <c r="B577" s="54" t="s">
        <v>901</v>
      </c>
      <c r="C577" s="31">
        <v>4301031248</v>
      </c>
      <c r="D577" s="789">
        <v>4680115883093</v>
      </c>
      <c r="E577" s="790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93"/>
      <c r="R577" s="793"/>
      <c r="S577" s="793"/>
      <c r="T577" s="794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hidden="1" customHeight="1" x14ac:dyDescent="0.25">
      <c r="A578" s="54" t="s">
        <v>903</v>
      </c>
      <c r="B578" s="54" t="s">
        <v>904</v>
      </c>
      <c r="C578" s="31">
        <v>4301031250</v>
      </c>
      <c r="D578" s="789">
        <v>4680115883109</v>
      </c>
      <c r="E578" s="790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93"/>
      <c r="R578" s="793"/>
      <c r="S578" s="793"/>
      <c r="T578" s="794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hidden="1" customHeight="1" x14ac:dyDescent="0.25">
      <c r="A579" s="54" t="s">
        <v>906</v>
      </c>
      <c r="B579" s="54" t="s">
        <v>907</v>
      </c>
      <c r="C579" s="31">
        <v>4301031249</v>
      </c>
      <c r="D579" s="789">
        <v>4680115882072</v>
      </c>
      <c r="E579" s="790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93"/>
      <c r="R579" s="793"/>
      <c r="S579" s="793"/>
      <c r="T579" s="794"/>
      <c r="U579" s="34"/>
      <c r="V579" s="34"/>
      <c r="W579" s="35" t="s">
        <v>69</v>
      </c>
      <c r="X579" s="777">
        <v>0</v>
      </c>
      <c r="Y579" s="778">
        <f t="shared" si="115"/>
        <v>0</v>
      </c>
      <c r="Z579" s="36" t="str">
        <f>IFERROR(IF(Y579=0,"",ROUNDUP(Y579/H579,0)*0.00902),"")</f>
        <v/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0</v>
      </c>
      <c r="BN579" s="64">
        <f t="shared" si="117"/>
        <v>0</v>
      </c>
      <c r="BO579" s="64">
        <f t="shared" si="118"/>
        <v>0</v>
      </c>
      <c r="BP579" s="64">
        <f t="shared" si="119"/>
        <v>0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9">
        <v>4680115882072</v>
      </c>
      <c r="E580" s="790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099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93"/>
      <c r="R580" s="793"/>
      <c r="S580" s="793"/>
      <c r="T580" s="794"/>
      <c r="U580" s="34"/>
      <c r="V580" s="34"/>
      <c r="W580" s="35" t="s">
        <v>69</v>
      </c>
      <c r="X580" s="777">
        <v>115.2</v>
      </c>
      <c r="Y580" s="778">
        <f t="shared" si="115"/>
        <v>115.19999999999999</v>
      </c>
      <c r="Z580" s="36">
        <f>IFERROR(IF(Y580=0,"",ROUNDUP(Y580/H580,0)*0.00937),"")</f>
        <v>0.22488</v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167.04000000000002</v>
      </c>
      <c r="BN580" s="64">
        <f t="shared" si="117"/>
        <v>167.04</v>
      </c>
      <c r="BO580" s="64">
        <f t="shared" si="118"/>
        <v>0.2</v>
      </c>
      <c r="BP580" s="64">
        <f t="shared" si="119"/>
        <v>0.2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9">
        <v>4680115882102</v>
      </c>
      <c r="E581" s="790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4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93"/>
      <c r="R581" s="793"/>
      <c r="S581" s="793"/>
      <c r="T581" s="794"/>
      <c r="U581" s="34"/>
      <c r="V581" s="34"/>
      <c r="W581" s="35" t="s">
        <v>69</v>
      </c>
      <c r="X581" s="777">
        <v>129.6</v>
      </c>
      <c r="Y581" s="778">
        <f t="shared" si="115"/>
        <v>129.6</v>
      </c>
      <c r="Z581" s="36">
        <f>IFERROR(IF(Y581=0,"",ROUNDUP(Y581/H581,0)*0.00902),"")</f>
        <v>0.32472000000000001</v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137.16</v>
      </c>
      <c r="BN581" s="64">
        <f t="shared" si="117"/>
        <v>137.16</v>
      </c>
      <c r="BO581" s="64">
        <f t="shared" si="118"/>
        <v>0.27272727272727271</v>
      </c>
      <c r="BP581" s="64">
        <f t="shared" si="119"/>
        <v>0.27272727272727271</v>
      </c>
    </row>
    <row r="582" spans="1:68" ht="27" hidden="1" customHeight="1" x14ac:dyDescent="0.25">
      <c r="A582" s="54" t="s">
        <v>910</v>
      </c>
      <c r="B582" s="54" t="s">
        <v>912</v>
      </c>
      <c r="C582" s="31">
        <v>4301031385</v>
      </c>
      <c r="D582" s="789">
        <v>4680115882102</v>
      </c>
      <c r="E582" s="790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038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93"/>
      <c r="R582" s="793"/>
      <c r="S582" s="793"/>
      <c r="T582" s="794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9">
        <v>4680115882096</v>
      </c>
      <c r="E583" s="790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0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93"/>
      <c r="R583" s="793"/>
      <c r="S583" s="793"/>
      <c r="T583" s="794"/>
      <c r="U583" s="34"/>
      <c r="V583" s="34"/>
      <c r="W583" s="35" t="s">
        <v>69</v>
      </c>
      <c r="X583" s="777">
        <v>129.6</v>
      </c>
      <c r="Y583" s="778">
        <f t="shared" si="115"/>
        <v>129.6</v>
      </c>
      <c r="Z583" s="36">
        <f>IFERROR(IF(Y583=0,"",ROUNDUP(Y583/H583,0)*0.00902),"")</f>
        <v>0.32472000000000001</v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137.16</v>
      </c>
      <c r="BN583" s="64">
        <f t="shared" si="117"/>
        <v>137.16</v>
      </c>
      <c r="BO583" s="64">
        <f t="shared" si="118"/>
        <v>0.27272727272727271</v>
      </c>
      <c r="BP583" s="64">
        <f t="shared" si="119"/>
        <v>0.27272727272727271</v>
      </c>
    </row>
    <row r="584" spans="1:68" ht="27" hidden="1" customHeight="1" x14ac:dyDescent="0.25">
      <c r="A584" s="54" t="s">
        <v>914</v>
      </c>
      <c r="B584" s="54" t="s">
        <v>916</v>
      </c>
      <c r="C584" s="31">
        <v>4301031384</v>
      </c>
      <c r="D584" s="789">
        <v>4680115882096</v>
      </c>
      <c r="E584" s="790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5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93"/>
      <c r="R584" s="793"/>
      <c r="S584" s="793"/>
      <c r="T584" s="794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86"/>
      <c r="B585" s="787"/>
      <c r="C585" s="787"/>
      <c r="D585" s="787"/>
      <c r="E585" s="787"/>
      <c r="F585" s="787"/>
      <c r="G585" s="787"/>
      <c r="H585" s="787"/>
      <c r="I585" s="787"/>
      <c r="J585" s="787"/>
      <c r="K585" s="787"/>
      <c r="L585" s="787"/>
      <c r="M585" s="787"/>
      <c r="N585" s="787"/>
      <c r="O585" s="788"/>
      <c r="P585" s="783" t="s">
        <v>71</v>
      </c>
      <c r="Q585" s="784"/>
      <c r="R585" s="784"/>
      <c r="S585" s="784"/>
      <c r="T585" s="784"/>
      <c r="U585" s="784"/>
      <c r="V585" s="785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96</v>
      </c>
      <c r="Y585" s="779">
        <f>IFERROR(Y576/H576,"0")+IFERROR(Y577/H577,"0")+IFERROR(Y578/H578,"0")+IFERROR(Y579/H579,"0")+IFERROR(Y580/H580,"0")+IFERROR(Y581/H581,"0")+IFERROR(Y582/H582,"0")+IFERROR(Y583/H583,"0")+IFERROR(Y584/H584,"0")</f>
        <v>96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0.87431999999999999</v>
      </c>
      <c r="AA585" s="780"/>
      <c r="AB585" s="780"/>
      <c r="AC585" s="780"/>
    </row>
    <row r="586" spans="1:68" x14ac:dyDescent="0.2">
      <c r="A586" s="787"/>
      <c r="B586" s="787"/>
      <c r="C586" s="787"/>
      <c r="D586" s="787"/>
      <c r="E586" s="787"/>
      <c r="F586" s="787"/>
      <c r="G586" s="787"/>
      <c r="H586" s="787"/>
      <c r="I586" s="787"/>
      <c r="J586" s="787"/>
      <c r="K586" s="787"/>
      <c r="L586" s="787"/>
      <c r="M586" s="787"/>
      <c r="N586" s="787"/>
      <c r="O586" s="788"/>
      <c r="P586" s="783" t="s">
        <v>71</v>
      </c>
      <c r="Q586" s="784"/>
      <c r="R586" s="784"/>
      <c r="S586" s="784"/>
      <c r="T586" s="784"/>
      <c r="U586" s="784"/>
      <c r="V586" s="785"/>
      <c r="W586" s="37" t="s">
        <v>69</v>
      </c>
      <c r="X586" s="779">
        <f>IFERROR(SUM(X576:X584),"0")</f>
        <v>374.4</v>
      </c>
      <c r="Y586" s="779">
        <f>IFERROR(SUM(Y576:Y584),"0")</f>
        <v>374.4</v>
      </c>
      <c r="Z586" s="37"/>
      <c r="AA586" s="780"/>
      <c r="AB586" s="780"/>
      <c r="AC586" s="780"/>
    </row>
    <row r="587" spans="1:68" ht="14.25" hidden="1" customHeight="1" x14ac:dyDescent="0.25">
      <c r="A587" s="791" t="s">
        <v>73</v>
      </c>
      <c r="B587" s="787"/>
      <c r="C587" s="787"/>
      <c r="D587" s="787"/>
      <c r="E587" s="787"/>
      <c r="F587" s="787"/>
      <c r="G587" s="787"/>
      <c r="H587" s="787"/>
      <c r="I587" s="787"/>
      <c r="J587" s="787"/>
      <c r="K587" s="787"/>
      <c r="L587" s="787"/>
      <c r="M587" s="787"/>
      <c r="N587" s="787"/>
      <c r="O587" s="787"/>
      <c r="P587" s="787"/>
      <c r="Q587" s="787"/>
      <c r="R587" s="787"/>
      <c r="S587" s="787"/>
      <c r="T587" s="787"/>
      <c r="U587" s="787"/>
      <c r="V587" s="787"/>
      <c r="W587" s="787"/>
      <c r="X587" s="787"/>
      <c r="Y587" s="787"/>
      <c r="Z587" s="787"/>
      <c r="AA587" s="773"/>
      <c r="AB587" s="773"/>
      <c r="AC587" s="773"/>
    </row>
    <row r="588" spans="1:68" ht="27" hidden="1" customHeight="1" x14ac:dyDescent="0.25">
      <c r="A588" s="54" t="s">
        <v>918</v>
      </c>
      <c r="B588" s="54" t="s">
        <v>919</v>
      </c>
      <c r="C588" s="31">
        <v>4301051230</v>
      </c>
      <c r="D588" s="789">
        <v>4607091383409</v>
      </c>
      <c r="E588" s="790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27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93"/>
      <c r="R588" s="793"/>
      <c r="S588" s="793"/>
      <c r="T588" s="794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hidden="1" customHeight="1" x14ac:dyDescent="0.25">
      <c r="A589" s="54" t="s">
        <v>921</v>
      </c>
      <c r="B589" s="54" t="s">
        <v>922</v>
      </c>
      <c r="C589" s="31">
        <v>4301051231</v>
      </c>
      <c r="D589" s="789">
        <v>4607091383416</v>
      </c>
      <c r="E589" s="790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93"/>
      <c r="R589" s="793"/>
      <c r="S589" s="793"/>
      <c r="T589" s="794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hidden="1" customHeight="1" x14ac:dyDescent="0.25">
      <c r="A590" s="54" t="s">
        <v>924</v>
      </c>
      <c r="B590" s="54" t="s">
        <v>925</v>
      </c>
      <c r="C590" s="31">
        <v>4301051058</v>
      </c>
      <c r="D590" s="789">
        <v>4680115883536</v>
      </c>
      <c r="E590" s="790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93"/>
      <c r="R590" s="793"/>
      <c r="S590" s="793"/>
      <c r="T590" s="794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hidden="1" x14ac:dyDescent="0.2">
      <c r="A591" s="786"/>
      <c r="B591" s="787"/>
      <c r="C591" s="787"/>
      <c r="D591" s="787"/>
      <c r="E591" s="787"/>
      <c r="F591" s="787"/>
      <c r="G591" s="787"/>
      <c r="H591" s="787"/>
      <c r="I591" s="787"/>
      <c r="J591" s="787"/>
      <c r="K591" s="787"/>
      <c r="L591" s="787"/>
      <c r="M591" s="787"/>
      <c r="N591" s="787"/>
      <c r="O591" s="788"/>
      <c r="P591" s="783" t="s">
        <v>71</v>
      </c>
      <c r="Q591" s="784"/>
      <c r="R591" s="784"/>
      <c r="S591" s="784"/>
      <c r="T591" s="784"/>
      <c r="U591" s="784"/>
      <c r="V591" s="785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hidden="1" x14ac:dyDescent="0.2">
      <c r="A592" s="787"/>
      <c r="B592" s="787"/>
      <c r="C592" s="787"/>
      <c r="D592" s="787"/>
      <c r="E592" s="787"/>
      <c r="F592" s="787"/>
      <c r="G592" s="787"/>
      <c r="H592" s="787"/>
      <c r="I592" s="787"/>
      <c r="J592" s="787"/>
      <c r="K592" s="787"/>
      <c r="L592" s="787"/>
      <c r="M592" s="787"/>
      <c r="N592" s="787"/>
      <c r="O592" s="788"/>
      <c r="P592" s="783" t="s">
        <v>71</v>
      </c>
      <c r="Q592" s="784"/>
      <c r="R592" s="784"/>
      <c r="S592" s="784"/>
      <c r="T592" s="784"/>
      <c r="U592" s="784"/>
      <c r="V592" s="785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hidden="1" customHeight="1" x14ac:dyDescent="0.25">
      <c r="A593" s="791" t="s">
        <v>213</v>
      </c>
      <c r="B593" s="787"/>
      <c r="C593" s="787"/>
      <c r="D593" s="787"/>
      <c r="E593" s="787"/>
      <c r="F593" s="787"/>
      <c r="G593" s="787"/>
      <c r="H593" s="787"/>
      <c r="I593" s="787"/>
      <c r="J593" s="787"/>
      <c r="K593" s="787"/>
      <c r="L593" s="787"/>
      <c r="M593" s="787"/>
      <c r="N593" s="787"/>
      <c r="O593" s="787"/>
      <c r="P593" s="787"/>
      <c r="Q593" s="787"/>
      <c r="R593" s="787"/>
      <c r="S593" s="787"/>
      <c r="T593" s="787"/>
      <c r="U593" s="787"/>
      <c r="V593" s="787"/>
      <c r="W593" s="787"/>
      <c r="X593" s="787"/>
      <c r="Y593" s="787"/>
      <c r="Z593" s="787"/>
      <c r="AA593" s="773"/>
      <c r="AB593" s="773"/>
      <c r="AC593" s="773"/>
    </row>
    <row r="594" spans="1:68" ht="27" hidden="1" customHeight="1" x14ac:dyDescent="0.25">
      <c r="A594" s="54" t="s">
        <v>927</v>
      </c>
      <c r="B594" s="54" t="s">
        <v>928</v>
      </c>
      <c r="C594" s="31">
        <v>4301060363</v>
      </c>
      <c r="D594" s="789">
        <v>4680115885035</v>
      </c>
      <c r="E594" s="790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80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93"/>
      <c r="R594" s="793"/>
      <c r="S594" s="793"/>
      <c r="T594" s="794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hidden="1" customHeight="1" x14ac:dyDescent="0.25">
      <c r="A595" s="54" t="s">
        <v>930</v>
      </c>
      <c r="B595" s="54" t="s">
        <v>931</v>
      </c>
      <c r="C595" s="31">
        <v>4301060436</v>
      </c>
      <c r="D595" s="789">
        <v>4680115885936</v>
      </c>
      <c r="E595" s="790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62" t="s">
        <v>932</v>
      </c>
      <c r="Q595" s="793"/>
      <c r="R595" s="793"/>
      <c r="S595" s="793"/>
      <c r="T595" s="794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hidden="1" x14ac:dyDescent="0.2">
      <c r="A596" s="786"/>
      <c r="B596" s="787"/>
      <c r="C596" s="787"/>
      <c r="D596" s="787"/>
      <c r="E596" s="787"/>
      <c r="F596" s="787"/>
      <c r="G596" s="787"/>
      <c r="H596" s="787"/>
      <c r="I596" s="787"/>
      <c r="J596" s="787"/>
      <c r="K596" s="787"/>
      <c r="L596" s="787"/>
      <c r="M596" s="787"/>
      <c r="N596" s="787"/>
      <c r="O596" s="788"/>
      <c r="P596" s="783" t="s">
        <v>71</v>
      </c>
      <c r="Q596" s="784"/>
      <c r="R596" s="784"/>
      <c r="S596" s="784"/>
      <c r="T596" s="784"/>
      <c r="U596" s="784"/>
      <c r="V596" s="785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hidden="1" x14ac:dyDescent="0.2">
      <c r="A597" s="787"/>
      <c r="B597" s="787"/>
      <c r="C597" s="787"/>
      <c r="D597" s="787"/>
      <c r="E597" s="787"/>
      <c r="F597" s="787"/>
      <c r="G597" s="787"/>
      <c r="H597" s="787"/>
      <c r="I597" s="787"/>
      <c r="J597" s="787"/>
      <c r="K597" s="787"/>
      <c r="L597" s="787"/>
      <c r="M597" s="787"/>
      <c r="N597" s="787"/>
      <c r="O597" s="788"/>
      <c r="P597" s="783" t="s">
        <v>71</v>
      </c>
      <c r="Q597" s="784"/>
      <c r="R597" s="784"/>
      <c r="S597" s="784"/>
      <c r="T597" s="784"/>
      <c r="U597" s="784"/>
      <c r="V597" s="785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hidden="1" customHeight="1" x14ac:dyDescent="0.2">
      <c r="A598" s="876" t="s">
        <v>933</v>
      </c>
      <c r="B598" s="877"/>
      <c r="C598" s="877"/>
      <c r="D598" s="877"/>
      <c r="E598" s="877"/>
      <c r="F598" s="877"/>
      <c r="G598" s="877"/>
      <c r="H598" s="877"/>
      <c r="I598" s="877"/>
      <c r="J598" s="877"/>
      <c r="K598" s="877"/>
      <c r="L598" s="877"/>
      <c r="M598" s="877"/>
      <c r="N598" s="877"/>
      <c r="O598" s="877"/>
      <c r="P598" s="877"/>
      <c r="Q598" s="877"/>
      <c r="R598" s="877"/>
      <c r="S598" s="877"/>
      <c r="T598" s="877"/>
      <c r="U598" s="877"/>
      <c r="V598" s="877"/>
      <c r="W598" s="877"/>
      <c r="X598" s="877"/>
      <c r="Y598" s="877"/>
      <c r="Z598" s="877"/>
      <c r="AA598" s="48"/>
      <c r="AB598" s="48"/>
      <c r="AC598" s="48"/>
    </row>
    <row r="599" spans="1:68" ht="16.5" hidden="1" customHeight="1" x14ac:dyDescent="0.25">
      <c r="A599" s="805" t="s">
        <v>933</v>
      </c>
      <c r="B599" s="787"/>
      <c r="C599" s="787"/>
      <c r="D599" s="787"/>
      <c r="E599" s="787"/>
      <c r="F599" s="787"/>
      <c r="G599" s="787"/>
      <c r="H599" s="787"/>
      <c r="I599" s="787"/>
      <c r="J599" s="787"/>
      <c r="K599" s="787"/>
      <c r="L599" s="787"/>
      <c r="M599" s="787"/>
      <c r="N599" s="787"/>
      <c r="O599" s="787"/>
      <c r="P599" s="787"/>
      <c r="Q599" s="787"/>
      <c r="R599" s="787"/>
      <c r="S599" s="787"/>
      <c r="T599" s="787"/>
      <c r="U599" s="787"/>
      <c r="V599" s="787"/>
      <c r="W599" s="787"/>
      <c r="X599" s="787"/>
      <c r="Y599" s="787"/>
      <c r="Z599" s="787"/>
      <c r="AA599" s="772"/>
      <c r="AB599" s="772"/>
      <c r="AC599" s="772"/>
    </row>
    <row r="600" spans="1:68" ht="14.25" hidden="1" customHeight="1" x14ac:dyDescent="0.25">
      <c r="A600" s="791" t="s">
        <v>115</v>
      </c>
      <c r="B600" s="787"/>
      <c r="C600" s="787"/>
      <c r="D600" s="787"/>
      <c r="E600" s="787"/>
      <c r="F600" s="787"/>
      <c r="G600" s="787"/>
      <c r="H600" s="787"/>
      <c r="I600" s="787"/>
      <c r="J600" s="787"/>
      <c r="K600" s="787"/>
      <c r="L600" s="787"/>
      <c r="M600" s="787"/>
      <c r="N600" s="787"/>
      <c r="O600" s="787"/>
      <c r="P600" s="787"/>
      <c r="Q600" s="787"/>
      <c r="R600" s="787"/>
      <c r="S600" s="787"/>
      <c r="T600" s="787"/>
      <c r="U600" s="787"/>
      <c r="V600" s="787"/>
      <c r="W600" s="787"/>
      <c r="X600" s="787"/>
      <c r="Y600" s="787"/>
      <c r="Z600" s="787"/>
      <c r="AA600" s="773"/>
      <c r="AB600" s="773"/>
      <c r="AC600" s="773"/>
    </row>
    <row r="601" spans="1:68" ht="27" hidden="1" customHeight="1" x14ac:dyDescent="0.25">
      <c r="A601" s="54" t="s">
        <v>934</v>
      </c>
      <c r="B601" s="54" t="s">
        <v>935</v>
      </c>
      <c r="C601" s="31">
        <v>4301011763</v>
      </c>
      <c r="D601" s="789">
        <v>4640242181011</v>
      </c>
      <c r="E601" s="790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78" t="s">
        <v>936</v>
      </c>
      <c r="Q601" s="793"/>
      <c r="R601" s="793"/>
      <c r="S601" s="793"/>
      <c r="T601" s="794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hidden="1" customHeight="1" x14ac:dyDescent="0.25">
      <c r="A602" s="54" t="s">
        <v>938</v>
      </c>
      <c r="B602" s="54" t="s">
        <v>939</v>
      </c>
      <c r="C602" s="31">
        <v>4301011585</v>
      </c>
      <c r="D602" s="789">
        <v>4640242180441</v>
      </c>
      <c r="E602" s="790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30" t="s">
        <v>940</v>
      </c>
      <c r="Q602" s="793"/>
      <c r="R602" s="793"/>
      <c r="S602" s="793"/>
      <c r="T602" s="794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hidden="1" customHeight="1" x14ac:dyDescent="0.25">
      <c r="A603" s="54" t="s">
        <v>942</v>
      </c>
      <c r="B603" s="54" t="s">
        <v>943</v>
      </c>
      <c r="C603" s="31">
        <v>4301011584</v>
      </c>
      <c r="D603" s="789">
        <v>4640242180564</v>
      </c>
      <c r="E603" s="790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219" t="s">
        <v>944</v>
      </c>
      <c r="Q603" s="793"/>
      <c r="R603" s="793"/>
      <c r="S603" s="793"/>
      <c r="T603" s="794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hidden="1" customHeight="1" x14ac:dyDescent="0.25">
      <c r="A604" s="54" t="s">
        <v>946</v>
      </c>
      <c r="B604" s="54" t="s">
        <v>947</v>
      </c>
      <c r="C604" s="31">
        <v>4301011762</v>
      </c>
      <c r="D604" s="789">
        <v>4640242180922</v>
      </c>
      <c r="E604" s="790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5" t="s">
        <v>948</v>
      </c>
      <c r="Q604" s="793"/>
      <c r="R604" s="793"/>
      <c r="S604" s="793"/>
      <c r="T604" s="794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hidden="1" customHeight="1" x14ac:dyDescent="0.25">
      <c r="A605" s="54" t="s">
        <v>950</v>
      </c>
      <c r="B605" s="54" t="s">
        <v>951</v>
      </c>
      <c r="C605" s="31">
        <v>4301011764</v>
      </c>
      <c r="D605" s="789">
        <v>4640242181189</v>
      </c>
      <c r="E605" s="790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9" t="s">
        <v>952</v>
      </c>
      <c r="Q605" s="793"/>
      <c r="R605" s="793"/>
      <c r="S605" s="793"/>
      <c r="T605" s="794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hidden="1" customHeight="1" x14ac:dyDescent="0.25">
      <c r="A606" s="54" t="s">
        <v>953</v>
      </c>
      <c r="B606" s="54" t="s">
        <v>954</v>
      </c>
      <c r="C606" s="31">
        <v>4301011551</v>
      </c>
      <c r="D606" s="789">
        <v>4640242180038</v>
      </c>
      <c r="E606" s="790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1008" t="s">
        <v>955</v>
      </c>
      <c r="Q606" s="793"/>
      <c r="R606" s="793"/>
      <c r="S606" s="793"/>
      <c r="T606" s="794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hidden="1" customHeight="1" x14ac:dyDescent="0.25">
      <c r="A607" s="54" t="s">
        <v>956</v>
      </c>
      <c r="B607" s="54" t="s">
        <v>957</v>
      </c>
      <c r="C607" s="31">
        <v>4301011765</v>
      </c>
      <c r="D607" s="789">
        <v>4640242181172</v>
      </c>
      <c r="E607" s="790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4" t="s">
        <v>958</v>
      </c>
      <c r="Q607" s="793"/>
      <c r="R607" s="793"/>
      <c r="S607" s="793"/>
      <c r="T607" s="794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hidden="1" x14ac:dyDescent="0.2">
      <c r="A608" s="786"/>
      <c r="B608" s="787"/>
      <c r="C608" s="787"/>
      <c r="D608" s="787"/>
      <c r="E608" s="787"/>
      <c r="F608" s="787"/>
      <c r="G608" s="787"/>
      <c r="H608" s="787"/>
      <c r="I608" s="787"/>
      <c r="J608" s="787"/>
      <c r="K608" s="787"/>
      <c r="L608" s="787"/>
      <c r="M608" s="787"/>
      <c r="N608" s="787"/>
      <c r="O608" s="788"/>
      <c r="P608" s="783" t="s">
        <v>71</v>
      </c>
      <c r="Q608" s="784"/>
      <c r="R608" s="784"/>
      <c r="S608" s="784"/>
      <c r="T608" s="784"/>
      <c r="U608" s="784"/>
      <c r="V608" s="785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hidden="1" x14ac:dyDescent="0.2">
      <c r="A609" s="787"/>
      <c r="B609" s="787"/>
      <c r="C609" s="787"/>
      <c r="D609" s="787"/>
      <c r="E609" s="787"/>
      <c r="F609" s="787"/>
      <c r="G609" s="787"/>
      <c r="H609" s="787"/>
      <c r="I609" s="787"/>
      <c r="J609" s="787"/>
      <c r="K609" s="787"/>
      <c r="L609" s="787"/>
      <c r="M609" s="787"/>
      <c r="N609" s="787"/>
      <c r="O609" s="788"/>
      <c r="P609" s="783" t="s">
        <v>71</v>
      </c>
      <c r="Q609" s="784"/>
      <c r="R609" s="784"/>
      <c r="S609" s="784"/>
      <c r="T609" s="784"/>
      <c r="U609" s="784"/>
      <c r="V609" s="785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hidden="1" customHeight="1" x14ac:dyDescent="0.25">
      <c r="A610" s="791" t="s">
        <v>172</v>
      </c>
      <c r="B610" s="787"/>
      <c r="C610" s="787"/>
      <c r="D610" s="787"/>
      <c r="E610" s="787"/>
      <c r="F610" s="787"/>
      <c r="G610" s="787"/>
      <c r="H610" s="787"/>
      <c r="I610" s="787"/>
      <c r="J610" s="787"/>
      <c r="K610" s="787"/>
      <c r="L610" s="787"/>
      <c r="M610" s="787"/>
      <c r="N610" s="787"/>
      <c r="O610" s="787"/>
      <c r="P610" s="787"/>
      <c r="Q610" s="787"/>
      <c r="R610" s="787"/>
      <c r="S610" s="787"/>
      <c r="T610" s="787"/>
      <c r="U610" s="787"/>
      <c r="V610" s="787"/>
      <c r="W610" s="787"/>
      <c r="X610" s="787"/>
      <c r="Y610" s="787"/>
      <c r="Z610" s="787"/>
      <c r="AA610" s="773"/>
      <c r="AB610" s="773"/>
      <c r="AC610" s="773"/>
    </row>
    <row r="611" spans="1:68" ht="16.5" hidden="1" customHeight="1" x14ac:dyDescent="0.25">
      <c r="A611" s="54" t="s">
        <v>959</v>
      </c>
      <c r="B611" s="54" t="s">
        <v>960</v>
      </c>
      <c r="C611" s="31">
        <v>4301020269</v>
      </c>
      <c r="D611" s="789">
        <v>4640242180519</v>
      </c>
      <c r="E611" s="790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23" t="s">
        <v>961</v>
      </c>
      <c r="Q611" s="793"/>
      <c r="R611" s="793"/>
      <c r="S611" s="793"/>
      <c r="T611" s="794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963</v>
      </c>
      <c r="B612" s="54" t="s">
        <v>964</v>
      </c>
      <c r="C612" s="31">
        <v>4301020260</v>
      </c>
      <c r="D612" s="789">
        <v>4640242180526</v>
      </c>
      <c r="E612" s="790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997" t="s">
        <v>965</v>
      </c>
      <c r="Q612" s="793"/>
      <c r="R612" s="793"/>
      <c r="S612" s="793"/>
      <c r="T612" s="794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966</v>
      </c>
      <c r="B613" s="54" t="s">
        <v>967</v>
      </c>
      <c r="C613" s="31">
        <v>4301020309</v>
      </c>
      <c r="D613" s="789">
        <v>4640242180090</v>
      </c>
      <c r="E613" s="790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802" t="s">
        <v>968</v>
      </c>
      <c r="Q613" s="793"/>
      <c r="R613" s="793"/>
      <c r="S613" s="793"/>
      <c r="T613" s="794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hidden="1" customHeight="1" x14ac:dyDescent="0.25">
      <c r="A614" s="54" t="s">
        <v>970</v>
      </c>
      <c r="B614" s="54" t="s">
        <v>971</v>
      </c>
      <c r="C614" s="31">
        <v>4301020295</v>
      </c>
      <c r="D614" s="789">
        <v>4640242181363</v>
      </c>
      <c r="E614" s="790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989" t="s">
        <v>972</v>
      </c>
      <c r="Q614" s="793"/>
      <c r="R614" s="793"/>
      <c r="S614" s="793"/>
      <c r="T614" s="794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hidden="1" x14ac:dyDescent="0.2">
      <c r="A615" s="786"/>
      <c r="B615" s="787"/>
      <c r="C615" s="787"/>
      <c r="D615" s="787"/>
      <c r="E615" s="787"/>
      <c r="F615" s="787"/>
      <c r="G615" s="787"/>
      <c r="H615" s="787"/>
      <c r="I615" s="787"/>
      <c r="J615" s="787"/>
      <c r="K615" s="787"/>
      <c r="L615" s="787"/>
      <c r="M615" s="787"/>
      <c r="N615" s="787"/>
      <c r="O615" s="788"/>
      <c r="P615" s="783" t="s">
        <v>71</v>
      </c>
      <c r="Q615" s="784"/>
      <c r="R615" s="784"/>
      <c r="S615" s="784"/>
      <c r="T615" s="784"/>
      <c r="U615" s="784"/>
      <c r="V615" s="785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hidden="1" x14ac:dyDescent="0.2">
      <c r="A616" s="787"/>
      <c r="B616" s="787"/>
      <c r="C616" s="787"/>
      <c r="D616" s="787"/>
      <c r="E616" s="787"/>
      <c r="F616" s="787"/>
      <c r="G616" s="787"/>
      <c r="H616" s="787"/>
      <c r="I616" s="787"/>
      <c r="J616" s="787"/>
      <c r="K616" s="787"/>
      <c r="L616" s="787"/>
      <c r="M616" s="787"/>
      <c r="N616" s="787"/>
      <c r="O616" s="788"/>
      <c r="P616" s="783" t="s">
        <v>71</v>
      </c>
      <c r="Q616" s="784"/>
      <c r="R616" s="784"/>
      <c r="S616" s="784"/>
      <c r="T616" s="784"/>
      <c r="U616" s="784"/>
      <c r="V616" s="785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hidden="1" customHeight="1" x14ac:dyDescent="0.25">
      <c r="A617" s="791" t="s">
        <v>64</v>
      </c>
      <c r="B617" s="787"/>
      <c r="C617" s="787"/>
      <c r="D617" s="787"/>
      <c r="E617" s="787"/>
      <c r="F617" s="787"/>
      <c r="G617" s="787"/>
      <c r="H617" s="787"/>
      <c r="I617" s="787"/>
      <c r="J617" s="787"/>
      <c r="K617" s="787"/>
      <c r="L617" s="787"/>
      <c r="M617" s="787"/>
      <c r="N617" s="787"/>
      <c r="O617" s="787"/>
      <c r="P617" s="787"/>
      <c r="Q617" s="787"/>
      <c r="R617" s="787"/>
      <c r="S617" s="787"/>
      <c r="T617" s="787"/>
      <c r="U617" s="787"/>
      <c r="V617" s="787"/>
      <c r="W617" s="787"/>
      <c r="X617" s="787"/>
      <c r="Y617" s="787"/>
      <c r="Z617" s="787"/>
      <c r="AA617" s="773"/>
      <c r="AB617" s="773"/>
      <c r="AC617" s="773"/>
    </row>
    <row r="618" spans="1:68" ht="27" hidden="1" customHeight="1" x14ac:dyDescent="0.25">
      <c r="A618" s="54" t="s">
        <v>973</v>
      </c>
      <c r="B618" s="54" t="s">
        <v>974</v>
      </c>
      <c r="C618" s="31">
        <v>4301031280</v>
      </c>
      <c r="D618" s="789">
        <v>4640242180816</v>
      </c>
      <c r="E618" s="790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975</v>
      </c>
      <c r="Q618" s="793"/>
      <c r="R618" s="793"/>
      <c r="S618" s="793"/>
      <c r="T618" s="794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hidden="1" customHeight="1" x14ac:dyDescent="0.25">
      <c r="A619" s="54" t="s">
        <v>977</v>
      </c>
      <c r="B619" s="54" t="s">
        <v>978</v>
      </c>
      <c r="C619" s="31">
        <v>4301031244</v>
      </c>
      <c r="D619" s="789">
        <v>4640242180595</v>
      </c>
      <c r="E619" s="790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7" t="s">
        <v>979</v>
      </c>
      <c r="Q619" s="793"/>
      <c r="R619" s="793"/>
      <c r="S619" s="793"/>
      <c r="T619" s="794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hidden="1" customHeight="1" x14ac:dyDescent="0.25">
      <c r="A620" s="54" t="s">
        <v>981</v>
      </c>
      <c r="B620" s="54" t="s">
        <v>982</v>
      </c>
      <c r="C620" s="31">
        <v>4301031289</v>
      </c>
      <c r="D620" s="789">
        <v>4640242181615</v>
      </c>
      <c r="E620" s="790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983</v>
      </c>
      <c r="Q620" s="793"/>
      <c r="R620" s="793"/>
      <c r="S620" s="793"/>
      <c r="T620" s="794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hidden="1" customHeight="1" x14ac:dyDescent="0.25">
      <c r="A621" s="54" t="s">
        <v>985</v>
      </c>
      <c r="B621" s="54" t="s">
        <v>986</v>
      </c>
      <c r="C621" s="31">
        <v>4301031285</v>
      </c>
      <c r="D621" s="789">
        <v>4640242181639</v>
      </c>
      <c r="E621" s="790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6" t="s">
        <v>987</v>
      </c>
      <c r="Q621" s="793"/>
      <c r="R621" s="793"/>
      <c r="S621" s="793"/>
      <c r="T621" s="794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hidden="1" customHeight="1" x14ac:dyDescent="0.25">
      <c r="A622" s="54" t="s">
        <v>989</v>
      </c>
      <c r="B622" s="54" t="s">
        <v>990</v>
      </c>
      <c r="C622" s="31">
        <v>4301031287</v>
      </c>
      <c r="D622" s="789">
        <v>4640242181622</v>
      </c>
      <c r="E622" s="790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3" t="s">
        <v>991</v>
      </c>
      <c r="Q622" s="793"/>
      <c r="R622" s="793"/>
      <c r="S622" s="793"/>
      <c r="T622" s="794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hidden="1" customHeight="1" x14ac:dyDescent="0.25">
      <c r="A623" s="54" t="s">
        <v>993</v>
      </c>
      <c r="B623" s="54" t="s">
        <v>994</v>
      </c>
      <c r="C623" s="31">
        <v>4301031203</v>
      </c>
      <c r="D623" s="789">
        <v>4640242180908</v>
      </c>
      <c r="E623" s="790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02" t="s">
        <v>995</v>
      </c>
      <c r="Q623" s="793"/>
      <c r="R623" s="793"/>
      <c r="S623" s="793"/>
      <c r="T623" s="794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hidden="1" customHeight="1" x14ac:dyDescent="0.25">
      <c r="A624" s="54" t="s">
        <v>996</v>
      </c>
      <c r="B624" s="54" t="s">
        <v>997</v>
      </c>
      <c r="C624" s="31">
        <v>4301031200</v>
      </c>
      <c r="D624" s="789">
        <v>4640242180489</v>
      </c>
      <c r="E624" s="790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5" t="s">
        <v>998</v>
      </c>
      <c r="Q624" s="793"/>
      <c r="R624" s="793"/>
      <c r="S624" s="793"/>
      <c r="T624" s="794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hidden="1" x14ac:dyDescent="0.2">
      <c r="A625" s="786"/>
      <c r="B625" s="787"/>
      <c r="C625" s="787"/>
      <c r="D625" s="787"/>
      <c r="E625" s="787"/>
      <c r="F625" s="787"/>
      <c r="G625" s="787"/>
      <c r="H625" s="787"/>
      <c r="I625" s="787"/>
      <c r="J625" s="787"/>
      <c r="K625" s="787"/>
      <c r="L625" s="787"/>
      <c r="M625" s="787"/>
      <c r="N625" s="787"/>
      <c r="O625" s="788"/>
      <c r="P625" s="783" t="s">
        <v>71</v>
      </c>
      <c r="Q625" s="784"/>
      <c r="R625" s="784"/>
      <c r="S625" s="784"/>
      <c r="T625" s="784"/>
      <c r="U625" s="784"/>
      <c r="V625" s="785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hidden="1" x14ac:dyDescent="0.2">
      <c r="A626" s="787"/>
      <c r="B626" s="787"/>
      <c r="C626" s="787"/>
      <c r="D626" s="787"/>
      <c r="E626" s="787"/>
      <c r="F626" s="787"/>
      <c r="G626" s="787"/>
      <c r="H626" s="787"/>
      <c r="I626" s="787"/>
      <c r="J626" s="787"/>
      <c r="K626" s="787"/>
      <c r="L626" s="787"/>
      <c r="M626" s="787"/>
      <c r="N626" s="787"/>
      <c r="O626" s="788"/>
      <c r="P626" s="783" t="s">
        <v>71</v>
      </c>
      <c r="Q626" s="784"/>
      <c r="R626" s="784"/>
      <c r="S626" s="784"/>
      <c r="T626" s="784"/>
      <c r="U626" s="784"/>
      <c r="V626" s="785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hidden="1" customHeight="1" x14ac:dyDescent="0.25">
      <c r="A627" s="791" t="s">
        <v>73</v>
      </c>
      <c r="B627" s="787"/>
      <c r="C627" s="787"/>
      <c r="D627" s="787"/>
      <c r="E627" s="787"/>
      <c r="F627" s="787"/>
      <c r="G627" s="787"/>
      <c r="H627" s="787"/>
      <c r="I627" s="787"/>
      <c r="J627" s="787"/>
      <c r="K627" s="787"/>
      <c r="L627" s="787"/>
      <c r="M627" s="787"/>
      <c r="N627" s="787"/>
      <c r="O627" s="787"/>
      <c r="P627" s="787"/>
      <c r="Q627" s="787"/>
      <c r="R627" s="787"/>
      <c r="S627" s="787"/>
      <c r="T627" s="787"/>
      <c r="U627" s="787"/>
      <c r="V627" s="787"/>
      <c r="W627" s="787"/>
      <c r="X627" s="787"/>
      <c r="Y627" s="787"/>
      <c r="Z627" s="787"/>
      <c r="AA627" s="773"/>
      <c r="AB627" s="773"/>
      <c r="AC627" s="773"/>
    </row>
    <row r="628" spans="1:68" ht="27" hidden="1" customHeight="1" x14ac:dyDescent="0.25">
      <c r="A628" s="54" t="s">
        <v>999</v>
      </c>
      <c r="B628" s="54" t="s">
        <v>1000</v>
      </c>
      <c r="C628" s="31">
        <v>4301051746</v>
      </c>
      <c r="D628" s="789">
        <v>4640242180533</v>
      </c>
      <c r="E628" s="790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8" t="s">
        <v>1001</v>
      </c>
      <c r="Q628" s="793"/>
      <c r="R628" s="793"/>
      <c r="S628" s="793"/>
      <c r="T628" s="794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hidden="1" customHeight="1" x14ac:dyDescent="0.25">
      <c r="A629" s="54" t="s">
        <v>999</v>
      </c>
      <c r="B629" s="54" t="s">
        <v>1003</v>
      </c>
      <c r="C629" s="31">
        <v>4301051887</v>
      </c>
      <c r="D629" s="789">
        <v>4640242180533</v>
      </c>
      <c r="E629" s="790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45" t="s">
        <v>1004</v>
      </c>
      <c r="Q629" s="793"/>
      <c r="R629" s="793"/>
      <c r="S629" s="793"/>
      <c r="T629" s="794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hidden="1" customHeight="1" x14ac:dyDescent="0.25">
      <c r="A630" s="54" t="s">
        <v>1005</v>
      </c>
      <c r="B630" s="54" t="s">
        <v>1006</v>
      </c>
      <c r="C630" s="31">
        <v>4301051510</v>
      </c>
      <c r="D630" s="789">
        <v>4640242180540</v>
      </c>
      <c r="E630" s="790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61" t="s">
        <v>1007</v>
      </c>
      <c r="Q630" s="793"/>
      <c r="R630" s="793"/>
      <c r="S630" s="793"/>
      <c r="T630" s="794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hidden="1" customHeight="1" x14ac:dyDescent="0.25">
      <c r="A631" s="54" t="s">
        <v>1005</v>
      </c>
      <c r="B631" s="54" t="s">
        <v>1009</v>
      </c>
      <c r="C631" s="31">
        <v>4301051933</v>
      </c>
      <c r="D631" s="789">
        <v>4640242180540</v>
      </c>
      <c r="E631" s="790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1" t="s">
        <v>1010</v>
      </c>
      <c r="Q631" s="793"/>
      <c r="R631" s="793"/>
      <c r="S631" s="793"/>
      <c r="T631" s="794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hidden="1" customHeight="1" x14ac:dyDescent="0.25">
      <c r="A632" s="54" t="s">
        <v>1011</v>
      </c>
      <c r="B632" s="54" t="s">
        <v>1012</v>
      </c>
      <c r="C632" s="31">
        <v>4301051390</v>
      </c>
      <c r="D632" s="789">
        <v>4640242181233</v>
      </c>
      <c r="E632" s="790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49" t="s">
        <v>1013</v>
      </c>
      <c r="Q632" s="793"/>
      <c r="R632" s="793"/>
      <c r="S632" s="793"/>
      <c r="T632" s="794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hidden="1" customHeight="1" x14ac:dyDescent="0.25">
      <c r="A633" s="54" t="s">
        <v>1011</v>
      </c>
      <c r="B633" s="54" t="s">
        <v>1014</v>
      </c>
      <c r="C633" s="31">
        <v>4301051920</v>
      </c>
      <c r="D633" s="789">
        <v>4640242181233</v>
      </c>
      <c r="E633" s="790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54" t="s">
        <v>1015</v>
      </c>
      <c r="Q633" s="793"/>
      <c r="R633" s="793"/>
      <c r="S633" s="793"/>
      <c r="T633" s="794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hidden="1" customHeight="1" x14ac:dyDescent="0.25">
      <c r="A634" s="54" t="s">
        <v>1016</v>
      </c>
      <c r="B634" s="54" t="s">
        <v>1017</v>
      </c>
      <c r="C634" s="31">
        <v>4301051448</v>
      </c>
      <c r="D634" s="789">
        <v>4640242181226</v>
      </c>
      <c r="E634" s="790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30" t="s">
        <v>1018</v>
      </c>
      <c r="Q634" s="793"/>
      <c r="R634" s="793"/>
      <c r="S634" s="793"/>
      <c r="T634" s="794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hidden="1" customHeight="1" x14ac:dyDescent="0.25">
      <c r="A635" s="54" t="s">
        <v>1016</v>
      </c>
      <c r="B635" s="54" t="s">
        <v>1019</v>
      </c>
      <c r="C635" s="31">
        <v>4301051921</v>
      </c>
      <c r="D635" s="789">
        <v>4640242181226</v>
      </c>
      <c r="E635" s="790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912" t="s">
        <v>1020</v>
      </c>
      <c r="Q635" s="793"/>
      <c r="R635" s="793"/>
      <c r="S635" s="793"/>
      <c r="T635" s="794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hidden="1" x14ac:dyDescent="0.2">
      <c r="A636" s="786"/>
      <c r="B636" s="787"/>
      <c r="C636" s="787"/>
      <c r="D636" s="787"/>
      <c r="E636" s="787"/>
      <c r="F636" s="787"/>
      <c r="G636" s="787"/>
      <c r="H636" s="787"/>
      <c r="I636" s="787"/>
      <c r="J636" s="787"/>
      <c r="K636" s="787"/>
      <c r="L636" s="787"/>
      <c r="M636" s="787"/>
      <c r="N636" s="787"/>
      <c r="O636" s="788"/>
      <c r="P636" s="783" t="s">
        <v>71</v>
      </c>
      <c r="Q636" s="784"/>
      <c r="R636" s="784"/>
      <c r="S636" s="784"/>
      <c r="T636" s="784"/>
      <c r="U636" s="784"/>
      <c r="V636" s="785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hidden="1" x14ac:dyDescent="0.2">
      <c r="A637" s="787"/>
      <c r="B637" s="787"/>
      <c r="C637" s="787"/>
      <c r="D637" s="787"/>
      <c r="E637" s="787"/>
      <c r="F637" s="787"/>
      <c r="G637" s="787"/>
      <c r="H637" s="787"/>
      <c r="I637" s="787"/>
      <c r="J637" s="787"/>
      <c r="K637" s="787"/>
      <c r="L637" s="787"/>
      <c r="M637" s="787"/>
      <c r="N637" s="787"/>
      <c r="O637" s="788"/>
      <c r="P637" s="783" t="s">
        <v>71</v>
      </c>
      <c r="Q637" s="784"/>
      <c r="R637" s="784"/>
      <c r="S637" s="784"/>
      <c r="T637" s="784"/>
      <c r="U637" s="784"/>
      <c r="V637" s="785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hidden="1" customHeight="1" x14ac:dyDescent="0.25">
      <c r="A638" s="791" t="s">
        <v>213</v>
      </c>
      <c r="B638" s="787"/>
      <c r="C638" s="787"/>
      <c r="D638" s="787"/>
      <c r="E638" s="787"/>
      <c r="F638" s="787"/>
      <c r="G638" s="787"/>
      <c r="H638" s="787"/>
      <c r="I638" s="787"/>
      <c r="J638" s="787"/>
      <c r="K638" s="787"/>
      <c r="L638" s="787"/>
      <c r="M638" s="787"/>
      <c r="N638" s="787"/>
      <c r="O638" s="787"/>
      <c r="P638" s="787"/>
      <c r="Q638" s="787"/>
      <c r="R638" s="787"/>
      <c r="S638" s="787"/>
      <c r="T638" s="787"/>
      <c r="U638" s="787"/>
      <c r="V638" s="787"/>
      <c r="W638" s="787"/>
      <c r="X638" s="787"/>
      <c r="Y638" s="787"/>
      <c r="Z638" s="787"/>
      <c r="AA638" s="773"/>
      <c r="AB638" s="773"/>
      <c r="AC638" s="773"/>
    </row>
    <row r="639" spans="1:68" ht="27" hidden="1" customHeight="1" x14ac:dyDescent="0.25">
      <c r="A639" s="54" t="s">
        <v>1021</v>
      </c>
      <c r="B639" s="54" t="s">
        <v>1022</v>
      </c>
      <c r="C639" s="31">
        <v>4301060354</v>
      </c>
      <c r="D639" s="789">
        <v>4640242180120</v>
      </c>
      <c r="E639" s="790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3" t="s">
        <v>1023</v>
      </c>
      <c r="Q639" s="793"/>
      <c r="R639" s="793"/>
      <c r="S639" s="793"/>
      <c r="T639" s="794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1021</v>
      </c>
      <c r="B640" s="54" t="s">
        <v>1025</v>
      </c>
      <c r="C640" s="31">
        <v>4301060408</v>
      </c>
      <c r="D640" s="789">
        <v>4640242180120</v>
      </c>
      <c r="E640" s="790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02" t="s">
        <v>1026</v>
      </c>
      <c r="Q640" s="793"/>
      <c r="R640" s="793"/>
      <c r="S640" s="793"/>
      <c r="T640" s="794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1027</v>
      </c>
      <c r="B641" s="54" t="s">
        <v>1028</v>
      </c>
      <c r="C641" s="31">
        <v>4301060355</v>
      </c>
      <c r="D641" s="789">
        <v>4640242180137</v>
      </c>
      <c r="E641" s="790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019" t="s">
        <v>1029</v>
      </c>
      <c r="Q641" s="793"/>
      <c r="R641" s="793"/>
      <c r="S641" s="793"/>
      <c r="T641" s="794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hidden="1" customHeight="1" x14ac:dyDescent="0.25">
      <c r="A642" s="54" t="s">
        <v>1027</v>
      </c>
      <c r="B642" s="54" t="s">
        <v>1031</v>
      </c>
      <c r="C642" s="31">
        <v>4301060407</v>
      </c>
      <c r="D642" s="789">
        <v>4640242180137</v>
      </c>
      <c r="E642" s="790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208" t="s">
        <v>1032</v>
      </c>
      <c r="Q642" s="793"/>
      <c r="R642" s="793"/>
      <c r="S642" s="793"/>
      <c r="T642" s="794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hidden="1" x14ac:dyDescent="0.2">
      <c r="A643" s="786"/>
      <c r="B643" s="787"/>
      <c r="C643" s="787"/>
      <c r="D643" s="787"/>
      <c r="E643" s="787"/>
      <c r="F643" s="787"/>
      <c r="G643" s="787"/>
      <c r="H643" s="787"/>
      <c r="I643" s="787"/>
      <c r="J643" s="787"/>
      <c r="K643" s="787"/>
      <c r="L643" s="787"/>
      <c r="M643" s="787"/>
      <c r="N643" s="787"/>
      <c r="O643" s="788"/>
      <c r="P643" s="783" t="s">
        <v>71</v>
      </c>
      <c r="Q643" s="784"/>
      <c r="R643" s="784"/>
      <c r="S643" s="784"/>
      <c r="T643" s="784"/>
      <c r="U643" s="784"/>
      <c r="V643" s="785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hidden="1" x14ac:dyDescent="0.2">
      <c r="A644" s="787"/>
      <c r="B644" s="787"/>
      <c r="C644" s="787"/>
      <c r="D644" s="787"/>
      <c r="E644" s="787"/>
      <c r="F644" s="787"/>
      <c r="G644" s="787"/>
      <c r="H644" s="787"/>
      <c r="I644" s="787"/>
      <c r="J644" s="787"/>
      <c r="K644" s="787"/>
      <c r="L644" s="787"/>
      <c r="M644" s="787"/>
      <c r="N644" s="787"/>
      <c r="O644" s="788"/>
      <c r="P644" s="783" t="s">
        <v>71</v>
      </c>
      <c r="Q644" s="784"/>
      <c r="R644" s="784"/>
      <c r="S644" s="784"/>
      <c r="T644" s="784"/>
      <c r="U644" s="784"/>
      <c r="V644" s="785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hidden="1" customHeight="1" x14ac:dyDescent="0.25">
      <c r="A645" s="805" t="s">
        <v>1033</v>
      </c>
      <c r="B645" s="787"/>
      <c r="C645" s="787"/>
      <c r="D645" s="787"/>
      <c r="E645" s="787"/>
      <c r="F645" s="787"/>
      <c r="G645" s="787"/>
      <c r="H645" s="787"/>
      <c r="I645" s="787"/>
      <c r="J645" s="787"/>
      <c r="K645" s="787"/>
      <c r="L645" s="787"/>
      <c r="M645" s="787"/>
      <c r="N645" s="787"/>
      <c r="O645" s="787"/>
      <c r="P645" s="787"/>
      <c r="Q645" s="787"/>
      <c r="R645" s="787"/>
      <c r="S645" s="787"/>
      <c r="T645" s="787"/>
      <c r="U645" s="787"/>
      <c r="V645" s="787"/>
      <c r="W645" s="787"/>
      <c r="X645" s="787"/>
      <c r="Y645" s="787"/>
      <c r="Z645" s="787"/>
      <c r="AA645" s="772"/>
      <c r="AB645" s="772"/>
      <c r="AC645" s="772"/>
    </row>
    <row r="646" spans="1:68" ht="14.25" hidden="1" customHeight="1" x14ac:dyDescent="0.25">
      <c r="A646" s="791" t="s">
        <v>115</v>
      </c>
      <c r="B646" s="787"/>
      <c r="C646" s="787"/>
      <c r="D646" s="787"/>
      <c r="E646" s="787"/>
      <c r="F646" s="787"/>
      <c r="G646" s="787"/>
      <c r="H646" s="787"/>
      <c r="I646" s="787"/>
      <c r="J646" s="787"/>
      <c r="K646" s="787"/>
      <c r="L646" s="787"/>
      <c r="M646" s="787"/>
      <c r="N646" s="787"/>
      <c r="O646" s="787"/>
      <c r="P646" s="787"/>
      <c r="Q646" s="787"/>
      <c r="R646" s="787"/>
      <c r="S646" s="787"/>
      <c r="T646" s="787"/>
      <c r="U646" s="787"/>
      <c r="V646" s="787"/>
      <c r="W646" s="787"/>
      <c r="X646" s="787"/>
      <c r="Y646" s="787"/>
      <c r="Z646" s="787"/>
      <c r="AA646" s="773"/>
      <c r="AB646" s="773"/>
      <c r="AC646" s="773"/>
    </row>
    <row r="647" spans="1:68" ht="27" hidden="1" customHeight="1" x14ac:dyDescent="0.25">
      <c r="A647" s="54" t="s">
        <v>1034</v>
      </c>
      <c r="B647" s="54" t="s">
        <v>1035</v>
      </c>
      <c r="C647" s="31">
        <v>4301011951</v>
      </c>
      <c r="D647" s="789">
        <v>4640242180045</v>
      </c>
      <c r="E647" s="790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60" t="s">
        <v>1036</v>
      </c>
      <c r="Q647" s="793"/>
      <c r="R647" s="793"/>
      <c r="S647" s="793"/>
      <c r="T647" s="794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hidden="1" customHeight="1" x14ac:dyDescent="0.25">
      <c r="A648" s="54" t="s">
        <v>1038</v>
      </c>
      <c r="B648" s="54" t="s">
        <v>1039</v>
      </c>
      <c r="C648" s="31">
        <v>4301011950</v>
      </c>
      <c r="D648" s="789">
        <v>4640242180601</v>
      </c>
      <c r="E648" s="790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09" t="s">
        <v>1040</v>
      </c>
      <c r="Q648" s="793"/>
      <c r="R648" s="793"/>
      <c r="S648" s="793"/>
      <c r="T648" s="794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hidden="1" x14ac:dyDescent="0.2">
      <c r="A649" s="786"/>
      <c r="B649" s="787"/>
      <c r="C649" s="787"/>
      <c r="D649" s="787"/>
      <c r="E649" s="787"/>
      <c r="F649" s="787"/>
      <c r="G649" s="787"/>
      <c r="H649" s="787"/>
      <c r="I649" s="787"/>
      <c r="J649" s="787"/>
      <c r="K649" s="787"/>
      <c r="L649" s="787"/>
      <c r="M649" s="787"/>
      <c r="N649" s="787"/>
      <c r="O649" s="788"/>
      <c r="P649" s="783" t="s">
        <v>71</v>
      </c>
      <c r="Q649" s="784"/>
      <c r="R649" s="784"/>
      <c r="S649" s="784"/>
      <c r="T649" s="784"/>
      <c r="U649" s="784"/>
      <c r="V649" s="785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hidden="1" x14ac:dyDescent="0.2">
      <c r="A650" s="787"/>
      <c r="B650" s="787"/>
      <c r="C650" s="787"/>
      <c r="D650" s="787"/>
      <c r="E650" s="787"/>
      <c r="F650" s="787"/>
      <c r="G650" s="787"/>
      <c r="H650" s="787"/>
      <c r="I650" s="787"/>
      <c r="J650" s="787"/>
      <c r="K650" s="787"/>
      <c r="L650" s="787"/>
      <c r="M650" s="787"/>
      <c r="N650" s="787"/>
      <c r="O650" s="788"/>
      <c r="P650" s="783" t="s">
        <v>71</v>
      </c>
      <c r="Q650" s="784"/>
      <c r="R650" s="784"/>
      <c r="S650" s="784"/>
      <c r="T650" s="784"/>
      <c r="U650" s="784"/>
      <c r="V650" s="785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hidden="1" customHeight="1" x14ac:dyDescent="0.25">
      <c r="A651" s="791" t="s">
        <v>172</v>
      </c>
      <c r="B651" s="787"/>
      <c r="C651" s="787"/>
      <c r="D651" s="787"/>
      <c r="E651" s="787"/>
      <c r="F651" s="787"/>
      <c r="G651" s="787"/>
      <c r="H651" s="787"/>
      <c r="I651" s="787"/>
      <c r="J651" s="787"/>
      <c r="K651" s="787"/>
      <c r="L651" s="787"/>
      <c r="M651" s="787"/>
      <c r="N651" s="787"/>
      <c r="O651" s="787"/>
      <c r="P651" s="787"/>
      <c r="Q651" s="787"/>
      <c r="R651" s="787"/>
      <c r="S651" s="787"/>
      <c r="T651" s="787"/>
      <c r="U651" s="787"/>
      <c r="V651" s="787"/>
      <c r="W651" s="787"/>
      <c r="X651" s="787"/>
      <c r="Y651" s="787"/>
      <c r="Z651" s="787"/>
      <c r="AA651" s="773"/>
      <c r="AB651" s="773"/>
      <c r="AC651" s="773"/>
    </row>
    <row r="652" spans="1:68" ht="27" hidden="1" customHeight="1" x14ac:dyDescent="0.25">
      <c r="A652" s="54" t="s">
        <v>1042</v>
      </c>
      <c r="B652" s="54" t="s">
        <v>1043</v>
      </c>
      <c r="C652" s="31">
        <v>4301020314</v>
      </c>
      <c r="D652" s="789">
        <v>4640242180090</v>
      </c>
      <c r="E652" s="790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1" t="s">
        <v>1044</v>
      </c>
      <c r="Q652" s="793"/>
      <c r="R652" s="793"/>
      <c r="S652" s="793"/>
      <c r="T652" s="794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hidden="1" x14ac:dyDescent="0.2">
      <c r="A653" s="786"/>
      <c r="B653" s="787"/>
      <c r="C653" s="787"/>
      <c r="D653" s="787"/>
      <c r="E653" s="787"/>
      <c r="F653" s="787"/>
      <c r="G653" s="787"/>
      <c r="H653" s="787"/>
      <c r="I653" s="787"/>
      <c r="J653" s="787"/>
      <c r="K653" s="787"/>
      <c r="L653" s="787"/>
      <c r="M653" s="787"/>
      <c r="N653" s="787"/>
      <c r="O653" s="788"/>
      <c r="P653" s="783" t="s">
        <v>71</v>
      </c>
      <c r="Q653" s="784"/>
      <c r="R653" s="784"/>
      <c r="S653" s="784"/>
      <c r="T653" s="784"/>
      <c r="U653" s="784"/>
      <c r="V653" s="785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hidden="1" x14ac:dyDescent="0.2">
      <c r="A654" s="787"/>
      <c r="B654" s="787"/>
      <c r="C654" s="787"/>
      <c r="D654" s="787"/>
      <c r="E654" s="787"/>
      <c r="F654" s="787"/>
      <c r="G654" s="787"/>
      <c r="H654" s="787"/>
      <c r="I654" s="787"/>
      <c r="J654" s="787"/>
      <c r="K654" s="787"/>
      <c r="L654" s="787"/>
      <c r="M654" s="787"/>
      <c r="N654" s="787"/>
      <c r="O654" s="788"/>
      <c r="P654" s="783" t="s">
        <v>71</v>
      </c>
      <c r="Q654" s="784"/>
      <c r="R654" s="784"/>
      <c r="S654" s="784"/>
      <c r="T654" s="784"/>
      <c r="U654" s="784"/>
      <c r="V654" s="785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hidden="1" customHeight="1" x14ac:dyDescent="0.25">
      <c r="A655" s="791" t="s">
        <v>64</v>
      </c>
      <c r="B655" s="787"/>
      <c r="C655" s="787"/>
      <c r="D655" s="787"/>
      <c r="E655" s="787"/>
      <c r="F655" s="787"/>
      <c r="G655" s="787"/>
      <c r="H655" s="787"/>
      <c r="I655" s="787"/>
      <c r="J655" s="787"/>
      <c r="K655" s="787"/>
      <c r="L655" s="787"/>
      <c r="M655" s="787"/>
      <c r="N655" s="787"/>
      <c r="O655" s="787"/>
      <c r="P655" s="787"/>
      <c r="Q655" s="787"/>
      <c r="R655" s="787"/>
      <c r="S655" s="787"/>
      <c r="T655" s="787"/>
      <c r="U655" s="787"/>
      <c r="V655" s="787"/>
      <c r="W655" s="787"/>
      <c r="X655" s="787"/>
      <c r="Y655" s="787"/>
      <c r="Z655" s="787"/>
      <c r="AA655" s="773"/>
      <c r="AB655" s="773"/>
      <c r="AC655" s="773"/>
    </row>
    <row r="656" spans="1:68" ht="27" hidden="1" customHeight="1" x14ac:dyDescent="0.25">
      <c r="A656" s="54" t="s">
        <v>1046</v>
      </c>
      <c r="B656" s="54" t="s">
        <v>1047</v>
      </c>
      <c r="C656" s="31">
        <v>4301031321</v>
      </c>
      <c r="D656" s="789">
        <v>4640242180076</v>
      </c>
      <c r="E656" s="790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4" t="s">
        <v>1048</v>
      </c>
      <c r="Q656" s="793"/>
      <c r="R656" s="793"/>
      <c r="S656" s="793"/>
      <c r="T656" s="794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hidden="1" x14ac:dyDescent="0.2">
      <c r="A657" s="786"/>
      <c r="B657" s="787"/>
      <c r="C657" s="787"/>
      <c r="D657" s="787"/>
      <c r="E657" s="787"/>
      <c r="F657" s="787"/>
      <c r="G657" s="787"/>
      <c r="H657" s="787"/>
      <c r="I657" s="787"/>
      <c r="J657" s="787"/>
      <c r="K657" s="787"/>
      <c r="L657" s="787"/>
      <c r="M657" s="787"/>
      <c r="N657" s="787"/>
      <c r="O657" s="788"/>
      <c r="P657" s="783" t="s">
        <v>71</v>
      </c>
      <c r="Q657" s="784"/>
      <c r="R657" s="784"/>
      <c r="S657" s="784"/>
      <c r="T657" s="784"/>
      <c r="U657" s="784"/>
      <c r="V657" s="785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hidden="1" x14ac:dyDescent="0.2">
      <c r="A658" s="787"/>
      <c r="B658" s="787"/>
      <c r="C658" s="787"/>
      <c r="D658" s="787"/>
      <c r="E658" s="787"/>
      <c r="F658" s="787"/>
      <c r="G658" s="787"/>
      <c r="H658" s="787"/>
      <c r="I658" s="787"/>
      <c r="J658" s="787"/>
      <c r="K658" s="787"/>
      <c r="L658" s="787"/>
      <c r="M658" s="787"/>
      <c r="N658" s="787"/>
      <c r="O658" s="788"/>
      <c r="P658" s="783" t="s">
        <v>71</v>
      </c>
      <c r="Q658" s="784"/>
      <c r="R658" s="784"/>
      <c r="S658" s="784"/>
      <c r="T658" s="784"/>
      <c r="U658" s="784"/>
      <c r="V658" s="785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hidden="1" customHeight="1" x14ac:dyDescent="0.25">
      <c r="A659" s="791" t="s">
        <v>73</v>
      </c>
      <c r="B659" s="787"/>
      <c r="C659" s="787"/>
      <c r="D659" s="787"/>
      <c r="E659" s="787"/>
      <c r="F659" s="787"/>
      <c r="G659" s="787"/>
      <c r="H659" s="787"/>
      <c r="I659" s="787"/>
      <c r="J659" s="787"/>
      <c r="K659" s="787"/>
      <c r="L659" s="787"/>
      <c r="M659" s="787"/>
      <c r="N659" s="787"/>
      <c r="O659" s="787"/>
      <c r="P659" s="787"/>
      <c r="Q659" s="787"/>
      <c r="R659" s="787"/>
      <c r="S659" s="787"/>
      <c r="T659" s="787"/>
      <c r="U659" s="787"/>
      <c r="V659" s="787"/>
      <c r="W659" s="787"/>
      <c r="X659" s="787"/>
      <c r="Y659" s="787"/>
      <c r="Z659" s="787"/>
      <c r="AA659" s="773"/>
      <c r="AB659" s="773"/>
      <c r="AC659" s="773"/>
    </row>
    <row r="660" spans="1:68" ht="27" hidden="1" customHeight="1" x14ac:dyDescent="0.25">
      <c r="A660" s="54" t="s">
        <v>1050</v>
      </c>
      <c r="B660" s="54" t="s">
        <v>1051</v>
      </c>
      <c r="C660" s="31">
        <v>4301051780</v>
      </c>
      <c r="D660" s="789">
        <v>4640242180106</v>
      </c>
      <c r="E660" s="790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80" t="s">
        <v>1052</v>
      </c>
      <c r="Q660" s="793"/>
      <c r="R660" s="793"/>
      <c r="S660" s="793"/>
      <c r="T660" s="794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786"/>
      <c r="B661" s="787"/>
      <c r="C661" s="787"/>
      <c r="D661" s="787"/>
      <c r="E661" s="787"/>
      <c r="F661" s="787"/>
      <c r="G661" s="787"/>
      <c r="H661" s="787"/>
      <c r="I661" s="787"/>
      <c r="J661" s="787"/>
      <c r="K661" s="787"/>
      <c r="L661" s="787"/>
      <c r="M661" s="787"/>
      <c r="N661" s="787"/>
      <c r="O661" s="788"/>
      <c r="P661" s="783" t="s">
        <v>71</v>
      </c>
      <c r="Q661" s="784"/>
      <c r="R661" s="784"/>
      <c r="S661" s="784"/>
      <c r="T661" s="784"/>
      <c r="U661" s="784"/>
      <c r="V661" s="785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hidden="1" x14ac:dyDescent="0.2">
      <c r="A662" s="787"/>
      <c r="B662" s="787"/>
      <c r="C662" s="787"/>
      <c r="D662" s="787"/>
      <c r="E662" s="787"/>
      <c r="F662" s="787"/>
      <c r="G662" s="787"/>
      <c r="H662" s="787"/>
      <c r="I662" s="787"/>
      <c r="J662" s="787"/>
      <c r="K662" s="787"/>
      <c r="L662" s="787"/>
      <c r="M662" s="787"/>
      <c r="N662" s="787"/>
      <c r="O662" s="788"/>
      <c r="P662" s="783" t="s">
        <v>71</v>
      </c>
      <c r="Q662" s="784"/>
      <c r="R662" s="784"/>
      <c r="S662" s="784"/>
      <c r="T662" s="784"/>
      <c r="U662" s="784"/>
      <c r="V662" s="785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96"/>
      <c r="B663" s="787"/>
      <c r="C663" s="787"/>
      <c r="D663" s="787"/>
      <c r="E663" s="787"/>
      <c r="F663" s="787"/>
      <c r="G663" s="787"/>
      <c r="H663" s="787"/>
      <c r="I663" s="787"/>
      <c r="J663" s="787"/>
      <c r="K663" s="787"/>
      <c r="L663" s="787"/>
      <c r="M663" s="787"/>
      <c r="N663" s="787"/>
      <c r="O663" s="972"/>
      <c r="P663" s="943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2827.9199999999992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2827.9199999999996</v>
      </c>
      <c r="Z663" s="37"/>
      <c r="AA663" s="780"/>
      <c r="AB663" s="780"/>
      <c r="AC663" s="780"/>
    </row>
    <row r="664" spans="1:68" x14ac:dyDescent="0.2">
      <c r="A664" s="787"/>
      <c r="B664" s="787"/>
      <c r="C664" s="787"/>
      <c r="D664" s="787"/>
      <c r="E664" s="787"/>
      <c r="F664" s="787"/>
      <c r="G664" s="787"/>
      <c r="H664" s="787"/>
      <c r="I664" s="787"/>
      <c r="J664" s="787"/>
      <c r="K664" s="787"/>
      <c r="L664" s="787"/>
      <c r="M664" s="787"/>
      <c r="N664" s="787"/>
      <c r="O664" s="972"/>
      <c r="P664" s="943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3155.1240000000003</v>
      </c>
      <c r="Y664" s="779">
        <f>IFERROR(SUM(BN22:BN660),"0")</f>
        <v>3155.1240000000003</v>
      </c>
      <c r="Z664" s="37"/>
      <c r="AA664" s="780"/>
      <c r="AB664" s="780"/>
      <c r="AC664" s="780"/>
    </row>
    <row r="665" spans="1:68" x14ac:dyDescent="0.2">
      <c r="A665" s="787"/>
      <c r="B665" s="787"/>
      <c r="C665" s="787"/>
      <c r="D665" s="787"/>
      <c r="E665" s="787"/>
      <c r="F665" s="787"/>
      <c r="G665" s="787"/>
      <c r="H665" s="787"/>
      <c r="I665" s="787"/>
      <c r="J665" s="787"/>
      <c r="K665" s="787"/>
      <c r="L665" s="787"/>
      <c r="M665" s="787"/>
      <c r="N665" s="787"/>
      <c r="O665" s="972"/>
      <c r="P665" s="943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6</v>
      </c>
      <c r="Y665" s="38">
        <f>ROUNDUP(SUM(BP22:BP660),0)</f>
        <v>6</v>
      </c>
      <c r="Z665" s="37"/>
      <c r="AA665" s="780"/>
      <c r="AB665" s="780"/>
      <c r="AC665" s="780"/>
    </row>
    <row r="666" spans="1:68" x14ac:dyDescent="0.2">
      <c r="A666" s="787"/>
      <c r="B666" s="787"/>
      <c r="C666" s="787"/>
      <c r="D666" s="787"/>
      <c r="E666" s="787"/>
      <c r="F666" s="787"/>
      <c r="G666" s="787"/>
      <c r="H666" s="787"/>
      <c r="I666" s="787"/>
      <c r="J666" s="787"/>
      <c r="K666" s="787"/>
      <c r="L666" s="787"/>
      <c r="M666" s="787"/>
      <c r="N666" s="787"/>
      <c r="O666" s="972"/>
      <c r="P666" s="943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3305.1240000000003</v>
      </c>
      <c r="Y666" s="779">
        <f>GrossWeightTotalR+PalletQtyTotalR*25</f>
        <v>3305.1240000000003</v>
      </c>
      <c r="Z666" s="37"/>
      <c r="AA666" s="780"/>
      <c r="AB666" s="780"/>
      <c r="AC666" s="780"/>
    </row>
    <row r="667" spans="1:68" x14ac:dyDescent="0.2">
      <c r="A667" s="787"/>
      <c r="B667" s="787"/>
      <c r="C667" s="787"/>
      <c r="D667" s="787"/>
      <c r="E667" s="787"/>
      <c r="F667" s="787"/>
      <c r="G667" s="787"/>
      <c r="H667" s="787"/>
      <c r="I667" s="787"/>
      <c r="J667" s="787"/>
      <c r="K667" s="787"/>
      <c r="L667" s="787"/>
      <c r="M667" s="787"/>
      <c r="N667" s="787"/>
      <c r="O667" s="972"/>
      <c r="P667" s="943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915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915</v>
      </c>
      <c r="Z667" s="37"/>
      <c r="AA667" s="780"/>
      <c r="AB667" s="780"/>
      <c r="AC667" s="780"/>
    </row>
    <row r="668" spans="1:68" ht="14.25" hidden="1" customHeight="1" x14ac:dyDescent="0.2">
      <c r="A668" s="787"/>
      <c r="B668" s="787"/>
      <c r="C668" s="787"/>
      <c r="D668" s="787"/>
      <c r="E668" s="787"/>
      <c r="F668" s="787"/>
      <c r="G668" s="787"/>
      <c r="H668" s="787"/>
      <c r="I668" s="787"/>
      <c r="J668" s="787"/>
      <c r="K668" s="787"/>
      <c r="L668" s="787"/>
      <c r="M668" s="787"/>
      <c r="N668" s="787"/>
      <c r="O668" s="972"/>
      <c r="P668" s="943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6.8460899999999993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9" t="s">
        <v>113</v>
      </c>
      <c r="D670" s="873"/>
      <c r="E670" s="873"/>
      <c r="F670" s="873"/>
      <c r="G670" s="873"/>
      <c r="H670" s="874"/>
      <c r="I670" s="819" t="s">
        <v>325</v>
      </c>
      <c r="J670" s="873"/>
      <c r="K670" s="873"/>
      <c r="L670" s="873"/>
      <c r="M670" s="873"/>
      <c r="N670" s="873"/>
      <c r="O670" s="873"/>
      <c r="P670" s="873"/>
      <c r="Q670" s="873"/>
      <c r="R670" s="873"/>
      <c r="S670" s="873"/>
      <c r="T670" s="873"/>
      <c r="U670" s="873"/>
      <c r="V670" s="874"/>
      <c r="W670" s="819" t="s">
        <v>662</v>
      </c>
      <c r="X670" s="874"/>
      <c r="Y670" s="819" t="s">
        <v>751</v>
      </c>
      <c r="Z670" s="873"/>
      <c r="AA670" s="873"/>
      <c r="AB670" s="874"/>
      <c r="AC670" s="774" t="s">
        <v>861</v>
      </c>
      <c r="AD670" s="819" t="s">
        <v>933</v>
      </c>
      <c r="AE670" s="874"/>
      <c r="AF670" s="775"/>
    </row>
    <row r="671" spans="1:68" ht="14.25" customHeight="1" thickTop="1" x14ac:dyDescent="0.2">
      <c r="A671" s="1089" t="s">
        <v>1063</v>
      </c>
      <c r="B671" s="819" t="s">
        <v>63</v>
      </c>
      <c r="C671" s="819" t="s">
        <v>114</v>
      </c>
      <c r="D671" s="819" t="s">
        <v>141</v>
      </c>
      <c r="E671" s="819" t="s">
        <v>221</v>
      </c>
      <c r="F671" s="819" t="s">
        <v>245</v>
      </c>
      <c r="G671" s="819" t="s">
        <v>291</v>
      </c>
      <c r="H671" s="819" t="s">
        <v>113</v>
      </c>
      <c r="I671" s="819" t="s">
        <v>326</v>
      </c>
      <c r="J671" s="819" t="s">
        <v>350</v>
      </c>
      <c r="K671" s="819" t="s">
        <v>428</v>
      </c>
      <c r="L671" s="819" t="s">
        <v>449</v>
      </c>
      <c r="M671" s="819" t="s">
        <v>473</v>
      </c>
      <c r="N671" s="775"/>
      <c r="O671" s="819" t="s">
        <v>500</v>
      </c>
      <c r="P671" s="819" t="s">
        <v>503</v>
      </c>
      <c r="Q671" s="819" t="s">
        <v>512</v>
      </c>
      <c r="R671" s="819" t="s">
        <v>528</v>
      </c>
      <c r="S671" s="819" t="s">
        <v>538</v>
      </c>
      <c r="T671" s="819" t="s">
        <v>551</v>
      </c>
      <c r="U671" s="819" t="s">
        <v>562</v>
      </c>
      <c r="V671" s="819" t="s">
        <v>649</v>
      </c>
      <c r="W671" s="819" t="s">
        <v>663</v>
      </c>
      <c r="X671" s="819" t="s">
        <v>707</v>
      </c>
      <c r="Y671" s="819" t="s">
        <v>752</v>
      </c>
      <c r="Z671" s="819" t="s">
        <v>820</v>
      </c>
      <c r="AA671" s="819" t="s">
        <v>845</v>
      </c>
      <c r="AB671" s="819" t="s">
        <v>857</v>
      </c>
      <c r="AC671" s="819" t="s">
        <v>861</v>
      </c>
      <c r="AD671" s="819" t="s">
        <v>933</v>
      </c>
      <c r="AE671" s="819" t="s">
        <v>1033</v>
      </c>
      <c r="AF671" s="775"/>
    </row>
    <row r="672" spans="1:68" ht="13.5" customHeight="1" thickBot="1" x14ac:dyDescent="0.25">
      <c r="A672" s="1090"/>
      <c r="B672" s="820"/>
      <c r="C672" s="820"/>
      <c r="D672" s="820"/>
      <c r="E672" s="820"/>
      <c r="F672" s="820"/>
      <c r="G672" s="820"/>
      <c r="H672" s="820"/>
      <c r="I672" s="820"/>
      <c r="J672" s="820"/>
      <c r="K672" s="820"/>
      <c r="L672" s="820"/>
      <c r="M672" s="820"/>
      <c r="N672" s="775"/>
      <c r="O672" s="820"/>
      <c r="P672" s="820"/>
      <c r="Q672" s="820"/>
      <c r="R672" s="820"/>
      <c r="S672" s="820"/>
      <c r="T672" s="820"/>
      <c r="U672" s="820"/>
      <c r="V672" s="820"/>
      <c r="W672" s="820"/>
      <c r="X672" s="820"/>
      <c r="Y672" s="820"/>
      <c r="Z672" s="820"/>
      <c r="AA672" s="820"/>
      <c r="AB672" s="820"/>
      <c r="AC672" s="820"/>
      <c r="AD672" s="820"/>
      <c r="AE672" s="820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160.80000000000001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425.52000000000004</v>
      </c>
      <c r="E673" s="46">
        <f>IFERROR(Y107*1,"0")+IFERROR(Y108*1,"0")+IFERROR(Y109*1,"0")+IFERROR(Y113*1,"0")+IFERROR(Y114*1,"0")+IFERROR(Y115*1,"0")+IFERROR(Y116*1,"0")+IFERROR(Y117*1,"0")+IFERROR(Y118*1,"0")</f>
        <v>118.80000000000001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270</v>
      </c>
      <c r="G673" s="46">
        <f>IFERROR(Y154*1,"0")+IFERROR(Y155*1,"0")+IFERROR(Y159*1,"0")+IFERROR(Y160*1,"0")+IFERROR(Y164*1,"0")+IFERROR(Y165*1,"0")</f>
        <v>0</v>
      </c>
      <c r="H673" s="46">
        <f>IFERROR(Y170*1,"0")+IFERROR(Y174*1,"0")+IFERROR(Y175*1,"0")+IFERROR(Y176*1,"0")+IFERROR(Y177*1,"0")+IFERROR(Y178*1,"0")+IFERROR(Y182*1,"0")+IFERROR(Y183*1,"0")</f>
        <v>0</v>
      </c>
      <c r="I673" s="46">
        <f>IFERROR(Y189*1,"0")+IFERROR(Y193*1,"0")+IFERROR(Y194*1,"0")+IFERROR(Y195*1,"0")+IFERROR(Y196*1,"0")+IFERROR(Y197*1,"0")+IFERROR(Y198*1,"0")+IFERROR(Y199*1,"0")+IFERROR(Y200*1,"0")</f>
        <v>126.00000000000001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430.8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48</v>
      </c>
      <c r="M673" s="46">
        <f>IFERROR(Y279*1,"0")+IFERROR(Y280*1,"0")+IFERROR(Y281*1,"0")+IFERROR(Y282*1,"0")+IFERROR(Y283*1,"0")+IFERROR(Y284*1,"0")+IFERROR(Y285*1,"0")+IFERROR(Y286*1,"0")+IFERROR(Y287*1,"0")+IFERROR(Y288*1,"0")</f>
        <v>0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115.19999999999999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0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3" s="46">
        <f>IFERROR(Y405*1,"0")+IFERROR(Y409*1,"0")+IFERROR(Y410*1,"0")+IFERROR(Y411*1,"0")</f>
        <v>0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168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57.599999999999994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151.20000000000002</v>
      </c>
      <c r="Z673" s="46">
        <f>IFERROR(Y519*1,"0")+IFERROR(Y523*1,"0")+IFERROR(Y524*1,"0")+IFERROR(Y525*1,"0")+IFERROR(Y526*1,"0")+IFERROR(Y527*1,"0")+IFERROR(Y528*1,"0")+IFERROR(Y532*1,"0")+IFERROR(Y536*1,"0")</f>
        <v>151.20000000000002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604.79999999999995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AP9oX6z1inbQzR7aDEv1LoXN93XvMwSgpg8joa2PjJ8m3ogjYoQBFKRPyHD1KR2TCdWEHQrbHLIm1kpEcqK4JQ==" saltValue="61Qb4b4Hr6YQlHUiKyCsbQ==" spinCount="100000" sheet="1" objects="1" scenarios="1" sort="0" autoFilter="0" pivotTables="0"/>
  <autoFilter ref="A18:AF66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8,00"/>
        <filter val="115,20"/>
        <filter val="12,00"/>
        <filter val="120,00"/>
        <filter val="126,00"/>
        <filter val="129,60"/>
        <filter val="140,40"/>
        <filter val="151,20"/>
        <filter val="2 827,92"/>
        <filter val="20,00"/>
        <filter val="220,32"/>
        <filter val="220,80"/>
        <filter val="24,00"/>
        <filter val="28,00"/>
        <filter val="3 155,12"/>
        <filter val="3 305,12"/>
        <filter val="32,00"/>
        <filter val="36,00"/>
        <filter val="374,40"/>
        <filter val="48,00"/>
        <filter val="50,40"/>
        <filter val="54,00"/>
        <filter val="57,60"/>
        <filter val="58,80"/>
        <filter val="6"/>
        <filter val="60,00"/>
        <filter val="64,80"/>
        <filter val="69,60"/>
        <filter val="71,00"/>
        <filter val="72,00"/>
        <filter val="75,60"/>
        <filter val="86,40"/>
        <filter val="90,72"/>
        <filter val="915,00"/>
        <filter val="96,00"/>
      </filters>
    </filterColumn>
    <filterColumn colId="29" showButton="0"/>
    <filterColumn colId="30" showButton="0"/>
  </autoFilter>
  <mergeCells count="1188">
    <mergeCell ref="A655:Z655"/>
    <mergeCell ref="P218:T218"/>
    <mergeCell ref="P421:T421"/>
    <mergeCell ref="A646:Z646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P123:T123"/>
    <mergeCell ref="A112:Z112"/>
    <mergeCell ref="A554:Z554"/>
    <mergeCell ref="P529:V529"/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V12:W12"/>
    <mergeCell ref="S671:S672"/>
    <mergeCell ref="P319:T319"/>
    <mergeCell ref="A593:Z593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85:T85"/>
    <mergeCell ref="D571:E571"/>
    <mergeCell ref="A329:O330"/>
    <mergeCell ref="D614:E614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H10:M10"/>
    <mergeCell ref="P616:V616"/>
    <mergeCell ref="A533:O534"/>
    <mergeCell ref="D420:E420"/>
    <mergeCell ref="P256:T256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579:T579"/>
    <mergeCell ref="D218:E218"/>
    <mergeCell ref="A258:O259"/>
    <mergeCell ref="A249:Z249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P101:T101"/>
    <mergeCell ref="A103:O104"/>
    <mergeCell ref="P184:V184"/>
    <mergeCell ref="D154:E154"/>
    <mergeCell ref="P48:T48"/>
    <mergeCell ref="AA17:AA18"/>
    <mergeCell ref="AC17:AC18"/>
    <mergeCell ref="A122:Z122"/>
    <mergeCell ref="P108:T108"/>
    <mergeCell ref="P254:T254"/>
    <mergeCell ref="P251:T251"/>
    <mergeCell ref="A435:Z435"/>
    <mergeCell ref="P487:T487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Y17:Y18"/>
    <mergeCell ref="G17:G18"/>
    <mergeCell ref="P526:T526"/>
    <mergeCell ref="D323:E323"/>
    <mergeCell ref="D127:E127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P650:V650"/>
    <mergeCell ref="P608:V608"/>
    <mergeCell ref="D394:E394"/>
    <mergeCell ref="P578:T578"/>
    <mergeCell ref="H671:H672"/>
    <mergeCell ref="J671:J672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P241:T241"/>
    <mergeCell ref="D84:E84"/>
    <mergeCell ref="P107:T107"/>
    <mergeCell ref="P129:V129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279:T279"/>
    <mergeCell ref="D418:E418"/>
    <mergeCell ref="P666:V666"/>
    <mergeCell ref="D393:E393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A223:O224"/>
    <mergeCell ref="D481:E481"/>
    <mergeCell ref="A294:O295"/>
    <mergeCell ref="D256:E256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5:T485"/>
    <mergeCell ref="P271:V271"/>
    <mergeCell ref="P607:T607"/>
    <mergeCell ref="A90:Z90"/>
    <mergeCell ref="A41:Z41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D198:E198"/>
    <mergeCell ref="P104:V104"/>
    <mergeCell ref="P27:T27"/>
    <mergeCell ref="P154:T154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316:V316"/>
    <mergeCell ref="A651:Z651"/>
    <mergeCell ref="D541:E541"/>
    <mergeCell ref="D370:E370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P576:T576"/>
    <mergeCell ref="A128:O129"/>
    <mergeCell ref="D557:E557"/>
    <mergeCell ref="P465:T465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D222:E222"/>
    <mergeCell ref="A529:O530"/>
    <mergeCell ref="P399:T399"/>
    <mergeCell ref="P346:T346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386:E386"/>
    <mergeCell ref="P641:T641"/>
    <mergeCell ref="D513:E513"/>
    <mergeCell ref="D215:E215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233:T233"/>
    <mergeCell ref="D176:E176"/>
    <mergeCell ref="D114:E114"/>
    <mergeCell ref="D648:E648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P668:V668"/>
    <mergeCell ref="A663:O668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335:Z335"/>
    <mergeCell ref="P219:T219"/>
    <mergeCell ref="D91:E91"/>
    <mergeCell ref="D63:E63"/>
    <mergeCell ref="A627:Z627"/>
    <mergeCell ref="D492:E492"/>
    <mergeCell ref="P305:T305"/>
    <mergeCell ref="P596:V596"/>
    <mergeCell ref="A304:Z304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64:E64"/>
    <mergeCell ref="P612:T612"/>
    <mergeCell ref="P441:T441"/>
    <mergeCell ref="D362:E362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P656:T656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D671:D672"/>
    <mergeCell ref="F671:F672"/>
    <mergeCell ref="P572:T572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D230:E230"/>
    <mergeCell ref="D466:E466"/>
    <mergeCell ref="A547:Z547"/>
    <mergeCell ref="P281:T281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A46:Z46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451:E451"/>
    <mergeCell ref="A331:Z331"/>
    <mergeCell ref="D255:E255"/>
    <mergeCell ref="P640:T640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D375:E375"/>
    <mergeCell ref="D369:E369"/>
    <mergeCell ref="P556:T556"/>
    <mergeCell ref="P423:T423"/>
    <mergeCell ref="Q9:R9"/>
    <mergeCell ref="D561:E561"/>
    <mergeCell ref="P66:T66"/>
    <mergeCell ref="D9:E9"/>
    <mergeCell ref="P197:T197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377:E377"/>
    <mergeCell ref="A119:O120"/>
    <mergeCell ref="A246:O247"/>
    <mergeCell ref="P287:T287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P162:V162"/>
    <mergeCell ref="D590:E590"/>
    <mergeCell ref="P460:V460"/>
    <mergeCell ref="I17:I18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D584:E584"/>
    <mergeCell ref="A374:Z374"/>
    <mergeCell ref="D432:E43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D379:E379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161:O162"/>
    <mergeCell ref="P634:T634"/>
    <mergeCell ref="D640:E640"/>
    <mergeCell ref="D236:E236"/>
    <mergeCell ref="A537:O538"/>
    <mergeCell ref="D524:E524"/>
    <mergeCell ref="D595:E595"/>
    <mergeCell ref="P538:V538"/>
    <mergeCell ref="P317:V317"/>
    <mergeCell ref="P146:V146"/>
    <mergeCell ref="P455:V455"/>
    <mergeCell ref="A445:Z445"/>
    <mergeCell ref="P520:V520"/>
    <mergeCell ref="A209:Z209"/>
    <mergeCell ref="D174:E174"/>
    <mergeCell ref="D410:E410"/>
    <mergeCell ref="P594:T594"/>
    <mergeCell ref="P516:V516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D117:E117"/>
    <mergeCell ref="D92:E92"/>
    <mergeCell ref="D118:E118"/>
    <mergeCell ref="A121:Z121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z0LQOh9izNmd8fy+EN6N8PPmCdZi38Qlw0Plm/kCQkkfMjD8r+nz8wLehAvAgaGGdbaJHWVp7NaWSJz8UmgJIA==" saltValue="21oJFfk8VMaqZteScawWx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2024-12-19T11:15:59Z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