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2C0560A-E017-4F3F-983A-625305545A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X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X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O588" i="1"/>
  <c r="BM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O570" i="1"/>
  <c r="BM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Y412" i="1" s="1"/>
  <c r="P410" i="1"/>
  <c r="BP409" i="1"/>
  <c r="BO409" i="1"/>
  <c r="BN409" i="1"/>
  <c r="BM409" i="1"/>
  <c r="Z409" i="1"/>
  <c r="Y409" i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N360" i="1"/>
  <c r="BM360" i="1"/>
  <c r="Z360" i="1"/>
  <c r="Y360" i="1"/>
  <c r="BP360" i="1" s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BP356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3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BP164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O155" i="1"/>
  <c r="BM155" i="1"/>
  <c r="Y155" i="1"/>
  <c r="Y157" i="1" s="1"/>
  <c r="P155" i="1"/>
  <c r="BP154" i="1"/>
  <c r="BO154" i="1"/>
  <c r="BN154" i="1"/>
  <c r="BM154" i="1"/>
  <c r="Z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19" i="1" s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Y97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5" i="1" s="1"/>
  <c r="P26" i="1"/>
  <c r="X24" i="1"/>
  <c r="X662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70" i="1" l="1"/>
  <c r="BN370" i="1"/>
  <c r="Z370" i="1"/>
  <c r="BP394" i="1"/>
  <c r="BN394" i="1"/>
  <c r="Z394" i="1"/>
  <c r="BP425" i="1"/>
  <c r="BN425" i="1"/>
  <c r="Z425" i="1"/>
  <c r="BP465" i="1"/>
  <c r="BN465" i="1"/>
  <c r="Z465" i="1"/>
  <c r="BP483" i="1"/>
  <c r="BN483" i="1"/>
  <c r="Z483" i="1"/>
  <c r="BP485" i="1"/>
  <c r="BN485" i="1"/>
  <c r="Z485" i="1"/>
  <c r="BP493" i="1"/>
  <c r="BN493" i="1"/>
  <c r="Z493" i="1"/>
  <c r="BP503" i="1"/>
  <c r="BN503" i="1"/>
  <c r="Z503" i="1"/>
  <c r="BP576" i="1"/>
  <c r="BN576" i="1"/>
  <c r="Z576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Z28" i="1"/>
  <c r="BN28" i="1"/>
  <c r="Z29" i="1"/>
  <c r="BN29" i="1"/>
  <c r="Z30" i="1"/>
  <c r="BN30" i="1"/>
  <c r="Z31" i="1"/>
  <c r="BN31" i="1"/>
  <c r="Z53" i="1"/>
  <c r="BN53" i="1"/>
  <c r="Z68" i="1"/>
  <c r="BN68" i="1"/>
  <c r="Z82" i="1"/>
  <c r="BN82" i="1"/>
  <c r="Z94" i="1"/>
  <c r="BN94" i="1"/>
  <c r="Z107" i="1"/>
  <c r="BN107" i="1"/>
  <c r="Y110" i="1"/>
  <c r="Z117" i="1"/>
  <c r="BN117" i="1"/>
  <c r="Z118" i="1"/>
  <c r="BN118" i="1"/>
  <c r="Z131" i="1"/>
  <c r="BN131" i="1"/>
  <c r="Y136" i="1"/>
  <c r="Z143" i="1"/>
  <c r="BN143" i="1"/>
  <c r="Z164" i="1"/>
  <c r="BN164" i="1"/>
  <c r="Y167" i="1"/>
  <c r="H672" i="1"/>
  <c r="Y180" i="1"/>
  <c r="Z189" i="1"/>
  <c r="Z190" i="1" s="1"/>
  <c r="BN189" i="1"/>
  <c r="BP189" i="1"/>
  <c r="Z193" i="1"/>
  <c r="BN193" i="1"/>
  <c r="Z226" i="1"/>
  <c r="BN226" i="1"/>
  <c r="Z241" i="1"/>
  <c r="BN241" i="1"/>
  <c r="Z242" i="1"/>
  <c r="BN242" i="1"/>
  <c r="Z255" i="1"/>
  <c r="BN255" i="1"/>
  <c r="Z266" i="1"/>
  <c r="BN266" i="1"/>
  <c r="Z281" i="1"/>
  <c r="BN281" i="1"/>
  <c r="Z306" i="1"/>
  <c r="BN306" i="1"/>
  <c r="Z347" i="1"/>
  <c r="BN347" i="1"/>
  <c r="Z351" i="1"/>
  <c r="Z352" i="1" s="1"/>
  <c r="BN351" i="1"/>
  <c r="BP351" i="1"/>
  <c r="Y352" i="1"/>
  <c r="Z356" i="1"/>
  <c r="BN356" i="1"/>
  <c r="BP385" i="1"/>
  <c r="BN385" i="1"/>
  <c r="Z385" i="1"/>
  <c r="BP417" i="1"/>
  <c r="BN417" i="1"/>
  <c r="Z417" i="1"/>
  <c r="BP449" i="1"/>
  <c r="BN449" i="1"/>
  <c r="Z449" i="1"/>
  <c r="Y472" i="1"/>
  <c r="Y471" i="1"/>
  <c r="BP470" i="1"/>
  <c r="BN470" i="1"/>
  <c r="Z470" i="1"/>
  <c r="Z471" i="1" s="1"/>
  <c r="Y477" i="1"/>
  <c r="BP476" i="1"/>
  <c r="BN476" i="1"/>
  <c r="Z476" i="1"/>
  <c r="Z477" i="1" s="1"/>
  <c r="BP480" i="1"/>
  <c r="BN480" i="1"/>
  <c r="Z480" i="1"/>
  <c r="BP484" i="1"/>
  <c r="BN484" i="1"/>
  <c r="Z484" i="1"/>
  <c r="BP492" i="1"/>
  <c r="BN492" i="1"/>
  <c r="Z492" i="1"/>
  <c r="BP502" i="1"/>
  <c r="BN502" i="1"/>
  <c r="Z502" i="1"/>
  <c r="BP560" i="1"/>
  <c r="BN560" i="1"/>
  <c r="Z560" i="1"/>
  <c r="BP588" i="1"/>
  <c r="BN588" i="1"/>
  <c r="Z588" i="1"/>
  <c r="BP618" i="1"/>
  <c r="BN618" i="1"/>
  <c r="Z618" i="1"/>
  <c r="BP620" i="1"/>
  <c r="BN620" i="1"/>
  <c r="Z620" i="1"/>
  <c r="BP622" i="1"/>
  <c r="BN622" i="1"/>
  <c r="Z622" i="1"/>
  <c r="BP308" i="1"/>
  <c r="BN308" i="1"/>
  <c r="Z308" i="1"/>
  <c r="BP358" i="1"/>
  <c r="BN358" i="1"/>
  <c r="Z358" i="1"/>
  <c r="BP368" i="1"/>
  <c r="BN368" i="1"/>
  <c r="Z368" i="1"/>
  <c r="BP380" i="1"/>
  <c r="BN380" i="1"/>
  <c r="Z380" i="1"/>
  <c r="BP392" i="1"/>
  <c r="BN392" i="1"/>
  <c r="Z392" i="1"/>
  <c r="BP411" i="1"/>
  <c r="BN411" i="1"/>
  <c r="Z411" i="1"/>
  <c r="BP423" i="1"/>
  <c r="BN423" i="1"/>
  <c r="Z423" i="1"/>
  <c r="BP447" i="1"/>
  <c r="BN447" i="1"/>
  <c r="Z447" i="1"/>
  <c r="BP457" i="1"/>
  <c r="BN457" i="1"/>
  <c r="Z457" i="1"/>
  <c r="BP463" i="1"/>
  <c r="BN463" i="1"/>
  <c r="Z463" i="1"/>
  <c r="Z22" i="1"/>
  <c r="Z23" i="1" s="1"/>
  <c r="BN22" i="1"/>
  <c r="BP22" i="1"/>
  <c r="Z26" i="1"/>
  <c r="BN26" i="1"/>
  <c r="BP26" i="1"/>
  <c r="Y36" i="1"/>
  <c r="Z33" i="1"/>
  <c r="BN33" i="1"/>
  <c r="C672" i="1"/>
  <c r="Z51" i="1"/>
  <c r="BN51" i="1"/>
  <c r="Z57" i="1"/>
  <c r="BN57" i="1"/>
  <c r="BP57" i="1"/>
  <c r="Y60" i="1"/>
  <c r="D672" i="1"/>
  <c r="Z66" i="1"/>
  <c r="BN66" i="1"/>
  <c r="Z70" i="1"/>
  <c r="BN70" i="1"/>
  <c r="Y79" i="1"/>
  <c r="Z78" i="1"/>
  <c r="BN78" i="1"/>
  <c r="Y89" i="1"/>
  <c r="Z84" i="1"/>
  <c r="BN84" i="1"/>
  <c r="Z92" i="1"/>
  <c r="BN92" i="1"/>
  <c r="Z96" i="1"/>
  <c r="BN96" i="1"/>
  <c r="Y104" i="1"/>
  <c r="Z102" i="1"/>
  <c r="BN102" i="1"/>
  <c r="Z109" i="1"/>
  <c r="BN109" i="1"/>
  <c r="Y120" i="1"/>
  <c r="Z115" i="1"/>
  <c r="BN115" i="1"/>
  <c r="Z123" i="1"/>
  <c r="BN123" i="1"/>
  <c r="Y128" i="1"/>
  <c r="Z127" i="1"/>
  <c r="BN127" i="1"/>
  <c r="Y135" i="1"/>
  <c r="Z133" i="1"/>
  <c r="BN133" i="1"/>
  <c r="Y146" i="1"/>
  <c r="Z141" i="1"/>
  <c r="BN141" i="1"/>
  <c r="Z149" i="1"/>
  <c r="BN149" i="1"/>
  <c r="Z160" i="1"/>
  <c r="BN160" i="1"/>
  <c r="Y166" i="1"/>
  <c r="Z175" i="1"/>
  <c r="BN175" i="1"/>
  <c r="Z183" i="1"/>
  <c r="BN183" i="1"/>
  <c r="Y202" i="1"/>
  <c r="Z195" i="1"/>
  <c r="BN195" i="1"/>
  <c r="Z199" i="1"/>
  <c r="BN199" i="1"/>
  <c r="J672" i="1"/>
  <c r="Z228" i="1"/>
  <c r="Z235" i="1"/>
  <c r="BN235" i="1"/>
  <c r="Z244" i="1"/>
  <c r="BN244" i="1"/>
  <c r="Z253" i="1"/>
  <c r="BN253" i="1"/>
  <c r="Z257" i="1"/>
  <c r="BN257" i="1"/>
  <c r="Z264" i="1"/>
  <c r="BN264" i="1"/>
  <c r="Z268" i="1"/>
  <c r="BN268" i="1"/>
  <c r="Z274" i="1"/>
  <c r="Z275" i="1" s="1"/>
  <c r="BN274" i="1"/>
  <c r="BP274" i="1"/>
  <c r="Y275" i="1"/>
  <c r="Z279" i="1"/>
  <c r="BN279" i="1"/>
  <c r="Z283" i="1"/>
  <c r="BN283" i="1"/>
  <c r="Z287" i="1"/>
  <c r="BN287" i="1"/>
  <c r="BP299" i="1"/>
  <c r="BN299" i="1"/>
  <c r="Z299" i="1"/>
  <c r="R672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2" i="1"/>
  <c r="BN362" i="1"/>
  <c r="Z362" i="1"/>
  <c r="BP376" i="1"/>
  <c r="BN376" i="1"/>
  <c r="Z376" i="1"/>
  <c r="BP391" i="1"/>
  <c r="BN391" i="1"/>
  <c r="Z391" i="1"/>
  <c r="Y402" i="1"/>
  <c r="BP398" i="1"/>
  <c r="BN398" i="1"/>
  <c r="Z398" i="1"/>
  <c r="BP419" i="1"/>
  <c r="BN419" i="1"/>
  <c r="Z419" i="1"/>
  <c r="BP427" i="1"/>
  <c r="BN427" i="1"/>
  <c r="Z427" i="1"/>
  <c r="BP451" i="1"/>
  <c r="BN451" i="1"/>
  <c r="Z451" i="1"/>
  <c r="BP462" i="1"/>
  <c r="BN462" i="1"/>
  <c r="Z462" i="1"/>
  <c r="BP487" i="1"/>
  <c r="BN487" i="1"/>
  <c r="Z487" i="1"/>
  <c r="BP495" i="1"/>
  <c r="BN495" i="1"/>
  <c r="Z495" i="1"/>
  <c r="BP509" i="1"/>
  <c r="BN509" i="1"/>
  <c r="Z509" i="1"/>
  <c r="BP513" i="1"/>
  <c r="BN513" i="1"/>
  <c r="Z513" i="1"/>
  <c r="BP526" i="1"/>
  <c r="BN526" i="1"/>
  <c r="Z526" i="1"/>
  <c r="BP554" i="1"/>
  <c r="BN554" i="1"/>
  <c r="Z554" i="1"/>
  <c r="BP562" i="1"/>
  <c r="BN562" i="1"/>
  <c r="Z562" i="1"/>
  <c r="BP578" i="1"/>
  <c r="BN578" i="1"/>
  <c r="Z578" i="1"/>
  <c r="Y608" i="1"/>
  <c r="Y607" i="1"/>
  <c r="BP600" i="1"/>
  <c r="BN600" i="1"/>
  <c r="Z600" i="1"/>
  <c r="BP602" i="1"/>
  <c r="BN602" i="1"/>
  <c r="Z602" i="1"/>
  <c r="BP604" i="1"/>
  <c r="BN604" i="1"/>
  <c r="Z604" i="1"/>
  <c r="BP606" i="1"/>
  <c r="BN606" i="1"/>
  <c r="Z606" i="1"/>
  <c r="Y643" i="1"/>
  <c r="Y642" i="1"/>
  <c r="BP638" i="1"/>
  <c r="BN638" i="1"/>
  <c r="Z638" i="1"/>
  <c r="BP640" i="1"/>
  <c r="BN640" i="1"/>
  <c r="Z640" i="1"/>
  <c r="Y311" i="1"/>
  <c r="Y373" i="1"/>
  <c r="Y395" i="1"/>
  <c r="BP490" i="1"/>
  <c r="BN490" i="1"/>
  <c r="Z490" i="1"/>
  <c r="BP500" i="1"/>
  <c r="BN500" i="1"/>
  <c r="Z500" i="1"/>
  <c r="BP523" i="1"/>
  <c r="BN523" i="1"/>
  <c r="Z523" i="1"/>
  <c r="BP542" i="1"/>
  <c r="BN542" i="1"/>
  <c r="Z542" i="1"/>
  <c r="BP558" i="1"/>
  <c r="BN558" i="1"/>
  <c r="Z558" i="1"/>
  <c r="BP570" i="1"/>
  <c r="BN570" i="1"/>
  <c r="Z570" i="1"/>
  <c r="BP582" i="1"/>
  <c r="BN582" i="1"/>
  <c r="Z582" i="1"/>
  <c r="BP601" i="1"/>
  <c r="BN601" i="1"/>
  <c r="Z601" i="1"/>
  <c r="BP603" i="1"/>
  <c r="BN603" i="1"/>
  <c r="Z603" i="1"/>
  <c r="BP605" i="1"/>
  <c r="BN605" i="1"/>
  <c r="Z605" i="1"/>
  <c r="BP639" i="1"/>
  <c r="BN639" i="1"/>
  <c r="Z639" i="1"/>
  <c r="BP641" i="1"/>
  <c r="BN641" i="1"/>
  <c r="Z641" i="1"/>
  <c r="Y468" i="1"/>
  <c r="Y505" i="1"/>
  <c r="H9" i="1"/>
  <c r="A10" i="1"/>
  <c r="B672" i="1"/>
  <c r="X663" i="1"/>
  <c r="X664" i="1"/>
  <c r="X666" i="1"/>
  <c r="Y24" i="1"/>
  <c r="Z27" i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Y80" i="1"/>
  <c r="Z83" i="1"/>
  <c r="BN83" i="1"/>
  <c r="Z85" i="1"/>
  <c r="BN85" i="1"/>
  <c r="Z87" i="1"/>
  <c r="BN87" i="1"/>
  <c r="Y88" i="1"/>
  <c r="Z91" i="1"/>
  <c r="BN91" i="1"/>
  <c r="BP91" i="1"/>
  <c r="Z93" i="1"/>
  <c r="BN93" i="1"/>
  <c r="Z95" i="1"/>
  <c r="BN95" i="1"/>
  <c r="Y98" i="1"/>
  <c r="Z101" i="1"/>
  <c r="Z103" i="1" s="1"/>
  <c r="BN101" i="1"/>
  <c r="BP101" i="1"/>
  <c r="E672" i="1"/>
  <c r="Z108" i="1"/>
  <c r="Z110" i="1" s="1"/>
  <c r="BN108" i="1"/>
  <c r="BP108" i="1"/>
  <c r="Y111" i="1"/>
  <c r="Z114" i="1"/>
  <c r="Z119" i="1" s="1"/>
  <c r="BN114" i="1"/>
  <c r="BP114" i="1"/>
  <c r="Z116" i="1"/>
  <c r="BN116" i="1"/>
  <c r="F672" i="1"/>
  <c r="Z124" i="1"/>
  <c r="Z128" i="1" s="1"/>
  <c r="BN124" i="1"/>
  <c r="BP124" i="1"/>
  <c r="Z126" i="1"/>
  <c r="BN126" i="1"/>
  <c r="Y129" i="1"/>
  <c r="Z132" i="1"/>
  <c r="Z135" i="1" s="1"/>
  <c r="BN132" i="1"/>
  <c r="BP132" i="1"/>
  <c r="Z134" i="1"/>
  <c r="BN134" i="1"/>
  <c r="Z138" i="1"/>
  <c r="BN138" i="1"/>
  <c r="BP138" i="1"/>
  <c r="Z140" i="1"/>
  <c r="BN140" i="1"/>
  <c r="Z142" i="1"/>
  <c r="BN142" i="1"/>
  <c r="Z144" i="1"/>
  <c r="BN144" i="1"/>
  <c r="Y145" i="1"/>
  <c r="Z148" i="1"/>
  <c r="Z150" i="1" s="1"/>
  <c r="BN148" i="1"/>
  <c r="BP148" i="1"/>
  <c r="Y151" i="1"/>
  <c r="G672" i="1"/>
  <c r="Z155" i="1"/>
  <c r="Z156" i="1" s="1"/>
  <c r="BN155" i="1"/>
  <c r="BP155" i="1"/>
  <c r="Y156" i="1"/>
  <c r="Z159" i="1"/>
  <c r="Z161" i="1" s="1"/>
  <c r="BN159" i="1"/>
  <c r="BP159" i="1"/>
  <c r="Y162" i="1"/>
  <c r="Z165" i="1"/>
  <c r="Z166" i="1" s="1"/>
  <c r="BN165" i="1"/>
  <c r="BP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BN182" i="1"/>
  <c r="BP182" i="1"/>
  <c r="Y185" i="1"/>
  <c r="I672" i="1"/>
  <c r="Y191" i="1"/>
  <c r="Z194" i="1"/>
  <c r="BN194" i="1"/>
  <c r="Z196" i="1"/>
  <c r="BN196" i="1"/>
  <c r="Z198" i="1"/>
  <c r="BN198" i="1"/>
  <c r="Z200" i="1"/>
  <c r="BN200" i="1"/>
  <c r="Y201" i="1"/>
  <c r="Z205" i="1"/>
  <c r="BN205" i="1"/>
  <c r="BP205" i="1"/>
  <c r="Y208" i="1"/>
  <c r="Z211" i="1"/>
  <c r="BN211" i="1"/>
  <c r="Y212" i="1"/>
  <c r="Z215" i="1"/>
  <c r="BN215" i="1"/>
  <c r="BP215" i="1"/>
  <c r="Z217" i="1"/>
  <c r="BN217" i="1"/>
  <c r="Z219" i="1"/>
  <c r="BN219" i="1"/>
  <c r="Z221" i="1"/>
  <c r="BN221" i="1"/>
  <c r="Y224" i="1"/>
  <c r="Y237" i="1"/>
  <c r="Z227" i="1"/>
  <c r="BN227" i="1"/>
  <c r="Z229" i="1"/>
  <c r="BN229" i="1"/>
  <c r="Z231" i="1"/>
  <c r="BN231" i="1"/>
  <c r="BP232" i="1"/>
  <c r="BN232" i="1"/>
  <c r="Z232" i="1"/>
  <c r="BP236" i="1"/>
  <c r="BN236" i="1"/>
  <c r="Z236" i="1"/>
  <c r="Y238" i="1"/>
  <c r="Y246" i="1"/>
  <c r="BP240" i="1"/>
  <c r="BN240" i="1"/>
  <c r="Z240" i="1"/>
  <c r="BP245" i="1"/>
  <c r="BN245" i="1"/>
  <c r="Z245" i="1"/>
  <c r="Y247" i="1"/>
  <c r="K672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2" i="1"/>
  <c r="Y294" i="1"/>
  <c r="BP293" i="1"/>
  <c r="BN293" i="1"/>
  <c r="Z293" i="1"/>
  <c r="Z294" i="1" s="1"/>
  <c r="Y295" i="1"/>
  <c r="P672" i="1"/>
  <c r="Y301" i="1"/>
  <c r="BP298" i="1"/>
  <c r="BN298" i="1"/>
  <c r="Z298" i="1"/>
  <c r="BP307" i="1"/>
  <c r="BN307" i="1"/>
  <c r="Z307" i="1"/>
  <c r="BP337" i="1"/>
  <c r="BN337" i="1"/>
  <c r="Z337" i="1"/>
  <c r="Z338" i="1" s="1"/>
  <c r="Y339" i="1"/>
  <c r="T672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81" i="1"/>
  <c r="BP375" i="1"/>
  <c r="BN375" i="1"/>
  <c r="Z375" i="1"/>
  <c r="BP379" i="1"/>
  <c r="BN379" i="1"/>
  <c r="Z379" i="1"/>
  <c r="F9" i="1"/>
  <c r="J9" i="1"/>
  <c r="Y54" i="1"/>
  <c r="Y73" i="1"/>
  <c r="Y172" i="1"/>
  <c r="Z206" i="1"/>
  <c r="BN206" i="1"/>
  <c r="Y207" i="1"/>
  <c r="Z210" i="1"/>
  <c r="Z212" i="1" s="1"/>
  <c r="BN210" i="1"/>
  <c r="BP210" i="1"/>
  <c r="Z216" i="1"/>
  <c r="BN216" i="1"/>
  <c r="Z218" i="1"/>
  <c r="BN218" i="1"/>
  <c r="Z220" i="1"/>
  <c r="BN220" i="1"/>
  <c r="Z222" i="1"/>
  <c r="BN222" i="1"/>
  <c r="BN228" i="1"/>
  <c r="Z230" i="1"/>
  <c r="BN230" i="1"/>
  <c r="BP234" i="1"/>
  <c r="BN234" i="1"/>
  <c r="Z234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2" i="1"/>
  <c r="Y312" i="1"/>
  <c r="BP305" i="1"/>
  <c r="BN305" i="1"/>
  <c r="Z305" i="1"/>
  <c r="BP309" i="1"/>
  <c r="BN309" i="1"/>
  <c r="Z309" i="1"/>
  <c r="BP357" i="1"/>
  <c r="BN357" i="1"/>
  <c r="Z357" i="1"/>
  <c r="Z365" i="1" s="1"/>
  <c r="BP361" i="1"/>
  <c r="BN361" i="1"/>
  <c r="Z361" i="1"/>
  <c r="Y365" i="1"/>
  <c r="BP369" i="1"/>
  <c r="BN369" i="1"/>
  <c r="Z369" i="1"/>
  <c r="BP377" i="1"/>
  <c r="BN377" i="1"/>
  <c r="Z377" i="1"/>
  <c r="Y382" i="1"/>
  <c r="Y388" i="1"/>
  <c r="BP384" i="1"/>
  <c r="BN384" i="1"/>
  <c r="Z384" i="1"/>
  <c r="Y389" i="1"/>
  <c r="L672" i="1"/>
  <c r="Y272" i="1"/>
  <c r="M672" i="1"/>
  <c r="Y289" i="1"/>
  <c r="Y317" i="1"/>
  <c r="S672" i="1"/>
  <c r="Y330" i="1"/>
  <c r="U672" i="1"/>
  <c r="Y366" i="1"/>
  <c r="BP386" i="1"/>
  <c r="BN386" i="1"/>
  <c r="Z386" i="1"/>
  <c r="Y396" i="1"/>
  <c r="Z401" i="1"/>
  <c r="BP399" i="1"/>
  <c r="BN399" i="1"/>
  <c r="Z399" i="1"/>
  <c r="V672" i="1"/>
  <c r="Y413" i="1"/>
  <c r="BP418" i="1"/>
  <c r="BN418" i="1"/>
  <c r="Z418" i="1"/>
  <c r="BP422" i="1"/>
  <c r="BN422" i="1"/>
  <c r="Z422" i="1"/>
  <c r="BP426" i="1"/>
  <c r="BN426" i="1"/>
  <c r="Z426" i="1"/>
  <c r="Y433" i="1"/>
  <c r="BP448" i="1"/>
  <c r="BN448" i="1"/>
  <c r="Z448" i="1"/>
  <c r="BP452" i="1"/>
  <c r="BN452" i="1"/>
  <c r="Z452" i="1"/>
  <c r="Y459" i="1"/>
  <c r="Y467" i="1"/>
  <c r="BP466" i="1"/>
  <c r="BN466" i="1"/>
  <c r="Z466" i="1"/>
  <c r="BP481" i="1"/>
  <c r="BN481" i="1"/>
  <c r="Z481" i="1"/>
  <c r="BP486" i="1"/>
  <c r="BN486" i="1"/>
  <c r="Z486" i="1"/>
  <c r="BP489" i="1"/>
  <c r="BN489" i="1"/>
  <c r="Z489" i="1"/>
  <c r="BP494" i="1"/>
  <c r="BN494" i="1"/>
  <c r="Z494" i="1"/>
  <c r="BP499" i="1"/>
  <c r="BN499" i="1"/>
  <c r="Z499" i="1"/>
  <c r="BP504" i="1"/>
  <c r="BN504" i="1"/>
  <c r="Z504" i="1"/>
  <c r="Y506" i="1"/>
  <c r="Y511" i="1"/>
  <c r="BP508" i="1"/>
  <c r="BN508" i="1"/>
  <c r="Z508" i="1"/>
  <c r="Z510" i="1" s="1"/>
  <c r="Y515" i="1"/>
  <c r="Y528" i="1"/>
  <c r="BP525" i="1"/>
  <c r="BN525" i="1"/>
  <c r="Z525" i="1"/>
  <c r="BP387" i="1"/>
  <c r="BN387" i="1"/>
  <c r="Z387" i="1"/>
  <c r="BP393" i="1"/>
  <c r="BN393" i="1"/>
  <c r="Z393" i="1"/>
  <c r="Z395" i="1" s="1"/>
  <c r="BP410" i="1"/>
  <c r="BN410" i="1"/>
  <c r="Z410" i="1"/>
  <c r="BP420" i="1"/>
  <c r="BN420" i="1"/>
  <c r="Z420" i="1"/>
  <c r="BP424" i="1"/>
  <c r="BN424" i="1"/>
  <c r="Z424" i="1"/>
  <c r="Y428" i="1"/>
  <c r="BP432" i="1"/>
  <c r="BN432" i="1"/>
  <c r="Z432" i="1"/>
  <c r="Z433" i="1" s="1"/>
  <c r="Y434" i="1"/>
  <c r="Y442" i="1"/>
  <c r="BP441" i="1"/>
  <c r="BN441" i="1"/>
  <c r="Z441" i="1"/>
  <c r="Z442" i="1" s="1"/>
  <c r="Y443" i="1"/>
  <c r="X672" i="1"/>
  <c r="Y455" i="1"/>
  <c r="BP446" i="1"/>
  <c r="BN446" i="1"/>
  <c r="Z446" i="1"/>
  <c r="BP450" i="1"/>
  <c r="BN450" i="1"/>
  <c r="Z450" i="1"/>
  <c r="Y454" i="1"/>
  <c r="BP458" i="1"/>
  <c r="BN458" i="1"/>
  <c r="Z458" i="1"/>
  <c r="Z459" i="1" s="1"/>
  <c r="Y460" i="1"/>
  <c r="BP464" i="1"/>
  <c r="BN464" i="1"/>
  <c r="Z464" i="1"/>
  <c r="BP482" i="1"/>
  <c r="BN482" i="1"/>
  <c r="Z482" i="1"/>
  <c r="BP488" i="1"/>
  <c r="BN488" i="1"/>
  <c r="Z488" i="1"/>
  <c r="BP491" i="1"/>
  <c r="BN491" i="1"/>
  <c r="Z491" i="1"/>
  <c r="BP496" i="1"/>
  <c r="BN496" i="1"/>
  <c r="Z496" i="1"/>
  <c r="BP501" i="1"/>
  <c r="BN501" i="1"/>
  <c r="Z501" i="1"/>
  <c r="BP514" i="1"/>
  <c r="BN514" i="1"/>
  <c r="Z514" i="1"/>
  <c r="Y516" i="1"/>
  <c r="Y520" i="1"/>
  <c r="BP519" i="1"/>
  <c r="BN519" i="1"/>
  <c r="Z519" i="1"/>
  <c r="Z520" i="1" s="1"/>
  <c r="Y521" i="1"/>
  <c r="BP524" i="1"/>
  <c r="BN524" i="1"/>
  <c r="Z524" i="1"/>
  <c r="Z528" i="1" s="1"/>
  <c r="BP527" i="1"/>
  <c r="BN527" i="1"/>
  <c r="Z527" i="1"/>
  <c r="Y529" i="1"/>
  <c r="Y533" i="1"/>
  <c r="Y532" i="1"/>
  <c r="BP531" i="1"/>
  <c r="BN531" i="1"/>
  <c r="Z531" i="1"/>
  <c r="Z532" i="1" s="1"/>
  <c r="BP541" i="1"/>
  <c r="BN541" i="1"/>
  <c r="Z541" i="1"/>
  <c r="Y545" i="1"/>
  <c r="BP557" i="1"/>
  <c r="BN557" i="1"/>
  <c r="Z557" i="1"/>
  <c r="BP561" i="1"/>
  <c r="BN561" i="1"/>
  <c r="Z561" i="1"/>
  <c r="BP565" i="1"/>
  <c r="BN565" i="1"/>
  <c r="Z565" i="1"/>
  <c r="Y567" i="1"/>
  <c r="Y572" i="1"/>
  <c r="BP569" i="1"/>
  <c r="BN569" i="1"/>
  <c r="Z569" i="1"/>
  <c r="Y573" i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Y596" i="1"/>
  <c r="Z672" i="1"/>
  <c r="Y407" i="1"/>
  <c r="W672" i="1"/>
  <c r="Y429" i="1"/>
  <c r="Y672" i="1"/>
  <c r="Y478" i="1"/>
  <c r="BP543" i="1"/>
  <c r="BN543" i="1"/>
  <c r="Z543" i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Z590" i="1" s="1"/>
  <c r="BP594" i="1"/>
  <c r="BN594" i="1"/>
  <c r="Z594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Z624" i="1" l="1"/>
  <c r="Z544" i="1"/>
  <c r="Y664" i="1"/>
  <c r="Z271" i="1"/>
  <c r="Z237" i="1"/>
  <c r="Z515" i="1"/>
  <c r="Z467" i="1"/>
  <c r="Z412" i="1"/>
  <c r="Z505" i="1"/>
  <c r="Z428" i="1"/>
  <c r="Z372" i="1"/>
  <c r="Y663" i="1"/>
  <c r="Y665" i="1" s="1"/>
  <c r="Y666" i="1"/>
  <c r="Z289" i="1"/>
  <c r="Z201" i="1"/>
  <c r="Z184" i="1"/>
  <c r="Z179" i="1"/>
  <c r="Z145" i="1"/>
  <c r="Z88" i="1"/>
  <c r="Z79" i="1"/>
  <c r="Z72" i="1"/>
  <c r="Z35" i="1"/>
  <c r="Z642" i="1"/>
  <c r="Z607" i="1"/>
  <c r="Z648" i="1"/>
  <c r="Z584" i="1"/>
  <c r="Z595" i="1"/>
  <c r="Z381" i="1"/>
  <c r="Z258" i="1"/>
  <c r="Z223" i="1"/>
  <c r="X665" i="1"/>
  <c r="Z635" i="1"/>
  <c r="Z614" i="1"/>
  <c r="Z566" i="1"/>
  <c r="Z572" i="1"/>
  <c r="Z454" i="1"/>
  <c r="Z388" i="1"/>
  <c r="Z311" i="1"/>
  <c r="Z301" i="1"/>
  <c r="Z246" i="1"/>
  <c r="Z207" i="1"/>
  <c r="Z97" i="1"/>
  <c r="Z54" i="1"/>
  <c r="Y662" i="1"/>
  <c r="Z667" i="1" l="1"/>
</calcChain>
</file>

<file path=xl/sharedStrings.xml><?xml version="1.0" encoding="utf-8"?>
<sst xmlns="http://schemas.openxmlformats.org/spreadsheetml/2006/main" count="3132" uniqueCount="1080">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</sst>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3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16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38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5" xfId="0" applyBorder="1" applyProtection="1">
      <protection hidden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69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1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2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6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9" customWidth="1"/>
    <col min="19" max="19" width="6.140625" style="76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9" customWidth="1"/>
    <col min="25" max="25" width="11" style="769" customWidth="1"/>
    <col min="26" max="26" width="10" style="769" customWidth="1"/>
    <col min="27" max="27" width="11.5703125" style="769" customWidth="1"/>
    <col min="28" max="28" width="10.42578125" style="769" customWidth="1"/>
    <col min="29" max="29" width="30" style="76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9" customWidth="1"/>
    <col min="34" max="34" width="9.140625" style="769" customWidth="1"/>
    <col min="35" max="16384" width="9.140625" style="769"/>
  </cols>
  <sheetData>
    <row r="1" spans="1:32" s="772" customFormat="1" ht="45" customHeight="1" x14ac:dyDescent="0.2">
      <c r="A1" s="41"/>
      <c r="B1" s="41"/>
      <c r="C1" s="41"/>
      <c r="D1" s="867" t="s">
        <v>0</v>
      </c>
      <c r="E1" s="819"/>
      <c r="F1" s="819"/>
      <c r="G1" s="12" t="s">
        <v>1</v>
      </c>
      <c r="H1" s="867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2" customFormat="1" ht="23.45" customHeight="1" x14ac:dyDescent="0.2">
      <c r="A5" s="938" t="s">
        <v>8</v>
      </c>
      <c r="B5" s="845"/>
      <c r="C5" s="846"/>
      <c r="D5" s="883"/>
      <c r="E5" s="884"/>
      <c r="F5" s="1150" t="s">
        <v>9</v>
      </c>
      <c r="G5" s="846"/>
      <c r="H5" s="883" t="s">
        <v>1079</v>
      </c>
      <c r="I5" s="1195"/>
      <c r="J5" s="1195"/>
      <c r="K5" s="1195"/>
      <c r="L5" s="1195"/>
      <c r="M5" s="884"/>
      <c r="N5" s="58"/>
      <c r="P5" s="24" t="s">
        <v>10</v>
      </c>
      <c r="Q5" s="1187">
        <v>45648</v>
      </c>
      <c r="R5" s="927"/>
      <c r="T5" s="984" t="s">
        <v>11</v>
      </c>
      <c r="U5" s="985"/>
      <c r="V5" s="987" t="s">
        <v>12</v>
      </c>
      <c r="W5" s="927"/>
      <c r="AB5" s="51"/>
      <c r="AC5" s="51"/>
      <c r="AD5" s="51"/>
      <c r="AE5" s="51"/>
    </row>
    <row r="6" spans="1:32" s="772" customFormat="1" ht="24" customHeight="1" x14ac:dyDescent="0.2">
      <c r="A6" s="938" t="s">
        <v>13</v>
      </c>
      <c r="B6" s="845"/>
      <c r="C6" s="846"/>
      <c r="D6" s="1196" t="s">
        <v>14</v>
      </c>
      <c r="E6" s="1197"/>
      <c r="F6" s="1197"/>
      <c r="G6" s="1197"/>
      <c r="H6" s="1197"/>
      <c r="I6" s="1197"/>
      <c r="J6" s="1197"/>
      <c r="K6" s="1197"/>
      <c r="L6" s="1197"/>
      <c r="M6" s="927"/>
      <c r="N6" s="59"/>
      <c r="P6" s="24" t="s">
        <v>15</v>
      </c>
      <c r="Q6" s="1175" t="str">
        <f>IF(Q5=0," ",CHOOSE(WEEKDAY(Q5,2),"Понедельник","Вторник","Среда","Четверг","Пятница","Суббота","Воскресенье"))</f>
        <v>Воскресенье</v>
      </c>
      <c r="R6" s="784"/>
      <c r="T6" s="995" t="s">
        <v>16</v>
      </c>
      <c r="U6" s="985"/>
      <c r="V6" s="1061" t="s">
        <v>17</v>
      </c>
      <c r="W6" s="831"/>
      <c r="AB6" s="51"/>
      <c r="AC6" s="51"/>
      <c r="AD6" s="51"/>
      <c r="AE6" s="51"/>
    </row>
    <row r="7" spans="1:32" s="772" customFormat="1" ht="21.75" hidden="1" customHeight="1" x14ac:dyDescent="0.2">
      <c r="A7" s="55"/>
      <c r="B7" s="55"/>
      <c r="C7" s="55"/>
      <c r="D7" s="833" t="str">
        <f>IFERROR(VLOOKUP(DeliveryAddress,Table,3,0),1)</f>
        <v>1</v>
      </c>
      <c r="E7" s="834"/>
      <c r="F7" s="834"/>
      <c r="G7" s="834"/>
      <c r="H7" s="834"/>
      <c r="I7" s="834"/>
      <c r="J7" s="834"/>
      <c r="K7" s="834"/>
      <c r="L7" s="834"/>
      <c r="M7" s="835"/>
      <c r="N7" s="60"/>
      <c r="P7" s="24"/>
      <c r="Q7" s="42"/>
      <c r="R7" s="42"/>
      <c r="T7" s="793"/>
      <c r="U7" s="985"/>
      <c r="V7" s="1062"/>
      <c r="W7" s="1063"/>
      <c r="AB7" s="51"/>
      <c r="AC7" s="51"/>
      <c r="AD7" s="51"/>
      <c r="AE7" s="51"/>
    </row>
    <row r="8" spans="1:32" s="772" customFormat="1" ht="25.5" customHeight="1" x14ac:dyDescent="0.2">
      <c r="A8" s="1198" t="s">
        <v>18</v>
      </c>
      <c r="B8" s="786"/>
      <c r="C8" s="787"/>
      <c r="D8" s="888" t="s">
        <v>19</v>
      </c>
      <c r="E8" s="889"/>
      <c r="F8" s="889"/>
      <c r="G8" s="889"/>
      <c r="H8" s="889"/>
      <c r="I8" s="889"/>
      <c r="J8" s="889"/>
      <c r="K8" s="889"/>
      <c r="L8" s="889"/>
      <c r="M8" s="890"/>
      <c r="N8" s="61"/>
      <c r="P8" s="24" t="s">
        <v>20</v>
      </c>
      <c r="Q8" s="946">
        <v>0.41666666666666669</v>
      </c>
      <c r="R8" s="835"/>
      <c r="T8" s="793"/>
      <c r="U8" s="985"/>
      <c r="V8" s="1062"/>
      <c r="W8" s="1063"/>
      <c r="AB8" s="51"/>
      <c r="AC8" s="51"/>
      <c r="AD8" s="51"/>
      <c r="AE8" s="51"/>
    </row>
    <row r="9" spans="1:32" s="772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1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3"/>
      <c r="P9" s="26" t="s">
        <v>21</v>
      </c>
      <c r="Q9" s="922"/>
      <c r="R9" s="923"/>
      <c r="T9" s="793"/>
      <c r="U9" s="985"/>
      <c r="V9" s="1064"/>
      <c r="W9" s="1065"/>
      <c r="X9" s="43"/>
      <c r="Y9" s="43"/>
      <c r="Z9" s="43"/>
      <c r="AA9" s="43"/>
      <c r="AB9" s="51"/>
      <c r="AC9" s="51"/>
      <c r="AD9" s="51"/>
      <c r="AE9" s="51"/>
    </row>
    <row r="10" spans="1:32" s="772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1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53" t="str">
        <f>IFERROR(VLOOKUP($D$10,Proxy,2,FALSE),"")</f>
        <v/>
      </c>
      <c r="I10" s="793"/>
      <c r="J10" s="793"/>
      <c r="K10" s="793"/>
      <c r="L10" s="793"/>
      <c r="M10" s="793"/>
      <c r="N10" s="771"/>
      <c r="P10" s="26" t="s">
        <v>22</v>
      </c>
      <c r="Q10" s="996"/>
      <c r="R10" s="997"/>
      <c r="U10" s="24" t="s">
        <v>23</v>
      </c>
      <c r="V10" s="830" t="s">
        <v>24</v>
      </c>
      <c r="W10" s="831"/>
      <c r="X10" s="44"/>
      <c r="Y10" s="44"/>
      <c r="Z10" s="44"/>
      <c r="AA10" s="44"/>
      <c r="AB10" s="51"/>
      <c r="AC10" s="51"/>
      <c r="AD10" s="51"/>
      <c r="AE10" s="51"/>
    </row>
    <row r="11" spans="1:32" s="7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2" t="s">
        <v>28</v>
      </c>
      <c r="W11" s="923"/>
      <c r="X11" s="45"/>
      <c r="Y11" s="45"/>
      <c r="Z11" s="45"/>
      <c r="AA11" s="45"/>
      <c r="AB11" s="51"/>
      <c r="AC11" s="51"/>
      <c r="AD11" s="51"/>
      <c r="AE11" s="51"/>
    </row>
    <row r="12" spans="1:32" s="772" customFormat="1" ht="18.600000000000001" customHeight="1" x14ac:dyDescent="0.2">
      <c r="A12" s="973" t="s">
        <v>29</v>
      </c>
      <c r="B12" s="845"/>
      <c r="C12" s="845"/>
      <c r="D12" s="845"/>
      <c r="E12" s="845"/>
      <c r="F12" s="845"/>
      <c r="G12" s="845"/>
      <c r="H12" s="845"/>
      <c r="I12" s="845"/>
      <c r="J12" s="845"/>
      <c r="K12" s="845"/>
      <c r="L12" s="845"/>
      <c r="M12" s="846"/>
      <c r="N12" s="62"/>
      <c r="P12" s="24" t="s">
        <v>30</v>
      </c>
      <c r="Q12" s="946"/>
      <c r="R12" s="835"/>
      <c r="S12" s="23"/>
      <c r="U12" s="24"/>
      <c r="V12" s="819"/>
      <c r="W12" s="793"/>
      <c r="AB12" s="51"/>
      <c r="AC12" s="51"/>
      <c r="AD12" s="51"/>
      <c r="AE12" s="51"/>
    </row>
    <row r="13" spans="1:32" s="772" customFormat="1" ht="23.25" customHeight="1" x14ac:dyDescent="0.2">
      <c r="A13" s="973" t="s">
        <v>31</v>
      </c>
      <c r="B13" s="845"/>
      <c r="C13" s="845"/>
      <c r="D13" s="845"/>
      <c r="E13" s="845"/>
      <c r="F13" s="845"/>
      <c r="G13" s="845"/>
      <c r="H13" s="845"/>
      <c r="I13" s="845"/>
      <c r="J13" s="845"/>
      <c r="K13" s="845"/>
      <c r="L13" s="845"/>
      <c r="M13" s="846"/>
      <c r="N13" s="62"/>
      <c r="O13" s="26"/>
      <c r="P13" s="26" t="s">
        <v>32</v>
      </c>
      <c r="Q13" s="1122"/>
      <c r="R13" s="9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2" customFormat="1" ht="18.600000000000001" customHeight="1" x14ac:dyDescent="0.2">
      <c r="A14" s="973" t="s">
        <v>33</v>
      </c>
      <c r="B14" s="845"/>
      <c r="C14" s="845"/>
      <c r="D14" s="845"/>
      <c r="E14" s="845"/>
      <c r="F14" s="845"/>
      <c r="G14" s="845"/>
      <c r="H14" s="845"/>
      <c r="I14" s="845"/>
      <c r="J14" s="845"/>
      <c r="K14" s="845"/>
      <c r="L14" s="845"/>
      <c r="M14" s="8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2" customFormat="1" ht="22.5" customHeight="1" x14ac:dyDescent="0.2">
      <c r="A15" s="1020" t="s">
        <v>34</v>
      </c>
      <c r="B15" s="845"/>
      <c r="C15" s="845"/>
      <c r="D15" s="845"/>
      <c r="E15" s="845"/>
      <c r="F15" s="845"/>
      <c r="G15" s="845"/>
      <c r="H15" s="845"/>
      <c r="I15" s="845"/>
      <c r="J15" s="845"/>
      <c r="K15" s="845"/>
      <c r="L15" s="845"/>
      <c r="M15" s="846"/>
      <c r="N15" s="63"/>
      <c r="P15" s="1023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24"/>
      <c r="Q16" s="1024"/>
      <c r="R16" s="1024"/>
      <c r="S16" s="1024"/>
      <c r="T16" s="102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956" t="s">
        <v>38</v>
      </c>
      <c r="D17" s="847" t="s">
        <v>39</v>
      </c>
      <c r="E17" s="901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00"/>
      <c r="R17" s="900"/>
      <c r="S17" s="900"/>
      <c r="T17" s="901"/>
      <c r="U17" s="1214" t="s">
        <v>51</v>
      </c>
      <c r="V17" s="846"/>
      <c r="W17" s="847" t="s">
        <v>52</v>
      </c>
      <c r="X17" s="847" t="s">
        <v>53</v>
      </c>
      <c r="Y17" s="1215" t="s">
        <v>54</v>
      </c>
      <c r="Z17" s="1077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3"/>
      <c r="AF17" s="1154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02"/>
      <c r="E18" s="904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48"/>
      <c r="X18" s="848"/>
      <c r="Y18" s="1216"/>
      <c r="Z18" s="1078"/>
      <c r="AA18" s="1055"/>
      <c r="AB18" s="1055"/>
      <c r="AC18" s="1055"/>
      <c r="AD18" s="1155"/>
      <c r="AE18" s="1156"/>
      <c r="AF18" s="1157"/>
      <c r="AG18" s="66"/>
      <c r="BD18" s="65"/>
    </row>
    <row r="19" spans="1:68" ht="27.75" hidden="1" customHeight="1" x14ac:dyDescent="0.2">
      <c r="A19" s="875" t="s">
        <v>63</v>
      </c>
      <c r="B19" s="876"/>
      <c r="C19" s="876"/>
      <c r="D19" s="876"/>
      <c r="E19" s="876"/>
      <c r="F19" s="876"/>
      <c r="G19" s="876"/>
      <c r="H19" s="876"/>
      <c r="I19" s="876"/>
      <c r="J19" s="876"/>
      <c r="K19" s="876"/>
      <c r="L19" s="876"/>
      <c r="M19" s="876"/>
      <c r="N19" s="876"/>
      <c r="O19" s="876"/>
      <c r="P19" s="876"/>
      <c r="Q19" s="876"/>
      <c r="R19" s="876"/>
      <c r="S19" s="876"/>
      <c r="T19" s="876"/>
      <c r="U19" s="876"/>
      <c r="V19" s="876"/>
      <c r="W19" s="876"/>
      <c r="X19" s="876"/>
      <c r="Y19" s="876"/>
      <c r="Z19" s="876"/>
      <c r="AA19" s="48"/>
      <c r="AB19" s="48"/>
      <c r="AC19" s="48"/>
    </row>
    <row r="20" spans="1:68" ht="16.5" hidden="1" customHeight="1" x14ac:dyDescent="0.25">
      <c r="A20" s="817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0"/>
      <c r="AB20" s="770"/>
      <c r="AC20" s="770"/>
    </row>
    <row r="21" spans="1:68" ht="14.25" hidden="1" customHeight="1" x14ac:dyDescent="0.25">
      <c r="A21" s="799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68"/>
      <c r="AB21" s="768"/>
      <c r="AC21" s="768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hidden="1" customHeight="1" x14ac:dyDescent="0.25">
      <c r="A25" s="799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68"/>
      <c r="AB25" s="768"/>
      <c r="AC25" s="768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3">
        <v>4607091383881</v>
      </c>
      <c r="E26" s="784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2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3">
        <v>4680115885912</v>
      </c>
      <c r="E27" s="784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3">
        <v>4607091388237</v>
      </c>
      <c r="E28" s="784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3">
        <v>4680115886230</v>
      </c>
      <c r="E29" s="784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3">
        <v>4680115886278</v>
      </c>
      <c r="E30" s="784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9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3">
        <v>4680115886247</v>
      </c>
      <c r="E31" s="784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1" t="s">
        <v>94</v>
      </c>
      <c r="Q31" s="780"/>
      <c r="R31" s="780"/>
      <c r="S31" s="780"/>
      <c r="T31" s="781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3">
        <v>4607091383911</v>
      </c>
      <c r="E32" s="784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0"/>
      <c r="R32" s="780"/>
      <c r="S32" s="780"/>
      <c r="T32" s="781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3">
        <v>4680115885905</v>
      </c>
      <c r="E33" s="784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3">
        <v>4607091388244</v>
      </c>
      <c r="E34" s="784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0"/>
      <c r="R34" s="780"/>
      <c r="S34" s="780"/>
      <c r="T34" s="781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2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71</v>
      </c>
      <c r="Q35" s="786"/>
      <c r="R35" s="786"/>
      <c r="S35" s="786"/>
      <c r="T35" s="786"/>
      <c r="U35" s="786"/>
      <c r="V35" s="787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hidden="1" x14ac:dyDescent="0.2">
      <c r="A36" s="793"/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4"/>
      <c r="P36" s="785" t="s">
        <v>71</v>
      </c>
      <c r="Q36" s="786"/>
      <c r="R36" s="786"/>
      <c r="S36" s="786"/>
      <c r="T36" s="786"/>
      <c r="U36" s="786"/>
      <c r="V36" s="787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hidden="1" customHeight="1" x14ac:dyDescent="0.25">
      <c r="A37" s="799" t="s">
        <v>104</v>
      </c>
      <c r="B37" s="793"/>
      <c r="C37" s="793"/>
      <c r="D37" s="793"/>
      <c r="E37" s="793"/>
      <c r="F37" s="793"/>
      <c r="G37" s="793"/>
      <c r="H37" s="793"/>
      <c r="I37" s="793"/>
      <c r="J37" s="793"/>
      <c r="K37" s="793"/>
      <c r="L37" s="793"/>
      <c r="M37" s="793"/>
      <c r="N37" s="793"/>
      <c r="O37" s="793"/>
      <c r="P37" s="793"/>
      <c r="Q37" s="793"/>
      <c r="R37" s="793"/>
      <c r="S37" s="793"/>
      <c r="T37" s="793"/>
      <c r="U37" s="793"/>
      <c r="V37" s="793"/>
      <c r="W37" s="793"/>
      <c r="X37" s="793"/>
      <c r="Y37" s="793"/>
      <c r="Z37" s="793"/>
      <c r="AA37" s="768"/>
      <c r="AB37" s="768"/>
      <c r="AC37" s="768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3">
        <v>4607091388503</v>
      </c>
      <c r="E38" s="784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0"/>
      <c r="R38" s="780"/>
      <c r="S38" s="780"/>
      <c r="T38" s="781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2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71</v>
      </c>
      <c r="Q39" s="786"/>
      <c r="R39" s="786"/>
      <c r="S39" s="786"/>
      <c r="T39" s="786"/>
      <c r="U39" s="786"/>
      <c r="V39" s="787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hidden="1" x14ac:dyDescent="0.2">
      <c r="A40" s="793"/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4"/>
      <c r="P40" s="785" t="s">
        <v>71</v>
      </c>
      <c r="Q40" s="786"/>
      <c r="R40" s="786"/>
      <c r="S40" s="786"/>
      <c r="T40" s="786"/>
      <c r="U40" s="786"/>
      <c r="V40" s="787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hidden="1" customHeight="1" x14ac:dyDescent="0.25">
      <c r="A41" s="799" t="s">
        <v>110</v>
      </c>
      <c r="B41" s="793"/>
      <c r="C41" s="793"/>
      <c r="D41" s="793"/>
      <c r="E41" s="793"/>
      <c r="F41" s="793"/>
      <c r="G41" s="793"/>
      <c r="H41" s="793"/>
      <c r="I41" s="793"/>
      <c r="J41" s="793"/>
      <c r="K41" s="793"/>
      <c r="L41" s="793"/>
      <c r="M41" s="793"/>
      <c r="N41" s="793"/>
      <c r="O41" s="793"/>
      <c r="P41" s="793"/>
      <c r="Q41" s="793"/>
      <c r="R41" s="793"/>
      <c r="S41" s="793"/>
      <c r="T41" s="793"/>
      <c r="U41" s="793"/>
      <c r="V41" s="793"/>
      <c r="W41" s="793"/>
      <c r="X41" s="793"/>
      <c r="Y41" s="793"/>
      <c r="Z41" s="793"/>
      <c r="AA41" s="768"/>
      <c r="AB41" s="768"/>
      <c r="AC41" s="768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3">
        <v>4607091389111</v>
      </c>
      <c r="E42" s="784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0"/>
      <c r="R42" s="780"/>
      <c r="S42" s="780"/>
      <c r="T42" s="781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2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71</v>
      </c>
      <c r="Q43" s="786"/>
      <c r="R43" s="786"/>
      <c r="S43" s="786"/>
      <c r="T43" s="786"/>
      <c r="U43" s="786"/>
      <c r="V43" s="787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hidden="1" x14ac:dyDescent="0.2">
      <c r="A44" s="793"/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4"/>
      <c r="P44" s="785" t="s">
        <v>71</v>
      </c>
      <c r="Q44" s="786"/>
      <c r="R44" s="786"/>
      <c r="S44" s="786"/>
      <c r="T44" s="786"/>
      <c r="U44" s="786"/>
      <c r="V44" s="787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hidden="1" customHeight="1" x14ac:dyDescent="0.2">
      <c r="A45" s="875" t="s">
        <v>113</v>
      </c>
      <c r="B45" s="876"/>
      <c r="C45" s="876"/>
      <c r="D45" s="876"/>
      <c r="E45" s="876"/>
      <c r="F45" s="876"/>
      <c r="G45" s="876"/>
      <c r="H45" s="876"/>
      <c r="I45" s="876"/>
      <c r="J45" s="876"/>
      <c r="K45" s="876"/>
      <c r="L45" s="876"/>
      <c r="M45" s="876"/>
      <c r="N45" s="876"/>
      <c r="O45" s="876"/>
      <c r="P45" s="876"/>
      <c r="Q45" s="876"/>
      <c r="R45" s="876"/>
      <c r="S45" s="876"/>
      <c r="T45" s="876"/>
      <c r="U45" s="876"/>
      <c r="V45" s="876"/>
      <c r="W45" s="876"/>
      <c r="X45" s="876"/>
      <c r="Y45" s="876"/>
      <c r="Z45" s="876"/>
      <c r="AA45" s="48"/>
      <c r="AB45" s="48"/>
      <c r="AC45" s="48"/>
    </row>
    <row r="46" spans="1:68" ht="16.5" hidden="1" customHeight="1" x14ac:dyDescent="0.25">
      <c r="A46" s="817" t="s">
        <v>114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0"/>
      <c r="AB46" s="770"/>
      <c r="AC46" s="770"/>
    </row>
    <row r="47" spans="1:68" ht="14.25" hidden="1" customHeight="1" x14ac:dyDescent="0.25">
      <c r="A47" s="799" t="s">
        <v>115</v>
      </c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793"/>
      <c r="P47" s="793"/>
      <c r="Q47" s="793"/>
      <c r="R47" s="793"/>
      <c r="S47" s="793"/>
      <c r="T47" s="793"/>
      <c r="U47" s="793"/>
      <c r="V47" s="793"/>
      <c r="W47" s="793"/>
      <c r="X47" s="793"/>
      <c r="Y47" s="793"/>
      <c r="Z47" s="793"/>
      <c r="AA47" s="768"/>
      <c r="AB47" s="768"/>
      <c r="AC47" s="768"/>
    </row>
    <row r="48" spans="1:68" ht="16.5" hidden="1" customHeight="1" x14ac:dyDescent="0.25">
      <c r="A48" s="54" t="s">
        <v>116</v>
      </c>
      <c r="B48" s="54" t="s">
        <v>117</v>
      </c>
      <c r="C48" s="31">
        <v>4301011380</v>
      </c>
      <c r="D48" s="783">
        <v>4607091385670</v>
      </c>
      <c r="E48" s="784"/>
      <c r="F48" s="774">
        <v>1.35</v>
      </c>
      <c r="G48" s="32">
        <v>8</v>
      </c>
      <c r="H48" s="774">
        <v>10.8</v>
      </c>
      <c r="I48" s="774">
        <v>11.28</v>
      </c>
      <c r="J48" s="32">
        <v>56</v>
      </c>
      <c r="K48" s="32" t="s">
        <v>118</v>
      </c>
      <c r="L48" s="32"/>
      <c r="M48" s="33" t="s">
        <v>119</v>
      </c>
      <c r="N48" s="33"/>
      <c r="O48" s="32">
        <v>50</v>
      </c>
      <c r="P48" s="11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0"/>
      <c r="R48" s="780"/>
      <c r="S48" s="780"/>
      <c r="T48" s="781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121</v>
      </c>
      <c r="C49" s="31">
        <v>4301011540</v>
      </c>
      <c r="D49" s="783">
        <v>4607091385670</v>
      </c>
      <c r="E49" s="784"/>
      <c r="F49" s="774">
        <v>1.4</v>
      </c>
      <c r="G49" s="32">
        <v>8</v>
      </c>
      <c r="H49" s="774">
        <v>11.2</v>
      </c>
      <c r="I49" s="774">
        <v>11.68</v>
      </c>
      <c r="J49" s="32">
        <v>56</v>
      </c>
      <c r="K49" s="32" t="s">
        <v>118</v>
      </c>
      <c r="L49" s="32"/>
      <c r="M49" s="33" t="s">
        <v>77</v>
      </c>
      <c r="N49" s="33"/>
      <c r="O49" s="32">
        <v>50</v>
      </c>
      <c r="P49" s="113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0"/>
      <c r="R49" s="780"/>
      <c r="S49" s="780"/>
      <c r="T49" s="781"/>
      <c r="U49" s="34"/>
      <c r="V49" s="34"/>
      <c r="W49" s="35" t="s">
        <v>69</v>
      </c>
      <c r="X49" s="775">
        <v>600</v>
      </c>
      <c r="Y49" s="776">
        <f t="shared" si="6"/>
        <v>604.79999999999995</v>
      </c>
      <c r="Z49" s="36">
        <f>IFERROR(IF(Y49=0,"",ROUNDUP(Y49/H49,0)*0.02175),"")</f>
        <v>1.1744999999999999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625.71428571428578</v>
      </c>
      <c r="BN49" s="64">
        <f t="shared" si="8"/>
        <v>630.72</v>
      </c>
      <c r="BO49" s="64">
        <f t="shared" si="9"/>
        <v>0.95663265306122458</v>
      </c>
      <c r="BP49" s="64">
        <f t="shared" si="10"/>
        <v>0.96428571428571419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3">
        <v>4680115883956</v>
      </c>
      <c r="E50" s="784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119</v>
      </c>
      <c r="N50" s="33"/>
      <c r="O50" s="32">
        <v>50</v>
      </c>
      <c r="P50" s="90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83">
        <v>4607091385687</v>
      </c>
      <c r="E51" s="784"/>
      <c r="F51" s="774">
        <v>0.4</v>
      </c>
      <c r="G51" s="32">
        <v>10</v>
      </c>
      <c r="H51" s="774">
        <v>4</v>
      </c>
      <c r="I51" s="774">
        <v>4.21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0"/>
      <c r="R51" s="780"/>
      <c r="S51" s="780"/>
      <c r="T51" s="781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4301011565</v>
      </c>
      <c r="D52" s="783">
        <v>4680115882539</v>
      </c>
      <c r="E52" s="784"/>
      <c r="F52" s="774">
        <v>0.37</v>
      </c>
      <c r="G52" s="32">
        <v>10</v>
      </c>
      <c r="H52" s="774">
        <v>3.7</v>
      </c>
      <c r="I52" s="774">
        <v>3.91</v>
      </c>
      <c r="J52" s="32">
        <v>132</v>
      </c>
      <c r="K52" s="32" t="s">
        <v>128</v>
      </c>
      <c r="L52" s="32"/>
      <c r="M52" s="33" t="s">
        <v>77</v>
      </c>
      <c r="N52" s="33"/>
      <c r="O52" s="32">
        <v>50</v>
      </c>
      <c r="P52" s="8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0"/>
      <c r="R52" s="780"/>
      <c r="S52" s="780"/>
      <c r="T52" s="781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120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3">
        <v>4680115883949</v>
      </c>
      <c r="E53" s="784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119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2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71</v>
      </c>
      <c r="Q54" s="786"/>
      <c r="R54" s="786"/>
      <c r="S54" s="786"/>
      <c r="T54" s="786"/>
      <c r="U54" s="786"/>
      <c r="V54" s="787"/>
      <c r="W54" s="37" t="s">
        <v>72</v>
      </c>
      <c r="X54" s="777">
        <f>IFERROR(X48/H48,"0")+IFERROR(X49/H49,"0")+IFERROR(X50/H50,"0")+IFERROR(X51/H51,"0")+IFERROR(X52/H52,"0")+IFERROR(X53/H53,"0")</f>
        <v>53.571428571428577</v>
      </c>
      <c r="Y54" s="777">
        <f>IFERROR(Y48/H48,"0")+IFERROR(Y49/H49,"0")+IFERROR(Y50/H50,"0")+IFERROR(Y51/H51,"0")+IFERROR(Y52/H52,"0")+IFERROR(Y53/H53,"0")</f>
        <v>54</v>
      </c>
      <c r="Z54" s="777">
        <f>IFERROR(IF(Z48="",0,Z48),"0")+IFERROR(IF(Z49="",0,Z49),"0")+IFERROR(IF(Z50="",0,Z50),"0")+IFERROR(IF(Z51="",0,Z51),"0")+IFERROR(IF(Z52="",0,Z52),"0")+IFERROR(IF(Z53="",0,Z53),"0")</f>
        <v>1.1744999999999999</v>
      </c>
      <c r="AA54" s="778"/>
      <c r="AB54" s="778"/>
      <c r="AC54" s="778"/>
    </row>
    <row r="55" spans="1:68" x14ac:dyDescent="0.2">
      <c r="A55" s="793"/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4"/>
      <c r="P55" s="785" t="s">
        <v>71</v>
      </c>
      <c r="Q55" s="786"/>
      <c r="R55" s="786"/>
      <c r="S55" s="786"/>
      <c r="T55" s="786"/>
      <c r="U55" s="786"/>
      <c r="V55" s="787"/>
      <c r="W55" s="37" t="s">
        <v>69</v>
      </c>
      <c r="X55" s="777">
        <f>IFERROR(SUM(X48:X53),"0")</f>
        <v>600</v>
      </c>
      <c r="Y55" s="777">
        <f>IFERROR(SUM(Y48:Y53),"0")</f>
        <v>604.79999999999995</v>
      </c>
      <c r="Z55" s="37"/>
      <c r="AA55" s="778"/>
      <c r="AB55" s="778"/>
      <c r="AC55" s="778"/>
    </row>
    <row r="56" spans="1:68" ht="14.25" hidden="1" customHeight="1" x14ac:dyDescent="0.25">
      <c r="A56" s="799" t="s">
        <v>73</v>
      </c>
      <c r="B56" s="793"/>
      <c r="C56" s="793"/>
      <c r="D56" s="793"/>
      <c r="E56" s="793"/>
      <c r="F56" s="793"/>
      <c r="G56" s="793"/>
      <c r="H56" s="793"/>
      <c r="I56" s="793"/>
      <c r="J56" s="793"/>
      <c r="K56" s="793"/>
      <c r="L56" s="793"/>
      <c r="M56" s="793"/>
      <c r="N56" s="793"/>
      <c r="O56" s="793"/>
      <c r="P56" s="793"/>
      <c r="Q56" s="793"/>
      <c r="R56" s="793"/>
      <c r="S56" s="793"/>
      <c r="T56" s="793"/>
      <c r="U56" s="793"/>
      <c r="V56" s="793"/>
      <c r="W56" s="793"/>
      <c r="X56" s="793"/>
      <c r="Y56" s="793"/>
      <c r="Z56" s="793"/>
      <c r="AA56" s="768"/>
      <c r="AB56" s="768"/>
      <c r="AC56" s="768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3">
        <v>4680115885233</v>
      </c>
      <c r="E57" s="784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3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0"/>
      <c r="R57" s="780"/>
      <c r="S57" s="780"/>
      <c r="T57" s="781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3">
        <v>4680115884915</v>
      </c>
      <c r="E58" s="784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2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71</v>
      </c>
      <c r="Q59" s="786"/>
      <c r="R59" s="786"/>
      <c r="S59" s="786"/>
      <c r="T59" s="786"/>
      <c r="U59" s="786"/>
      <c r="V59" s="787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hidden="1" x14ac:dyDescent="0.2">
      <c r="A60" s="793"/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4"/>
      <c r="P60" s="785" t="s">
        <v>71</v>
      </c>
      <c r="Q60" s="786"/>
      <c r="R60" s="786"/>
      <c r="S60" s="786"/>
      <c r="T60" s="786"/>
      <c r="U60" s="786"/>
      <c r="V60" s="787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hidden="1" customHeight="1" x14ac:dyDescent="0.25">
      <c r="A61" s="817" t="s">
        <v>141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0"/>
      <c r="AB61" s="770"/>
      <c r="AC61" s="770"/>
    </row>
    <row r="62" spans="1:68" ht="14.25" hidden="1" customHeight="1" x14ac:dyDescent="0.25">
      <c r="A62" s="799" t="s">
        <v>115</v>
      </c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793"/>
      <c r="P62" s="793"/>
      <c r="Q62" s="793"/>
      <c r="R62" s="793"/>
      <c r="S62" s="793"/>
      <c r="T62" s="793"/>
      <c r="U62" s="793"/>
      <c r="V62" s="793"/>
      <c r="W62" s="793"/>
      <c r="X62" s="793"/>
      <c r="Y62" s="793"/>
      <c r="Z62" s="793"/>
      <c r="AA62" s="768"/>
      <c r="AB62" s="768"/>
      <c r="AC62" s="768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3">
        <v>4680115885882</v>
      </c>
      <c r="E63" s="784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0"/>
      <c r="R63" s="780"/>
      <c r="S63" s="780"/>
      <c r="T63" s="781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3">
        <v>4680115881426</v>
      </c>
      <c r="E64" s="784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119</v>
      </c>
      <c r="N64" s="33"/>
      <c r="O64" s="32">
        <v>50</v>
      </c>
      <c r="P64" s="114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3">
        <v>4680115881426</v>
      </c>
      <c r="E65" s="784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3">
        <v>4680115880283</v>
      </c>
      <c r="E66" s="784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119</v>
      </c>
      <c r="N66" s="33"/>
      <c r="O66" s="32">
        <v>45</v>
      </c>
      <c r="P66" s="9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0"/>
      <c r="R66" s="780"/>
      <c r="S66" s="780"/>
      <c r="T66" s="781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3">
        <v>4680115882720</v>
      </c>
      <c r="E67" s="784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119</v>
      </c>
      <c r="N67" s="33"/>
      <c r="O67" s="32">
        <v>90</v>
      </c>
      <c r="P67" s="115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0"/>
      <c r="R67" s="780"/>
      <c r="S67" s="780"/>
      <c r="T67" s="781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3">
        <v>4680115881525</v>
      </c>
      <c r="E68" s="784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119</v>
      </c>
      <c r="N68" s="33"/>
      <c r="O68" s="32">
        <v>50</v>
      </c>
      <c r="P68" s="9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0"/>
      <c r="R68" s="780"/>
      <c r="S68" s="780"/>
      <c r="T68" s="781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4301011192</v>
      </c>
      <c r="D69" s="783">
        <v>4607091382952</v>
      </c>
      <c r="E69" s="784"/>
      <c r="F69" s="774">
        <v>0.5</v>
      </c>
      <c r="G69" s="32">
        <v>6</v>
      </c>
      <c r="H69" s="774">
        <v>3</v>
      </c>
      <c r="I69" s="774">
        <v>3.21</v>
      </c>
      <c r="J69" s="32">
        <v>132</v>
      </c>
      <c r="K69" s="32" t="s">
        <v>128</v>
      </c>
      <c r="L69" s="32"/>
      <c r="M69" s="33" t="s">
        <v>119</v>
      </c>
      <c r="N69" s="33"/>
      <c r="O69" s="32">
        <v>50</v>
      </c>
      <c r="P69" s="99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0"/>
      <c r="R69" s="780"/>
      <c r="S69" s="780"/>
      <c r="T69" s="781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165</v>
      </c>
      <c r="B70" s="54" t="s">
        <v>166</v>
      </c>
      <c r="C70" s="31">
        <v>4301011589</v>
      </c>
      <c r="D70" s="783">
        <v>4680115885899</v>
      </c>
      <c r="E70" s="784"/>
      <c r="F70" s="774">
        <v>0.35</v>
      </c>
      <c r="G70" s="32">
        <v>6</v>
      </c>
      <c r="H70" s="774">
        <v>2.1</v>
      </c>
      <c r="I70" s="774">
        <v>2.2799999999999998</v>
      </c>
      <c r="J70" s="32">
        <v>182</v>
      </c>
      <c r="K70" s="32" t="s">
        <v>76</v>
      </c>
      <c r="L70" s="32"/>
      <c r="M70" s="33" t="s">
        <v>167</v>
      </c>
      <c r="N70" s="33"/>
      <c r="O70" s="32">
        <v>50</v>
      </c>
      <c r="P70" s="117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0"/>
      <c r="R70" s="780"/>
      <c r="S70" s="780"/>
      <c r="T70" s="781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IFERROR(IF(Y70=0,"",ROUNDUP(Y70/H70,0)*0.00651),"")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3">
        <v>4680115881419</v>
      </c>
      <c r="E71" s="784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0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92"/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4"/>
      <c r="P72" s="785" t="s">
        <v>71</v>
      </c>
      <c r="Q72" s="786"/>
      <c r="R72" s="786"/>
      <c r="S72" s="786"/>
      <c r="T72" s="786"/>
      <c r="U72" s="786"/>
      <c r="V72" s="787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hidden="1" x14ac:dyDescent="0.2">
      <c r="A73" s="793"/>
      <c r="B73" s="793"/>
      <c r="C73" s="793"/>
      <c r="D73" s="793"/>
      <c r="E73" s="793"/>
      <c r="F73" s="793"/>
      <c r="G73" s="793"/>
      <c r="H73" s="793"/>
      <c r="I73" s="793"/>
      <c r="J73" s="793"/>
      <c r="K73" s="793"/>
      <c r="L73" s="793"/>
      <c r="M73" s="793"/>
      <c r="N73" s="793"/>
      <c r="O73" s="794"/>
      <c r="P73" s="785" t="s">
        <v>71</v>
      </c>
      <c r="Q73" s="786"/>
      <c r="R73" s="786"/>
      <c r="S73" s="786"/>
      <c r="T73" s="786"/>
      <c r="U73" s="786"/>
      <c r="V73" s="787"/>
      <c r="W73" s="37" t="s">
        <v>69</v>
      </c>
      <c r="X73" s="777">
        <f>IFERROR(SUM(X63:X71),"0")</f>
        <v>0</v>
      </c>
      <c r="Y73" s="777">
        <f>IFERROR(SUM(Y63:Y71),"0")</f>
        <v>0</v>
      </c>
      <c r="Z73" s="37"/>
      <c r="AA73" s="778"/>
      <c r="AB73" s="778"/>
      <c r="AC73" s="778"/>
    </row>
    <row r="74" spans="1:68" ht="14.25" hidden="1" customHeight="1" x14ac:dyDescent="0.25">
      <c r="A74" s="799" t="s">
        <v>172</v>
      </c>
      <c r="B74" s="793"/>
      <c r="C74" s="793"/>
      <c r="D74" s="793"/>
      <c r="E74" s="793"/>
      <c r="F74" s="793"/>
      <c r="G74" s="793"/>
      <c r="H74" s="793"/>
      <c r="I74" s="793"/>
      <c r="J74" s="793"/>
      <c r="K74" s="793"/>
      <c r="L74" s="793"/>
      <c r="M74" s="793"/>
      <c r="N74" s="793"/>
      <c r="O74" s="793"/>
      <c r="P74" s="793"/>
      <c r="Q74" s="793"/>
      <c r="R74" s="793"/>
      <c r="S74" s="793"/>
      <c r="T74" s="793"/>
      <c r="U74" s="793"/>
      <c r="V74" s="793"/>
      <c r="W74" s="793"/>
      <c r="X74" s="793"/>
      <c r="Y74" s="793"/>
      <c r="Z74" s="793"/>
      <c r="AA74" s="768"/>
      <c r="AB74" s="768"/>
      <c r="AC74" s="768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3">
        <v>4680115881440</v>
      </c>
      <c r="E75" s="784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119</v>
      </c>
      <c r="N75" s="33"/>
      <c r="O75" s="32">
        <v>50</v>
      </c>
      <c r="P75" s="112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0"/>
      <c r="R75" s="780"/>
      <c r="S75" s="780"/>
      <c r="T75" s="781"/>
      <c r="U75" s="34"/>
      <c r="V75" s="34"/>
      <c r="W75" s="35" t="s">
        <v>69</v>
      </c>
      <c r="X75" s="775">
        <v>0</v>
      </c>
      <c r="Y75" s="77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3">
        <v>4680115882751</v>
      </c>
      <c r="E76" s="784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119</v>
      </c>
      <c r="N76" s="33"/>
      <c r="O76" s="32">
        <v>90</v>
      </c>
      <c r="P76" s="9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3">
        <v>4680115885950</v>
      </c>
      <c r="E77" s="784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3">
        <v>4680115881433</v>
      </c>
      <c r="E78" s="784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147</v>
      </c>
      <c r="M78" s="33" t="s">
        <v>119</v>
      </c>
      <c r="N78" s="33"/>
      <c r="O78" s="32">
        <v>50</v>
      </c>
      <c r="P78" s="92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92"/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4"/>
      <c r="P79" s="785" t="s">
        <v>71</v>
      </c>
      <c r="Q79" s="786"/>
      <c r="R79" s="786"/>
      <c r="S79" s="786"/>
      <c r="T79" s="786"/>
      <c r="U79" s="786"/>
      <c r="V79" s="787"/>
      <c r="W79" s="37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hidden="1" x14ac:dyDescent="0.2">
      <c r="A80" s="793"/>
      <c r="B80" s="793"/>
      <c r="C80" s="793"/>
      <c r="D80" s="793"/>
      <c r="E80" s="793"/>
      <c r="F80" s="793"/>
      <c r="G80" s="793"/>
      <c r="H80" s="793"/>
      <c r="I80" s="793"/>
      <c r="J80" s="793"/>
      <c r="K80" s="793"/>
      <c r="L80" s="793"/>
      <c r="M80" s="793"/>
      <c r="N80" s="793"/>
      <c r="O80" s="794"/>
      <c r="P80" s="785" t="s">
        <v>71</v>
      </c>
      <c r="Q80" s="786"/>
      <c r="R80" s="786"/>
      <c r="S80" s="786"/>
      <c r="T80" s="786"/>
      <c r="U80" s="786"/>
      <c r="V80" s="787"/>
      <c r="W80" s="37" t="s">
        <v>69</v>
      </c>
      <c r="X80" s="777">
        <f>IFERROR(SUM(X75:X78),"0")</f>
        <v>0</v>
      </c>
      <c r="Y80" s="777">
        <f>IFERROR(SUM(Y75:Y78),"0")</f>
        <v>0</v>
      </c>
      <c r="Z80" s="37"/>
      <c r="AA80" s="778"/>
      <c r="AB80" s="778"/>
      <c r="AC80" s="778"/>
    </row>
    <row r="81" spans="1:68" ht="14.25" hidden="1" customHeight="1" x14ac:dyDescent="0.25">
      <c r="A81" s="799" t="s">
        <v>64</v>
      </c>
      <c r="B81" s="793"/>
      <c r="C81" s="793"/>
      <c r="D81" s="793"/>
      <c r="E81" s="793"/>
      <c r="F81" s="793"/>
      <c r="G81" s="793"/>
      <c r="H81" s="793"/>
      <c r="I81" s="793"/>
      <c r="J81" s="793"/>
      <c r="K81" s="793"/>
      <c r="L81" s="793"/>
      <c r="M81" s="793"/>
      <c r="N81" s="793"/>
      <c r="O81" s="793"/>
      <c r="P81" s="793"/>
      <c r="Q81" s="793"/>
      <c r="R81" s="793"/>
      <c r="S81" s="793"/>
      <c r="T81" s="793"/>
      <c r="U81" s="793"/>
      <c r="V81" s="793"/>
      <c r="W81" s="793"/>
      <c r="X81" s="793"/>
      <c r="Y81" s="793"/>
      <c r="Z81" s="793"/>
      <c r="AA81" s="768"/>
      <c r="AB81" s="768"/>
      <c r="AC81" s="768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3">
        <v>4680115885066</v>
      </c>
      <c r="E82" s="784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0"/>
      <c r="R82" s="780"/>
      <c r="S82" s="780"/>
      <c r="T82" s="781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3">
        <v>4680115885042</v>
      </c>
      <c r="E83" s="784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3">
        <v>4680115885080</v>
      </c>
      <c r="E84" s="784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3">
        <v>4680115885073</v>
      </c>
      <c r="E85" s="784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3">
        <v>4680115885059</v>
      </c>
      <c r="E86" s="784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3">
        <v>4680115885097</v>
      </c>
      <c r="E87" s="784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2"/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4"/>
      <c r="P88" s="785" t="s">
        <v>71</v>
      </c>
      <c r="Q88" s="786"/>
      <c r="R88" s="786"/>
      <c r="S88" s="786"/>
      <c r="T88" s="786"/>
      <c r="U88" s="786"/>
      <c r="V88" s="787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hidden="1" x14ac:dyDescent="0.2">
      <c r="A89" s="793"/>
      <c r="B89" s="793"/>
      <c r="C89" s="793"/>
      <c r="D89" s="793"/>
      <c r="E89" s="793"/>
      <c r="F89" s="793"/>
      <c r="G89" s="793"/>
      <c r="H89" s="793"/>
      <c r="I89" s="793"/>
      <c r="J89" s="793"/>
      <c r="K89" s="793"/>
      <c r="L89" s="793"/>
      <c r="M89" s="793"/>
      <c r="N89" s="793"/>
      <c r="O89" s="794"/>
      <c r="P89" s="785" t="s">
        <v>71</v>
      </c>
      <c r="Q89" s="786"/>
      <c r="R89" s="786"/>
      <c r="S89" s="786"/>
      <c r="T89" s="786"/>
      <c r="U89" s="786"/>
      <c r="V89" s="787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hidden="1" customHeight="1" x14ac:dyDescent="0.25">
      <c r="A90" s="799" t="s">
        <v>73</v>
      </c>
      <c r="B90" s="793"/>
      <c r="C90" s="793"/>
      <c r="D90" s="793"/>
      <c r="E90" s="793"/>
      <c r="F90" s="793"/>
      <c r="G90" s="793"/>
      <c r="H90" s="793"/>
      <c r="I90" s="793"/>
      <c r="J90" s="793"/>
      <c r="K90" s="793"/>
      <c r="L90" s="793"/>
      <c r="M90" s="793"/>
      <c r="N90" s="793"/>
      <c r="O90" s="793"/>
      <c r="P90" s="793"/>
      <c r="Q90" s="793"/>
      <c r="R90" s="793"/>
      <c r="S90" s="793"/>
      <c r="T90" s="793"/>
      <c r="U90" s="793"/>
      <c r="V90" s="793"/>
      <c r="W90" s="793"/>
      <c r="X90" s="793"/>
      <c r="Y90" s="793"/>
      <c r="Z90" s="793"/>
      <c r="AA90" s="768"/>
      <c r="AB90" s="768"/>
      <c r="AC90" s="768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3">
        <v>4680115881891</v>
      </c>
      <c r="E91" s="784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0"/>
      <c r="R91" s="780"/>
      <c r="S91" s="780"/>
      <c r="T91" s="781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3">
        <v>4680115885769</v>
      </c>
      <c r="E92" s="784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3">
        <v>4680115884410</v>
      </c>
      <c r="E93" s="784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0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3">
        <v>4680115884311</v>
      </c>
      <c r="E94" s="784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3">
        <v>4680115885929</v>
      </c>
      <c r="E95" s="784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6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3">
        <v>4680115884403</v>
      </c>
      <c r="E96" s="784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5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2"/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4"/>
      <c r="P97" s="785" t="s">
        <v>71</v>
      </c>
      <c r="Q97" s="786"/>
      <c r="R97" s="786"/>
      <c r="S97" s="786"/>
      <c r="T97" s="786"/>
      <c r="U97" s="786"/>
      <c r="V97" s="787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hidden="1" x14ac:dyDescent="0.2">
      <c r="A98" s="793"/>
      <c r="B98" s="793"/>
      <c r="C98" s="793"/>
      <c r="D98" s="793"/>
      <c r="E98" s="793"/>
      <c r="F98" s="793"/>
      <c r="G98" s="793"/>
      <c r="H98" s="793"/>
      <c r="I98" s="793"/>
      <c r="J98" s="793"/>
      <c r="K98" s="793"/>
      <c r="L98" s="793"/>
      <c r="M98" s="793"/>
      <c r="N98" s="793"/>
      <c r="O98" s="794"/>
      <c r="P98" s="785" t="s">
        <v>71</v>
      </c>
      <c r="Q98" s="786"/>
      <c r="R98" s="786"/>
      <c r="S98" s="786"/>
      <c r="T98" s="786"/>
      <c r="U98" s="786"/>
      <c r="V98" s="787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hidden="1" customHeight="1" x14ac:dyDescent="0.25">
      <c r="A99" s="799" t="s">
        <v>213</v>
      </c>
      <c r="B99" s="793"/>
      <c r="C99" s="793"/>
      <c r="D99" s="793"/>
      <c r="E99" s="793"/>
      <c r="F99" s="793"/>
      <c r="G99" s="793"/>
      <c r="H99" s="793"/>
      <c r="I99" s="793"/>
      <c r="J99" s="793"/>
      <c r="K99" s="793"/>
      <c r="L99" s="793"/>
      <c r="M99" s="793"/>
      <c r="N99" s="793"/>
      <c r="O99" s="793"/>
      <c r="P99" s="793"/>
      <c r="Q99" s="793"/>
      <c r="R99" s="793"/>
      <c r="S99" s="793"/>
      <c r="T99" s="793"/>
      <c r="U99" s="793"/>
      <c r="V99" s="793"/>
      <c r="W99" s="793"/>
      <c r="X99" s="793"/>
      <c r="Y99" s="793"/>
      <c r="Z99" s="793"/>
      <c r="AA99" s="768"/>
      <c r="AB99" s="768"/>
      <c r="AC99" s="768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3">
        <v>4680115881532</v>
      </c>
      <c r="E100" s="784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3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0"/>
      <c r="R100" s="780"/>
      <c r="S100" s="780"/>
      <c r="T100" s="781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3">
        <v>4680115881532</v>
      </c>
      <c r="E101" s="784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8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3">
        <v>4680115881464</v>
      </c>
      <c r="E102" s="784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2"/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4"/>
      <c r="P103" s="785" t="s">
        <v>71</v>
      </c>
      <c r="Q103" s="786"/>
      <c r="R103" s="786"/>
      <c r="S103" s="786"/>
      <c r="T103" s="786"/>
      <c r="U103" s="786"/>
      <c r="V103" s="787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hidden="1" x14ac:dyDescent="0.2">
      <c r="A104" s="793"/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4"/>
      <c r="P104" s="785" t="s">
        <v>71</v>
      </c>
      <c r="Q104" s="786"/>
      <c r="R104" s="786"/>
      <c r="S104" s="786"/>
      <c r="T104" s="786"/>
      <c r="U104" s="786"/>
      <c r="V104" s="787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hidden="1" customHeight="1" x14ac:dyDescent="0.25">
      <c r="A105" s="817" t="s">
        <v>221</v>
      </c>
      <c r="B105" s="793"/>
      <c r="C105" s="793"/>
      <c r="D105" s="793"/>
      <c r="E105" s="793"/>
      <c r="F105" s="793"/>
      <c r="G105" s="793"/>
      <c r="H105" s="793"/>
      <c r="I105" s="793"/>
      <c r="J105" s="793"/>
      <c r="K105" s="793"/>
      <c r="L105" s="793"/>
      <c r="M105" s="793"/>
      <c r="N105" s="793"/>
      <c r="O105" s="793"/>
      <c r="P105" s="793"/>
      <c r="Q105" s="793"/>
      <c r="R105" s="793"/>
      <c r="S105" s="793"/>
      <c r="T105" s="793"/>
      <c r="U105" s="793"/>
      <c r="V105" s="793"/>
      <c r="W105" s="793"/>
      <c r="X105" s="793"/>
      <c r="Y105" s="793"/>
      <c r="Z105" s="793"/>
      <c r="AA105" s="770"/>
      <c r="AB105" s="770"/>
      <c r="AC105" s="770"/>
    </row>
    <row r="106" spans="1:68" ht="14.25" hidden="1" customHeight="1" x14ac:dyDescent="0.25">
      <c r="A106" s="799" t="s">
        <v>115</v>
      </c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793"/>
      <c r="P106" s="793"/>
      <c r="Q106" s="793"/>
      <c r="R106" s="793"/>
      <c r="S106" s="793"/>
      <c r="T106" s="793"/>
      <c r="U106" s="793"/>
      <c r="V106" s="793"/>
      <c r="W106" s="793"/>
      <c r="X106" s="793"/>
      <c r="Y106" s="793"/>
      <c r="Z106" s="793"/>
      <c r="AA106" s="768"/>
      <c r="AB106" s="768"/>
      <c r="AC106" s="768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83">
        <v>4680115881327</v>
      </c>
      <c r="E107" s="784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167</v>
      </c>
      <c r="N107" s="33"/>
      <c r="O107" s="32">
        <v>50</v>
      </c>
      <c r="P107" s="11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0"/>
      <c r="R107" s="780"/>
      <c r="S107" s="780"/>
      <c r="T107" s="781"/>
      <c r="U107" s="34"/>
      <c r="V107" s="34"/>
      <c r="W107" s="35" t="s">
        <v>69</v>
      </c>
      <c r="X107" s="775">
        <v>0</v>
      </c>
      <c r="Y107" s="77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3">
        <v>4680115881518</v>
      </c>
      <c r="E108" s="784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3">
        <v>4680115881303</v>
      </c>
      <c r="E109" s="784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167</v>
      </c>
      <c r="N109" s="33"/>
      <c r="O109" s="32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5">
        <v>0</v>
      </c>
      <c r="Y109" s="7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92"/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4"/>
      <c r="P110" s="785" t="s">
        <v>71</v>
      </c>
      <c r="Q110" s="786"/>
      <c r="R110" s="786"/>
      <c r="S110" s="786"/>
      <c r="T110" s="786"/>
      <c r="U110" s="786"/>
      <c r="V110" s="787"/>
      <c r="W110" s="37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hidden="1" x14ac:dyDescent="0.2">
      <c r="A111" s="793"/>
      <c r="B111" s="793"/>
      <c r="C111" s="793"/>
      <c r="D111" s="793"/>
      <c r="E111" s="793"/>
      <c r="F111" s="793"/>
      <c r="G111" s="793"/>
      <c r="H111" s="793"/>
      <c r="I111" s="793"/>
      <c r="J111" s="793"/>
      <c r="K111" s="793"/>
      <c r="L111" s="793"/>
      <c r="M111" s="793"/>
      <c r="N111" s="793"/>
      <c r="O111" s="794"/>
      <c r="P111" s="785" t="s">
        <v>71</v>
      </c>
      <c r="Q111" s="786"/>
      <c r="R111" s="786"/>
      <c r="S111" s="786"/>
      <c r="T111" s="786"/>
      <c r="U111" s="786"/>
      <c r="V111" s="787"/>
      <c r="W111" s="37" t="s">
        <v>69</v>
      </c>
      <c r="X111" s="777">
        <f>IFERROR(SUM(X107:X109),"0")</f>
        <v>0</v>
      </c>
      <c r="Y111" s="777">
        <f>IFERROR(SUM(Y107:Y109),"0")</f>
        <v>0</v>
      </c>
      <c r="Z111" s="37"/>
      <c r="AA111" s="778"/>
      <c r="AB111" s="778"/>
      <c r="AC111" s="778"/>
    </row>
    <row r="112" spans="1:68" ht="14.25" hidden="1" customHeight="1" x14ac:dyDescent="0.25">
      <c r="A112" s="799" t="s">
        <v>73</v>
      </c>
      <c r="B112" s="793"/>
      <c r="C112" s="793"/>
      <c r="D112" s="793"/>
      <c r="E112" s="793"/>
      <c r="F112" s="793"/>
      <c r="G112" s="793"/>
      <c r="H112" s="793"/>
      <c r="I112" s="793"/>
      <c r="J112" s="793"/>
      <c r="K112" s="793"/>
      <c r="L112" s="793"/>
      <c r="M112" s="793"/>
      <c r="N112" s="793"/>
      <c r="O112" s="793"/>
      <c r="P112" s="793"/>
      <c r="Q112" s="793"/>
      <c r="R112" s="793"/>
      <c r="S112" s="793"/>
      <c r="T112" s="793"/>
      <c r="U112" s="793"/>
      <c r="V112" s="793"/>
      <c r="W112" s="793"/>
      <c r="X112" s="793"/>
      <c r="Y112" s="793"/>
      <c r="Z112" s="793"/>
      <c r="AA112" s="768"/>
      <c r="AB112" s="768"/>
      <c r="AC112" s="768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3">
        <v>4607091386967</v>
      </c>
      <c r="E113" s="784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0"/>
      <c r="R113" s="780"/>
      <c r="S113" s="780"/>
      <c r="T113" s="781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3">
        <v>4607091386967</v>
      </c>
      <c r="E114" s="784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3">
        <v>4607091385731</v>
      </c>
      <c r="E115" s="784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5">
        <v>0</v>
      </c>
      <c r="Y115" s="776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3">
        <v>4680115880894</v>
      </c>
      <c r="E116" s="784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9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0"/>
      <c r="R116" s="780"/>
      <c r="S116" s="780"/>
      <c r="T116" s="781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3">
        <v>4680115880214</v>
      </c>
      <c r="E117" s="784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3">
        <v>4680115880214</v>
      </c>
      <c r="E118" s="784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40" t="s">
        <v>243</v>
      </c>
      <c r="Q118" s="780"/>
      <c r="R118" s="780"/>
      <c r="S118" s="780"/>
      <c r="T118" s="781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92"/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4"/>
      <c r="P119" s="785" t="s">
        <v>71</v>
      </c>
      <c r="Q119" s="786"/>
      <c r="R119" s="786"/>
      <c r="S119" s="786"/>
      <c r="T119" s="786"/>
      <c r="U119" s="786"/>
      <c r="V119" s="787"/>
      <c r="W119" s="37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hidden="1" x14ac:dyDescent="0.2">
      <c r="A120" s="793"/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4"/>
      <c r="P120" s="785" t="s">
        <v>71</v>
      </c>
      <c r="Q120" s="786"/>
      <c r="R120" s="786"/>
      <c r="S120" s="786"/>
      <c r="T120" s="786"/>
      <c r="U120" s="786"/>
      <c r="V120" s="787"/>
      <c r="W120" s="37" t="s">
        <v>69</v>
      </c>
      <c r="X120" s="777">
        <f>IFERROR(SUM(X113:X118),"0")</f>
        <v>0</v>
      </c>
      <c r="Y120" s="777">
        <f>IFERROR(SUM(Y113:Y118),"0")</f>
        <v>0</v>
      </c>
      <c r="Z120" s="37"/>
      <c r="AA120" s="778"/>
      <c r="AB120" s="778"/>
      <c r="AC120" s="778"/>
    </row>
    <row r="121" spans="1:68" ht="16.5" hidden="1" customHeight="1" x14ac:dyDescent="0.25">
      <c r="A121" s="817" t="s">
        <v>245</v>
      </c>
      <c r="B121" s="793"/>
      <c r="C121" s="793"/>
      <c r="D121" s="793"/>
      <c r="E121" s="793"/>
      <c r="F121" s="793"/>
      <c r="G121" s="793"/>
      <c r="H121" s="793"/>
      <c r="I121" s="793"/>
      <c r="J121" s="793"/>
      <c r="K121" s="793"/>
      <c r="L121" s="793"/>
      <c r="M121" s="793"/>
      <c r="N121" s="793"/>
      <c r="O121" s="793"/>
      <c r="P121" s="793"/>
      <c r="Q121" s="793"/>
      <c r="R121" s="793"/>
      <c r="S121" s="793"/>
      <c r="T121" s="793"/>
      <c r="U121" s="793"/>
      <c r="V121" s="793"/>
      <c r="W121" s="793"/>
      <c r="X121" s="793"/>
      <c r="Y121" s="793"/>
      <c r="Z121" s="793"/>
      <c r="AA121" s="770"/>
      <c r="AB121" s="770"/>
      <c r="AC121" s="770"/>
    </row>
    <row r="122" spans="1:68" ht="14.25" hidden="1" customHeight="1" x14ac:dyDescent="0.25">
      <c r="A122" s="799" t="s">
        <v>115</v>
      </c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793"/>
      <c r="P122" s="793"/>
      <c r="Q122" s="793"/>
      <c r="R122" s="793"/>
      <c r="S122" s="793"/>
      <c r="T122" s="793"/>
      <c r="U122" s="793"/>
      <c r="V122" s="793"/>
      <c r="W122" s="793"/>
      <c r="X122" s="793"/>
      <c r="Y122" s="793"/>
      <c r="Z122" s="793"/>
      <c r="AA122" s="768"/>
      <c r="AB122" s="768"/>
      <c r="AC122" s="768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3">
        <v>4680115882133</v>
      </c>
      <c r="E123" s="784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119</v>
      </c>
      <c r="N123" s="33"/>
      <c r="O123" s="32">
        <v>50</v>
      </c>
      <c r="P123" s="117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0"/>
      <c r="R123" s="780"/>
      <c r="S123" s="780"/>
      <c r="T123" s="781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3">
        <v>4680115882133</v>
      </c>
      <c r="E124" s="784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119</v>
      </c>
      <c r="N124" s="33"/>
      <c r="O124" s="32">
        <v>50</v>
      </c>
      <c r="P124" s="119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3">
        <v>4680115880269</v>
      </c>
      <c r="E125" s="784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09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0"/>
      <c r="R125" s="780"/>
      <c r="S125" s="780"/>
      <c r="T125" s="781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3">
        <v>4680115880429</v>
      </c>
      <c r="E126" s="784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0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5">
        <v>0</v>
      </c>
      <c r="Y126" s="776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3">
        <v>4680115881457</v>
      </c>
      <c r="E127" s="784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92"/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4"/>
      <c r="P128" s="785" t="s">
        <v>71</v>
      </c>
      <c r="Q128" s="786"/>
      <c r="R128" s="786"/>
      <c r="S128" s="786"/>
      <c r="T128" s="786"/>
      <c r="U128" s="786"/>
      <c r="V128" s="787"/>
      <c r="W128" s="37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hidden="1" x14ac:dyDescent="0.2">
      <c r="A129" s="793"/>
      <c r="B129" s="793"/>
      <c r="C129" s="793"/>
      <c r="D129" s="793"/>
      <c r="E129" s="793"/>
      <c r="F129" s="793"/>
      <c r="G129" s="793"/>
      <c r="H129" s="793"/>
      <c r="I129" s="793"/>
      <c r="J129" s="793"/>
      <c r="K129" s="793"/>
      <c r="L129" s="793"/>
      <c r="M129" s="793"/>
      <c r="N129" s="793"/>
      <c r="O129" s="794"/>
      <c r="P129" s="785" t="s">
        <v>71</v>
      </c>
      <c r="Q129" s="786"/>
      <c r="R129" s="786"/>
      <c r="S129" s="786"/>
      <c r="T129" s="786"/>
      <c r="U129" s="786"/>
      <c r="V129" s="787"/>
      <c r="W129" s="37" t="s">
        <v>69</v>
      </c>
      <c r="X129" s="777">
        <f>IFERROR(SUM(X123:X127),"0")</f>
        <v>0</v>
      </c>
      <c r="Y129" s="777">
        <f>IFERROR(SUM(Y123:Y127),"0")</f>
        <v>0</v>
      </c>
      <c r="Z129" s="37"/>
      <c r="AA129" s="778"/>
      <c r="AB129" s="778"/>
      <c r="AC129" s="778"/>
    </row>
    <row r="130" spans="1:68" ht="14.25" hidden="1" customHeight="1" x14ac:dyDescent="0.25">
      <c r="A130" s="799" t="s">
        <v>172</v>
      </c>
      <c r="B130" s="793"/>
      <c r="C130" s="793"/>
      <c r="D130" s="793"/>
      <c r="E130" s="793"/>
      <c r="F130" s="793"/>
      <c r="G130" s="793"/>
      <c r="H130" s="793"/>
      <c r="I130" s="793"/>
      <c r="J130" s="793"/>
      <c r="K130" s="793"/>
      <c r="L130" s="793"/>
      <c r="M130" s="793"/>
      <c r="N130" s="793"/>
      <c r="O130" s="793"/>
      <c r="P130" s="793"/>
      <c r="Q130" s="793"/>
      <c r="R130" s="793"/>
      <c r="S130" s="793"/>
      <c r="T130" s="793"/>
      <c r="U130" s="793"/>
      <c r="V130" s="793"/>
      <c r="W130" s="793"/>
      <c r="X130" s="793"/>
      <c r="Y130" s="793"/>
      <c r="Z130" s="793"/>
      <c r="AA130" s="768"/>
      <c r="AB130" s="768"/>
      <c r="AC130" s="768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3">
        <v>4680115881488</v>
      </c>
      <c r="E131" s="784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119</v>
      </c>
      <c r="N131" s="33"/>
      <c r="O131" s="32">
        <v>55</v>
      </c>
      <c r="P131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0"/>
      <c r="R131" s="780"/>
      <c r="S131" s="780"/>
      <c r="T131" s="781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3">
        <v>4680115882775</v>
      </c>
      <c r="E132" s="784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12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3">
        <v>4680115882775</v>
      </c>
      <c r="E133" s="784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119</v>
      </c>
      <c r="N133" s="33"/>
      <c r="O133" s="32">
        <v>55</v>
      </c>
      <c r="P133" s="11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3">
        <v>4680115880658</v>
      </c>
      <c r="E134" s="784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119</v>
      </c>
      <c r="N134" s="33"/>
      <c r="O134" s="32">
        <v>55</v>
      </c>
      <c r="P134" s="11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92"/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4"/>
      <c r="P135" s="785" t="s">
        <v>71</v>
      </c>
      <c r="Q135" s="786"/>
      <c r="R135" s="786"/>
      <c r="S135" s="786"/>
      <c r="T135" s="786"/>
      <c r="U135" s="786"/>
      <c r="V135" s="787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hidden="1" x14ac:dyDescent="0.2">
      <c r="A136" s="793"/>
      <c r="B136" s="793"/>
      <c r="C136" s="793"/>
      <c r="D136" s="793"/>
      <c r="E136" s="793"/>
      <c r="F136" s="793"/>
      <c r="G136" s="793"/>
      <c r="H136" s="793"/>
      <c r="I136" s="793"/>
      <c r="J136" s="793"/>
      <c r="K136" s="793"/>
      <c r="L136" s="793"/>
      <c r="M136" s="793"/>
      <c r="N136" s="793"/>
      <c r="O136" s="794"/>
      <c r="P136" s="785" t="s">
        <v>71</v>
      </c>
      <c r="Q136" s="786"/>
      <c r="R136" s="786"/>
      <c r="S136" s="786"/>
      <c r="T136" s="786"/>
      <c r="U136" s="786"/>
      <c r="V136" s="787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hidden="1" customHeight="1" x14ac:dyDescent="0.25">
      <c r="A137" s="799" t="s">
        <v>73</v>
      </c>
      <c r="B137" s="793"/>
      <c r="C137" s="793"/>
      <c r="D137" s="793"/>
      <c r="E137" s="793"/>
      <c r="F137" s="793"/>
      <c r="G137" s="793"/>
      <c r="H137" s="793"/>
      <c r="I137" s="793"/>
      <c r="J137" s="793"/>
      <c r="K137" s="793"/>
      <c r="L137" s="793"/>
      <c r="M137" s="793"/>
      <c r="N137" s="793"/>
      <c r="O137" s="793"/>
      <c r="P137" s="793"/>
      <c r="Q137" s="793"/>
      <c r="R137" s="793"/>
      <c r="S137" s="793"/>
      <c r="T137" s="793"/>
      <c r="U137" s="793"/>
      <c r="V137" s="793"/>
      <c r="W137" s="793"/>
      <c r="X137" s="793"/>
      <c r="Y137" s="793"/>
      <c r="Z137" s="793"/>
      <c r="AA137" s="768"/>
      <c r="AB137" s="768"/>
      <c r="AC137" s="768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3">
        <v>4607091385168</v>
      </c>
      <c r="E138" s="784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0"/>
      <c r="R138" s="780"/>
      <c r="S138" s="780"/>
      <c r="T138" s="781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3">
        <v>4607091385168</v>
      </c>
      <c r="E139" s="784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0"/>
      <c r="R139" s="780"/>
      <c r="S139" s="780"/>
      <c r="T139" s="781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3">
        <v>4680115884540</v>
      </c>
      <c r="E140" s="784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9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3">
        <v>4607091383256</v>
      </c>
      <c r="E141" s="784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3">
        <v>4607091385748</v>
      </c>
      <c r="E142" s="784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4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0"/>
      <c r="R142" s="780"/>
      <c r="S142" s="780"/>
      <c r="T142" s="781"/>
      <c r="U142" s="34"/>
      <c r="V142" s="34"/>
      <c r="W142" s="35" t="s">
        <v>69</v>
      </c>
      <c r="X142" s="775">
        <v>0</v>
      </c>
      <c r="Y142" s="776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3">
        <v>4680115884533</v>
      </c>
      <c r="E143" s="784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0"/>
      <c r="R143" s="780"/>
      <c r="S143" s="780"/>
      <c r="T143" s="781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3">
        <v>4680115882645</v>
      </c>
      <c r="E144" s="784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92"/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4"/>
      <c r="P145" s="785" t="s">
        <v>71</v>
      </c>
      <c r="Q145" s="786"/>
      <c r="R145" s="786"/>
      <c r="S145" s="786"/>
      <c r="T145" s="786"/>
      <c r="U145" s="786"/>
      <c r="V145" s="787"/>
      <c r="W145" s="37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hidden="1" x14ac:dyDescent="0.2">
      <c r="A146" s="793"/>
      <c r="B146" s="793"/>
      <c r="C146" s="793"/>
      <c r="D146" s="793"/>
      <c r="E146" s="793"/>
      <c r="F146" s="793"/>
      <c r="G146" s="793"/>
      <c r="H146" s="793"/>
      <c r="I146" s="793"/>
      <c r="J146" s="793"/>
      <c r="K146" s="793"/>
      <c r="L146" s="793"/>
      <c r="M146" s="793"/>
      <c r="N146" s="793"/>
      <c r="O146" s="794"/>
      <c r="P146" s="785" t="s">
        <v>71</v>
      </c>
      <c r="Q146" s="786"/>
      <c r="R146" s="786"/>
      <c r="S146" s="786"/>
      <c r="T146" s="786"/>
      <c r="U146" s="786"/>
      <c r="V146" s="787"/>
      <c r="W146" s="37" t="s">
        <v>69</v>
      </c>
      <c r="X146" s="777">
        <f>IFERROR(SUM(X138:X144),"0")</f>
        <v>0</v>
      </c>
      <c r="Y146" s="777">
        <f>IFERROR(SUM(Y138:Y144),"0")</f>
        <v>0</v>
      </c>
      <c r="Z146" s="37"/>
      <c r="AA146" s="778"/>
      <c r="AB146" s="778"/>
      <c r="AC146" s="778"/>
    </row>
    <row r="147" spans="1:68" ht="14.25" hidden="1" customHeight="1" x14ac:dyDescent="0.25">
      <c r="A147" s="799" t="s">
        <v>213</v>
      </c>
      <c r="B147" s="793"/>
      <c r="C147" s="793"/>
      <c r="D147" s="793"/>
      <c r="E147" s="793"/>
      <c r="F147" s="793"/>
      <c r="G147" s="793"/>
      <c r="H147" s="793"/>
      <c r="I147" s="793"/>
      <c r="J147" s="793"/>
      <c r="K147" s="793"/>
      <c r="L147" s="793"/>
      <c r="M147" s="793"/>
      <c r="N147" s="793"/>
      <c r="O147" s="793"/>
      <c r="P147" s="793"/>
      <c r="Q147" s="793"/>
      <c r="R147" s="793"/>
      <c r="S147" s="793"/>
      <c r="T147" s="793"/>
      <c r="U147" s="793"/>
      <c r="V147" s="793"/>
      <c r="W147" s="793"/>
      <c r="X147" s="793"/>
      <c r="Y147" s="793"/>
      <c r="Z147" s="793"/>
      <c r="AA147" s="768"/>
      <c r="AB147" s="768"/>
      <c r="AC147" s="768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3">
        <v>4680115882652</v>
      </c>
      <c r="E148" s="784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0"/>
      <c r="R148" s="780"/>
      <c r="S148" s="780"/>
      <c r="T148" s="781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3">
        <v>4680115880238</v>
      </c>
      <c r="E149" s="784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92"/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4"/>
      <c r="P150" s="785" t="s">
        <v>71</v>
      </c>
      <c r="Q150" s="786"/>
      <c r="R150" s="786"/>
      <c r="S150" s="786"/>
      <c r="T150" s="786"/>
      <c r="U150" s="786"/>
      <c r="V150" s="787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hidden="1" x14ac:dyDescent="0.2">
      <c r="A151" s="793"/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4"/>
      <c r="P151" s="785" t="s">
        <v>71</v>
      </c>
      <c r="Q151" s="786"/>
      <c r="R151" s="786"/>
      <c r="S151" s="786"/>
      <c r="T151" s="786"/>
      <c r="U151" s="786"/>
      <c r="V151" s="787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hidden="1" customHeight="1" x14ac:dyDescent="0.25">
      <c r="A152" s="817" t="s">
        <v>291</v>
      </c>
      <c r="B152" s="793"/>
      <c r="C152" s="793"/>
      <c r="D152" s="793"/>
      <c r="E152" s="793"/>
      <c r="F152" s="793"/>
      <c r="G152" s="793"/>
      <c r="H152" s="793"/>
      <c r="I152" s="793"/>
      <c r="J152" s="793"/>
      <c r="K152" s="793"/>
      <c r="L152" s="793"/>
      <c r="M152" s="793"/>
      <c r="N152" s="793"/>
      <c r="O152" s="793"/>
      <c r="P152" s="793"/>
      <c r="Q152" s="793"/>
      <c r="R152" s="793"/>
      <c r="S152" s="793"/>
      <c r="T152" s="793"/>
      <c r="U152" s="793"/>
      <c r="V152" s="793"/>
      <c r="W152" s="793"/>
      <c r="X152" s="793"/>
      <c r="Y152" s="793"/>
      <c r="Z152" s="793"/>
      <c r="AA152" s="770"/>
      <c r="AB152" s="770"/>
      <c r="AC152" s="770"/>
    </row>
    <row r="153" spans="1:68" ht="14.25" hidden="1" customHeight="1" x14ac:dyDescent="0.25">
      <c r="A153" s="799" t="s">
        <v>115</v>
      </c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793"/>
      <c r="P153" s="793"/>
      <c r="Q153" s="793"/>
      <c r="R153" s="793"/>
      <c r="S153" s="793"/>
      <c r="T153" s="793"/>
      <c r="U153" s="793"/>
      <c r="V153" s="793"/>
      <c r="W153" s="793"/>
      <c r="X153" s="793"/>
      <c r="Y153" s="793"/>
      <c r="Z153" s="793"/>
      <c r="AA153" s="768"/>
      <c r="AB153" s="768"/>
      <c r="AC153" s="768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3">
        <v>4680115882577</v>
      </c>
      <c r="E154" s="784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0"/>
      <c r="R154" s="780"/>
      <c r="S154" s="780"/>
      <c r="T154" s="781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3">
        <v>4680115882577</v>
      </c>
      <c r="E155" s="784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0"/>
      <c r="R155" s="780"/>
      <c r="S155" s="780"/>
      <c r="T155" s="781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92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71</v>
      </c>
      <c r="Q156" s="786"/>
      <c r="R156" s="786"/>
      <c r="S156" s="786"/>
      <c r="T156" s="786"/>
      <c r="U156" s="786"/>
      <c r="V156" s="787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hidden="1" x14ac:dyDescent="0.2">
      <c r="A157" s="793"/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4"/>
      <c r="P157" s="785" t="s">
        <v>71</v>
      </c>
      <c r="Q157" s="786"/>
      <c r="R157" s="786"/>
      <c r="S157" s="786"/>
      <c r="T157" s="786"/>
      <c r="U157" s="786"/>
      <c r="V157" s="787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hidden="1" customHeight="1" x14ac:dyDescent="0.25">
      <c r="A158" s="799" t="s">
        <v>64</v>
      </c>
      <c r="B158" s="793"/>
      <c r="C158" s="793"/>
      <c r="D158" s="793"/>
      <c r="E158" s="793"/>
      <c r="F158" s="793"/>
      <c r="G158" s="793"/>
      <c r="H158" s="793"/>
      <c r="I158" s="793"/>
      <c r="J158" s="793"/>
      <c r="K158" s="793"/>
      <c r="L158" s="793"/>
      <c r="M158" s="793"/>
      <c r="N158" s="793"/>
      <c r="O158" s="793"/>
      <c r="P158" s="793"/>
      <c r="Q158" s="793"/>
      <c r="R158" s="793"/>
      <c r="S158" s="793"/>
      <c r="T158" s="793"/>
      <c r="U158" s="793"/>
      <c r="V158" s="793"/>
      <c r="W158" s="793"/>
      <c r="X158" s="793"/>
      <c r="Y158" s="793"/>
      <c r="Z158" s="793"/>
      <c r="AA158" s="768"/>
      <c r="AB158" s="768"/>
      <c r="AC158" s="768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3">
        <v>4680115883444</v>
      </c>
      <c r="E159" s="784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0"/>
      <c r="R159" s="780"/>
      <c r="S159" s="780"/>
      <c r="T159" s="781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3">
        <v>4680115883444</v>
      </c>
      <c r="E160" s="784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92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71</v>
      </c>
      <c r="Q161" s="786"/>
      <c r="R161" s="786"/>
      <c r="S161" s="786"/>
      <c r="T161" s="786"/>
      <c r="U161" s="786"/>
      <c r="V161" s="787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hidden="1" x14ac:dyDescent="0.2">
      <c r="A162" s="793"/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4"/>
      <c r="P162" s="785" t="s">
        <v>71</v>
      </c>
      <c r="Q162" s="786"/>
      <c r="R162" s="786"/>
      <c r="S162" s="786"/>
      <c r="T162" s="786"/>
      <c r="U162" s="786"/>
      <c r="V162" s="787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hidden="1" customHeight="1" x14ac:dyDescent="0.25">
      <c r="A163" s="799" t="s">
        <v>73</v>
      </c>
      <c r="B163" s="793"/>
      <c r="C163" s="793"/>
      <c r="D163" s="793"/>
      <c r="E163" s="793"/>
      <c r="F163" s="793"/>
      <c r="G163" s="793"/>
      <c r="H163" s="793"/>
      <c r="I163" s="793"/>
      <c r="J163" s="793"/>
      <c r="K163" s="793"/>
      <c r="L163" s="793"/>
      <c r="M163" s="793"/>
      <c r="N163" s="793"/>
      <c r="O163" s="793"/>
      <c r="P163" s="793"/>
      <c r="Q163" s="793"/>
      <c r="R163" s="793"/>
      <c r="S163" s="793"/>
      <c r="T163" s="793"/>
      <c r="U163" s="793"/>
      <c r="V163" s="793"/>
      <c r="W163" s="793"/>
      <c r="X163" s="793"/>
      <c r="Y163" s="793"/>
      <c r="Z163" s="793"/>
      <c r="AA163" s="768"/>
      <c r="AB163" s="768"/>
      <c r="AC163" s="768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3">
        <v>4680115882584</v>
      </c>
      <c r="E164" s="784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0"/>
      <c r="R164" s="780"/>
      <c r="S164" s="780"/>
      <c r="T164" s="781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3">
        <v>4680115882584</v>
      </c>
      <c r="E165" s="784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0"/>
      <c r="R165" s="780"/>
      <c r="S165" s="780"/>
      <c r="T165" s="781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hidden="1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hidden="1" customHeight="1" x14ac:dyDescent="0.25">
      <c r="A168" s="817" t="s">
        <v>113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0"/>
      <c r="AB168" s="770"/>
      <c r="AC168" s="770"/>
    </row>
    <row r="169" spans="1:68" ht="14.25" hidden="1" customHeight="1" x14ac:dyDescent="0.25">
      <c r="A169" s="799" t="s">
        <v>115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68"/>
      <c r="AB169" s="768"/>
      <c r="AC169" s="768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3">
        <v>4607091384604</v>
      </c>
      <c r="E170" s="784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119</v>
      </c>
      <c r="N170" s="33"/>
      <c r="O170" s="32">
        <v>50</v>
      </c>
      <c r="P170" s="8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0"/>
      <c r="R170" s="780"/>
      <c r="S170" s="780"/>
      <c r="T170" s="781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hidden="1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hidden="1" customHeight="1" x14ac:dyDescent="0.25">
      <c r="A173" s="799" t="s">
        <v>64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68"/>
      <c r="AB173" s="768"/>
      <c r="AC173" s="768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3">
        <v>4607091387667</v>
      </c>
      <c r="E174" s="784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119</v>
      </c>
      <c r="N174" s="33"/>
      <c r="O174" s="32">
        <v>40</v>
      </c>
      <c r="P174" s="12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0"/>
      <c r="R174" s="780"/>
      <c r="S174" s="780"/>
      <c r="T174" s="781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3">
        <v>4607091387636</v>
      </c>
      <c r="E175" s="784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3">
        <v>4607091382426</v>
      </c>
      <c r="E176" s="784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3">
        <v>4607091386547</v>
      </c>
      <c r="E177" s="784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3">
        <v>4607091382464</v>
      </c>
      <c r="E178" s="784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hidden="1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hidden="1" customHeight="1" x14ac:dyDescent="0.25">
      <c r="A181" s="799" t="s">
        <v>73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68"/>
      <c r="AB181" s="768"/>
      <c r="AC181" s="768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3">
        <v>4607091386264</v>
      </c>
      <c r="E182" s="784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0"/>
      <c r="R182" s="780"/>
      <c r="S182" s="780"/>
      <c r="T182" s="781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3">
        <v>4607091385427</v>
      </c>
      <c r="E183" s="784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0"/>
      <c r="R183" s="780"/>
      <c r="S183" s="780"/>
      <c r="T183" s="781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hidden="1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hidden="1" customHeight="1" x14ac:dyDescent="0.2">
      <c r="A186" s="875" t="s">
        <v>325</v>
      </c>
      <c r="B186" s="876"/>
      <c r="C186" s="876"/>
      <c r="D186" s="876"/>
      <c r="E186" s="876"/>
      <c r="F186" s="876"/>
      <c r="G186" s="876"/>
      <c r="H186" s="876"/>
      <c r="I186" s="876"/>
      <c r="J186" s="876"/>
      <c r="K186" s="876"/>
      <c r="L186" s="876"/>
      <c r="M186" s="876"/>
      <c r="N186" s="876"/>
      <c r="O186" s="876"/>
      <c r="P186" s="876"/>
      <c r="Q186" s="876"/>
      <c r="R186" s="876"/>
      <c r="S186" s="876"/>
      <c r="T186" s="876"/>
      <c r="U186" s="876"/>
      <c r="V186" s="876"/>
      <c r="W186" s="876"/>
      <c r="X186" s="876"/>
      <c r="Y186" s="876"/>
      <c r="Z186" s="876"/>
      <c r="AA186" s="48"/>
      <c r="AB186" s="48"/>
      <c r="AC186" s="48"/>
    </row>
    <row r="187" spans="1:68" ht="16.5" hidden="1" customHeight="1" x14ac:dyDescent="0.25">
      <c r="A187" s="817" t="s">
        <v>326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0"/>
      <c r="AB187" s="770"/>
      <c r="AC187" s="770"/>
    </row>
    <row r="188" spans="1:68" ht="14.25" hidden="1" customHeight="1" x14ac:dyDescent="0.25">
      <c r="A188" s="799" t="s">
        <v>172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68"/>
      <c r="AB188" s="768"/>
      <c r="AC188" s="768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3">
        <v>4680115886223</v>
      </c>
      <c r="E189" s="784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0"/>
      <c r="R189" s="780"/>
      <c r="S189" s="780"/>
      <c r="T189" s="781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hidden="1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hidden="1" customHeight="1" x14ac:dyDescent="0.25">
      <c r="A192" s="799" t="s">
        <v>64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68"/>
      <c r="AB192" s="768"/>
      <c r="AC192" s="768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3">
        <v>4680115880993</v>
      </c>
      <c r="E193" s="784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0"/>
      <c r="R193" s="780"/>
      <c r="S193" s="780"/>
      <c r="T193" s="781"/>
      <c r="U193" s="34"/>
      <c r="V193" s="34"/>
      <c r="W193" s="35" t="s">
        <v>69</v>
      </c>
      <c r="X193" s="775">
        <v>0</v>
      </c>
      <c r="Y193" s="776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3">
        <v>4680115881761</v>
      </c>
      <c r="E194" s="784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9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0"/>
      <c r="R194" s="780"/>
      <c r="S194" s="780"/>
      <c r="T194" s="781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3">
        <v>4680115881563</v>
      </c>
      <c r="E195" s="784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3">
        <v>4680115880986</v>
      </c>
      <c r="E196" s="784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0"/>
      <c r="R196" s="780"/>
      <c r="S196" s="780"/>
      <c r="T196" s="781"/>
      <c r="U196" s="34"/>
      <c r="V196" s="34"/>
      <c r="W196" s="35" t="s">
        <v>69</v>
      </c>
      <c r="X196" s="775">
        <v>0</v>
      </c>
      <c r="Y196" s="776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3">
        <v>4680115881785</v>
      </c>
      <c r="E197" s="784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0"/>
      <c r="R197" s="780"/>
      <c r="S197" s="780"/>
      <c r="T197" s="781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3">
        <v>4680115881679</v>
      </c>
      <c r="E198" s="784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3">
        <v>4680115880191</v>
      </c>
      <c r="E199" s="784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3">
        <v>4680115883963</v>
      </c>
      <c r="E200" s="784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0"/>
      <c r="R200" s="780"/>
      <c r="S200" s="780"/>
      <c r="T200" s="781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0</v>
      </c>
      <c r="Y201" s="777">
        <f>IFERROR(Y193/H193,"0")+IFERROR(Y194/H194,"0")+IFERROR(Y195/H195,"0")+IFERROR(Y196/H196,"0")+IFERROR(Y197/H197,"0")+IFERROR(Y198/H198,"0")+IFERROR(Y199/H199,"0")+IFERROR(Y200/H200,"0")</f>
        <v>0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78"/>
      <c r="AB201" s="778"/>
      <c r="AC201" s="778"/>
    </row>
    <row r="202" spans="1:68" hidden="1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77">
        <f>IFERROR(SUM(X193:X200),"0")</f>
        <v>0</v>
      </c>
      <c r="Y202" s="777">
        <f>IFERROR(SUM(Y193:Y200),"0")</f>
        <v>0</v>
      </c>
      <c r="Z202" s="37"/>
      <c r="AA202" s="778"/>
      <c r="AB202" s="778"/>
      <c r="AC202" s="778"/>
    </row>
    <row r="203" spans="1:68" ht="16.5" hidden="1" customHeight="1" x14ac:dyDescent="0.25">
      <c r="A203" s="817" t="s">
        <v>350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0"/>
      <c r="AB203" s="770"/>
      <c r="AC203" s="770"/>
    </row>
    <row r="204" spans="1:68" ht="14.25" hidden="1" customHeight="1" x14ac:dyDescent="0.25">
      <c r="A204" s="799" t="s">
        <v>115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68"/>
      <c r="AB204" s="768"/>
      <c r="AC204" s="768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3">
        <v>4680115881402</v>
      </c>
      <c r="E205" s="784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119</v>
      </c>
      <c r="N205" s="33"/>
      <c r="O205" s="32">
        <v>55</v>
      </c>
      <c r="P205" s="9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0"/>
      <c r="R205" s="780"/>
      <c r="S205" s="780"/>
      <c r="T205" s="781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3">
        <v>4680115881396</v>
      </c>
      <c r="E206" s="784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0"/>
      <c r="R206" s="780"/>
      <c r="S206" s="780"/>
      <c r="T206" s="781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hidden="1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hidden="1" customHeight="1" x14ac:dyDescent="0.25">
      <c r="A209" s="799" t="s">
        <v>172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68"/>
      <c r="AB209" s="768"/>
      <c r="AC209" s="768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3">
        <v>4680115882935</v>
      </c>
      <c r="E210" s="784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0"/>
      <c r="R210" s="780"/>
      <c r="S210" s="780"/>
      <c r="T210" s="781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3">
        <v>4680115880764</v>
      </c>
      <c r="E211" s="784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0"/>
      <c r="R211" s="780"/>
      <c r="S211" s="780"/>
      <c r="T211" s="781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hidden="1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hidden="1" customHeight="1" x14ac:dyDescent="0.25">
      <c r="A214" s="799" t="s">
        <v>64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68"/>
      <c r="AB214" s="768"/>
      <c r="AC214" s="768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3">
        <v>4680115882683</v>
      </c>
      <c r="E215" s="784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0"/>
      <c r="R215" s="780"/>
      <c r="S215" s="780"/>
      <c r="T215" s="781"/>
      <c r="U215" s="34"/>
      <c r="V215" s="34"/>
      <c r="W215" s="35" t="s">
        <v>69</v>
      </c>
      <c r="X215" s="775">
        <v>0</v>
      </c>
      <c r="Y215" s="776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3">
        <v>4680115882690</v>
      </c>
      <c r="E216" s="784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3">
        <v>4680115882669</v>
      </c>
      <c r="E217" s="784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3">
        <v>4680115882676</v>
      </c>
      <c r="E218" s="784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3">
        <v>4680115884014</v>
      </c>
      <c r="E219" s="784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3">
        <v>4680115884007</v>
      </c>
      <c r="E220" s="784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3">
        <v>4680115884038</v>
      </c>
      <c r="E221" s="784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3">
        <v>4680115884021</v>
      </c>
      <c r="E222" s="784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5">
        <v>0</v>
      </c>
      <c r="Y222" s="77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0</v>
      </c>
      <c r="Y223" s="777">
        <f>IFERROR(Y215/H215,"0")+IFERROR(Y216/H216,"0")+IFERROR(Y217/H217,"0")+IFERROR(Y218/H218,"0")+IFERROR(Y219/H219,"0")+IFERROR(Y220/H220,"0")+IFERROR(Y221/H221,"0")+IFERROR(Y222/H222,"0")</f>
        <v>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8"/>
      <c r="AB223" s="778"/>
      <c r="AC223" s="778"/>
    </row>
    <row r="224" spans="1:68" hidden="1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77">
        <f>IFERROR(SUM(X215:X222),"0")</f>
        <v>0</v>
      </c>
      <c r="Y224" s="777">
        <f>IFERROR(SUM(Y215:Y222),"0")</f>
        <v>0</v>
      </c>
      <c r="Z224" s="37"/>
      <c r="AA224" s="778"/>
      <c r="AB224" s="778"/>
      <c r="AC224" s="778"/>
    </row>
    <row r="225" spans="1:68" ht="14.25" hidden="1" customHeight="1" x14ac:dyDescent="0.25">
      <c r="A225" s="799" t="s">
        <v>73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68"/>
      <c r="AB225" s="768"/>
      <c r="AC225" s="768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3">
        <v>4680115881594</v>
      </c>
      <c r="E226" s="784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0"/>
      <c r="R226" s="780"/>
      <c r="S226" s="780"/>
      <c r="T226" s="781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3">
        <v>4680115880962</v>
      </c>
      <c r="E227" s="784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0"/>
      <c r="R227" s="780"/>
      <c r="S227" s="780"/>
      <c r="T227" s="781"/>
      <c r="U227" s="34"/>
      <c r="V227" s="34"/>
      <c r="W227" s="35" t="s">
        <v>69</v>
      </c>
      <c r="X227" s="775">
        <v>0</v>
      </c>
      <c r="Y227" s="776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3">
        <v>4680115881617</v>
      </c>
      <c r="E228" s="784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0"/>
      <c r="R228" s="780"/>
      <c r="S228" s="780"/>
      <c r="T228" s="781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3">
        <v>4680115880573</v>
      </c>
      <c r="E229" s="784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0"/>
      <c r="R229" s="780"/>
      <c r="S229" s="780"/>
      <c r="T229" s="781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3">
        <v>4680115882195</v>
      </c>
      <c r="E230" s="784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5">
        <v>0</v>
      </c>
      <c r="Y230" s="776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3">
        <v>4680115882607</v>
      </c>
      <c r="E231" s="784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167</v>
      </c>
      <c r="N231" s="33"/>
      <c r="O231" s="32">
        <v>45</v>
      </c>
      <c r="P231" s="7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3">
        <v>4680115880092</v>
      </c>
      <c r="E232" s="784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5">
        <v>100</v>
      </c>
      <c r="Y232" s="776">
        <f t="shared" si="46"/>
        <v>100.8</v>
      </c>
      <c r="Z232" s="36">
        <f t="shared" si="51"/>
        <v>0.27342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110.5</v>
      </c>
      <c r="BN232" s="64">
        <f t="shared" si="48"/>
        <v>111.384</v>
      </c>
      <c r="BO232" s="64">
        <f t="shared" si="49"/>
        <v>0.22893772893772898</v>
      </c>
      <c r="BP232" s="64">
        <f t="shared" si="50"/>
        <v>0.23076923076923078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3">
        <v>4680115880221</v>
      </c>
      <c r="E233" s="784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5">
        <v>100</v>
      </c>
      <c r="Y233" s="776">
        <f t="shared" si="46"/>
        <v>100.8</v>
      </c>
      <c r="Z233" s="36">
        <f t="shared" si="51"/>
        <v>0.27342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110.5</v>
      </c>
      <c r="BN233" s="64">
        <f t="shared" si="48"/>
        <v>111.384</v>
      </c>
      <c r="BO233" s="64">
        <f t="shared" si="49"/>
        <v>0.22893772893772898</v>
      </c>
      <c r="BP233" s="64">
        <f t="shared" si="50"/>
        <v>0.23076923076923078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3">
        <v>4680115882942</v>
      </c>
      <c r="E234" s="784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3">
        <v>4680115880504</v>
      </c>
      <c r="E235" s="784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1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0"/>
      <c r="R235" s="780"/>
      <c r="S235" s="780"/>
      <c r="T235" s="781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3">
        <v>4680115882164</v>
      </c>
      <c r="E236" s="784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0"/>
      <c r="R236" s="780"/>
      <c r="S236" s="780"/>
      <c r="T236" s="781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83.333333333333343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84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0.54683999999999999</v>
      </c>
      <c r="AA237" s="778"/>
      <c r="AB237" s="778"/>
      <c r="AC237" s="778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77">
        <f>IFERROR(SUM(X226:X236),"0")</f>
        <v>200</v>
      </c>
      <c r="Y238" s="777">
        <f>IFERROR(SUM(Y226:Y236),"0")</f>
        <v>201.6</v>
      </c>
      <c r="Z238" s="37"/>
      <c r="AA238" s="778"/>
      <c r="AB238" s="778"/>
      <c r="AC238" s="778"/>
    </row>
    <row r="239" spans="1:68" ht="14.25" hidden="1" customHeight="1" x14ac:dyDescent="0.25">
      <c r="A239" s="799" t="s">
        <v>213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68"/>
      <c r="AB239" s="768"/>
      <c r="AC239" s="768"/>
    </row>
    <row r="240" spans="1:68" ht="16.5" hidden="1" customHeight="1" x14ac:dyDescent="0.25">
      <c r="A240" s="54" t="s">
        <v>411</v>
      </c>
      <c r="B240" s="54" t="s">
        <v>412</v>
      </c>
      <c r="C240" s="31">
        <v>4301060360</v>
      </c>
      <c r="D240" s="783">
        <v>4680115882874</v>
      </c>
      <c r="E240" s="784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0"/>
      <c r="R240" s="780"/>
      <c r="S240" s="780"/>
      <c r="T240" s="781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4301060404</v>
      </c>
      <c r="D241" s="783">
        <v>4680115882874</v>
      </c>
      <c r="E241" s="784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132</v>
      </c>
      <c r="K241" s="32" t="s">
        <v>128</v>
      </c>
      <c r="L241" s="32"/>
      <c r="M241" s="33" t="s">
        <v>68</v>
      </c>
      <c r="N241" s="33"/>
      <c r="O241" s="32">
        <v>40</v>
      </c>
      <c r="P241" s="11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3">
        <v>4680115882874</v>
      </c>
      <c r="E242" s="784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167</v>
      </c>
      <c r="N242" s="33"/>
      <c r="O242" s="32">
        <v>30</v>
      </c>
      <c r="P242" s="871" t="s">
        <v>417</v>
      </c>
      <c r="Q242" s="780"/>
      <c r="R242" s="780"/>
      <c r="S242" s="780"/>
      <c r="T242" s="781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3">
        <v>4680115884434</v>
      </c>
      <c r="E243" s="784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7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3">
        <v>4680115880818</v>
      </c>
      <c r="E244" s="784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3">
        <v>4680115880801</v>
      </c>
      <c r="E245" s="784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hidden="1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hidden="1" customHeight="1" x14ac:dyDescent="0.25">
      <c r="A248" s="817" t="s">
        <v>428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0"/>
      <c r="AB248" s="770"/>
      <c r="AC248" s="770"/>
    </row>
    <row r="249" spans="1:68" ht="14.25" hidden="1" customHeight="1" x14ac:dyDescent="0.25">
      <c r="A249" s="799" t="s">
        <v>115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68"/>
      <c r="AB249" s="768"/>
      <c r="AC249" s="768"/>
    </row>
    <row r="250" spans="1:68" ht="27" hidden="1" customHeight="1" x14ac:dyDescent="0.25">
      <c r="A250" s="54" t="s">
        <v>429</v>
      </c>
      <c r="B250" s="54" t="s">
        <v>430</v>
      </c>
      <c r="C250" s="31">
        <v>4301011945</v>
      </c>
      <c r="D250" s="783">
        <v>4680115884274</v>
      </c>
      <c r="E250" s="784"/>
      <c r="F250" s="774">
        <v>1.45</v>
      </c>
      <c r="G250" s="32">
        <v>8</v>
      </c>
      <c r="H250" s="774">
        <v>11.6</v>
      </c>
      <c r="I250" s="774">
        <v>12.08</v>
      </c>
      <c r="J250" s="32">
        <v>48</v>
      </c>
      <c r="K250" s="32" t="s">
        <v>118</v>
      </c>
      <c r="L250" s="32"/>
      <c r="M250" s="33" t="s">
        <v>151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4301011717</v>
      </c>
      <c r="D251" s="783">
        <v>4680115884274</v>
      </c>
      <c r="E251" s="784"/>
      <c r="F251" s="774">
        <v>1.45</v>
      </c>
      <c r="G251" s="32">
        <v>8</v>
      </c>
      <c r="H251" s="774">
        <v>11.6</v>
      </c>
      <c r="I251" s="774">
        <v>12.08</v>
      </c>
      <c r="J251" s="32">
        <v>56</v>
      </c>
      <c r="K251" s="32" t="s">
        <v>118</v>
      </c>
      <c r="L251" s="32"/>
      <c r="M251" s="33" t="s">
        <v>119</v>
      </c>
      <c r="N251" s="33"/>
      <c r="O251" s="32">
        <v>55</v>
      </c>
      <c r="P251" s="104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3">
        <v>4680115884298</v>
      </c>
      <c r="E252" s="784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119</v>
      </c>
      <c r="N252" s="33"/>
      <c r="O252" s="32">
        <v>55</v>
      </c>
      <c r="P252" s="8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4301011944</v>
      </c>
      <c r="D253" s="783">
        <v>4680115884250</v>
      </c>
      <c r="E253" s="784"/>
      <c r="F253" s="774">
        <v>1.45</v>
      </c>
      <c r="G253" s="32">
        <v>8</v>
      </c>
      <c r="H253" s="774">
        <v>11.6</v>
      </c>
      <c r="I253" s="774">
        <v>12.08</v>
      </c>
      <c r="J253" s="32">
        <v>48</v>
      </c>
      <c r="K253" s="32" t="s">
        <v>118</v>
      </c>
      <c r="L253" s="32"/>
      <c r="M253" s="33" t="s">
        <v>151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431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439</v>
      </c>
      <c r="C254" s="31">
        <v>4301011733</v>
      </c>
      <c r="D254" s="783">
        <v>4680115884250</v>
      </c>
      <c r="E254" s="784"/>
      <c r="F254" s="774">
        <v>1.45</v>
      </c>
      <c r="G254" s="32">
        <v>8</v>
      </c>
      <c r="H254" s="774">
        <v>11.6</v>
      </c>
      <c r="I254" s="774">
        <v>12.08</v>
      </c>
      <c r="J254" s="32">
        <v>56</v>
      </c>
      <c r="K254" s="32" t="s">
        <v>118</v>
      </c>
      <c r="L254" s="32"/>
      <c r="M254" s="33" t="s">
        <v>77</v>
      </c>
      <c r="N254" s="33"/>
      <c r="O254" s="32">
        <v>55</v>
      </c>
      <c r="P254" s="10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440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3">
        <v>4680115884281</v>
      </c>
      <c r="E255" s="784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119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3">
        <v>4680115884199</v>
      </c>
      <c r="E256" s="784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119</v>
      </c>
      <c r="N256" s="33"/>
      <c r="O256" s="32">
        <v>55</v>
      </c>
      <c r="P256" s="10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3">
        <v>4680115884267</v>
      </c>
      <c r="E257" s="784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119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hidden="1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hidden="1" customHeight="1" x14ac:dyDescent="0.25">
      <c r="A260" s="817" t="s">
        <v>449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0"/>
      <c r="AB260" s="770"/>
      <c r="AC260" s="770"/>
    </row>
    <row r="261" spans="1:68" ht="14.25" hidden="1" customHeight="1" x14ac:dyDescent="0.25">
      <c r="A261" s="799" t="s">
        <v>115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68"/>
      <c r="AB261" s="768"/>
      <c r="AC261" s="768"/>
    </row>
    <row r="262" spans="1:68" ht="27" hidden="1" customHeight="1" x14ac:dyDescent="0.25">
      <c r="A262" s="54" t="s">
        <v>450</v>
      </c>
      <c r="B262" s="54" t="s">
        <v>451</v>
      </c>
      <c r="C262" s="31">
        <v>4301011942</v>
      </c>
      <c r="D262" s="783">
        <v>4680115884137</v>
      </c>
      <c r="E262" s="784"/>
      <c r="F262" s="774">
        <v>1.45</v>
      </c>
      <c r="G262" s="32">
        <v>8</v>
      </c>
      <c r="H262" s="774">
        <v>11.6</v>
      </c>
      <c r="I262" s="774">
        <v>12.08</v>
      </c>
      <c r="J262" s="32">
        <v>48</v>
      </c>
      <c r="K262" s="32" t="s">
        <v>118</v>
      </c>
      <c r="L262" s="32"/>
      <c r="M262" s="33" t="s">
        <v>151</v>
      </c>
      <c r="N262" s="33"/>
      <c r="O262" s="32">
        <v>55</v>
      </c>
      <c r="P262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452</v>
      </c>
      <c r="C263" s="31">
        <v>4301011826</v>
      </c>
      <c r="D263" s="783">
        <v>4680115884137</v>
      </c>
      <c r="E263" s="784"/>
      <c r="F263" s="774">
        <v>1.45</v>
      </c>
      <c r="G263" s="32">
        <v>8</v>
      </c>
      <c r="H263" s="774">
        <v>11.6</v>
      </c>
      <c r="I263" s="774">
        <v>12.08</v>
      </c>
      <c r="J263" s="32">
        <v>56</v>
      </c>
      <c r="K263" s="32" t="s">
        <v>118</v>
      </c>
      <c r="L263" s="32"/>
      <c r="M263" s="33" t="s">
        <v>119</v>
      </c>
      <c r="N263" s="33"/>
      <c r="O263" s="32">
        <v>55</v>
      </c>
      <c r="P263" s="11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453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3">
        <v>4680115884236</v>
      </c>
      <c r="E264" s="784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119</v>
      </c>
      <c r="N264" s="33"/>
      <c r="O264" s="32">
        <v>55</v>
      </c>
      <c r="P264" s="9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4301011941</v>
      </c>
      <c r="D265" s="783">
        <v>4680115884175</v>
      </c>
      <c r="E265" s="784"/>
      <c r="F265" s="774">
        <v>1.45</v>
      </c>
      <c r="G265" s="32">
        <v>8</v>
      </c>
      <c r="H265" s="774">
        <v>11.6</v>
      </c>
      <c r="I265" s="774">
        <v>12.08</v>
      </c>
      <c r="J265" s="32">
        <v>48</v>
      </c>
      <c r="K265" s="32" t="s">
        <v>118</v>
      </c>
      <c r="L265" s="32"/>
      <c r="M265" s="33" t="s">
        <v>151</v>
      </c>
      <c r="N265" s="33"/>
      <c r="O265" s="32">
        <v>55</v>
      </c>
      <c r="P265" s="86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459</v>
      </c>
      <c r="C266" s="31">
        <v>4301011721</v>
      </c>
      <c r="D266" s="783">
        <v>4680115884175</v>
      </c>
      <c r="E266" s="784"/>
      <c r="F266" s="774">
        <v>1.45</v>
      </c>
      <c r="G266" s="32">
        <v>8</v>
      </c>
      <c r="H266" s="774">
        <v>11.6</v>
      </c>
      <c r="I266" s="774">
        <v>12.08</v>
      </c>
      <c r="J266" s="32">
        <v>56</v>
      </c>
      <c r="K266" s="32" t="s">
        <v>118</v>
      </c>
      <c r="L266" s="32"/>
      <c r="M266" s="33" t="s">
        <v>119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460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3">
        <v>4680115884144</v>
      </c>
      <c r="E267" s="784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119</v>
      </c>
      <c r="N267" s="33"/>
      <c r="O267" s="32">
        <v>55</v>
      </c>
      <c r="P267" s="9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3">
        <v>4680115885288</v>
      </c>
      <c r="E268" s="784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119</v>
      </c>
      <c r="N268" s="33"/>
      <c r="O268" s="32">
        <v>55</v>
      </c>
      <c r="P268" s="8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3">
        <v>4680115884182</v>
      </c>
      <c r="E269" s="784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119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3">
        <v>4680115884205</v>
      </c>
      <c r="E270" s="784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119</v>
      </c>
      <c r="N270" s="33"/>
      <c r="O270" s="32">
        <v>55</v>
      </c>
      <c r="P270" s="10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hidden="1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hidden="1" customHeight="1" x14ac:dyDescent="0.25">
      <c r="A273" s="799" t="s">
        <v>172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68"/>
      <c r="AB273" s="768"/>
      <c r="AC273" s="768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3">
        <v>4680115885721</v>
      </c>
      <c r="E274" s="784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hidden="1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hidden="1" customHeight="1" x14ac:dyDescent="0.25">
      <c r="A277" s="817" t="s">
        <v>473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0"/>
      <c r="AB277" s="770"/>
      <c r="AC277" s="770"/>
    </row>
    <row r="278" spans="1:68" ht="14.25" hidden="1" customHeight="1" x14ac:dyDescent="0.25">
      <c r="A278" s="799" t="s">
        <v>115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68"/>
      <c r="AB278" s="768"/>
      <c r="AC278" s="768"/>
    </row>
    <row r="279" spans="1:68" ht="27" hidden="1" customHeight="1" x14ac:dyDescent="0.25">
      <c r="A279" s="54" t="s">
        <v>474</v>
      </c>
      <c r="B279" s="54" t="s">
        <v>475</v>
      </c>
      <c r="C279" s="31">
        <v>4301011322</v>
      </c>
      <c r="D279" s="783">
        <v>4607091387452</v>
      </c>
      <c r="E279" s="784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77</v>
      </c>
      <c r="N279" s="33"/>
      <c r="O279" s="32">
        <v>55</v>
      </c>
      <c r="P279" s="103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4301011855</v>
      </c>
      <c r="D280" s="783">
        <v>4680115885837</v>
      </c>
      <c r="E280" s="784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119</v>
      </c>
      <c r="N280" s="33"/>
      <c r="O280" s="32">
        <v>55</v>
      </c>
      <c r="P280" s="9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4301011910</v>
      </c>
      <c r="D281" s="783">
        <v>4680115885806</v>
      </c>
      <c r="E281" s="784"/>
      <c r="F281" s="774">
        <v>1.35</v>
      </c>
      <c r="G281" s="32">
        <v>8</v>
      </c>
      <c r="H281" s="774">
        <v>10.8</v>
      </c>
      <c r="I281" s="774">
        <v>11.28</v>
      </c>
      <c r="J281" s="32">
        <v>48</v>
      </c>
      <c r="K281" s="32" t="s">
        <v>118</v>
      </c>
      <c r="L281" s="32"/>
      <c r="M281" s="33" t="s">
        <v>151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4301011850</v>
      </c>
      <c r="D282" s="783">
        <v>4680115885806</v>
      </c>
      <c r="E282" s="784"/>
      <c r="F282" s="774">
        <v>1.35</v>
      </c>
      <c r="G282" s="32">
        <v>8</v>
      </c>
      <c r="H282" s="774">
        <v>10.8</v>
      </c>
      <c r="I282" s="774">
        <v>11.28</v>
      </c>
      <c r="J282" s="32">
        <v>56</v>
      </c>
      <c r="K282" s="32" t="s">
        <v>118</v>
      </c>
      <c r="L282" s="32"/>
      <c r="M282" s="33" t="s">
        <v>119</v>
      </c>
      <c r="N282" s="33"/>
      <c r="O282" s="32">
        <v>55</v>
      </c>
      <c r="P282" s="11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4301011313</v>
      </c>
      <c r="D283" s="783">
        <v>4607091385984</v>
      </c>
      <c r="E283" s="784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119</v>
      </c>
      <c r="N283" s="33"/>
      <c r="O283" s="32">
        <v>55</v>
      </c>
      <c r="P283" s="100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4301011853</v>
      </c>
      <c r="D284" s="783">
        <v>4680115885851</v>
      </c>
      <c r="E284" s="784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4301011319</v>
      </c>
      <c r="D285" s="783">
        <v>4607091387469</v>
      </c>
      <c r="E285" s="784"/>
      <c r="F285" s="774">
        <v>0.5</v>
      </c>
      <c r="G285" s="32">
        <v>10</v>
      </c>
      <c r="H285" s="774">
        <v>5</v>
      </c>
      <c r="I285" s="774">
        <v>5.21</v>
      </c>
      <c r="J285" s="32">
        <v>132</v>
      </c>
      <c r="K285" s="32" t="s">
        <v>128</v>
      </c>
      <c r="L285" s="32"/>
      <c r="M285" s="33" t="s">
        <v>119</v>
      </c>
      <c r="N285" s="33"/>
      <c r="O285" s="32">
        <v>55</v>
      </c>
      <c r="P285" s="101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4301011852</v>
      </c>
      <c r="D286" s="783">
        <v>4680115885844</v>
      </c>
      <c r="E286" s="784"/>
      <c r="F286" s="774">
        <v>0.4</v>
      </c>
      <c r="G286" s="32">
        <v>10</v>
      </c>
      <c r="H286" s="774">
        <v>4</v>
      </c>
      <c r="I286" s="774">
        <v>4.21</v>
      </c>
      <c r="J286" s="32">
        <v>132</v>
      </c>
      <c r="K286" s="32" t="s">
        <v>128</v>
      </c>
      <c r="L286" s="32"/>
      <c r="M286" s="33" t="s">
        <v>119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4301011316</v>
      </c>
      <c r="D287" s="783">
        <v>4607091387438</v>
      </c>
      <c r="E287" s="784"/>
      <c r="F287" s="774">
        <v>0.5</v>
      </c>
      <c r="G287" s="32">
        <v>10</v>
      </c>
      <c r="H287" s="774">
        <v>5</v>
      </c>
      <c r="I287" s="774">
        <v>5.21</v>
      </c>
      <c r="J287" s="32">
        <v>132</v>
      </c>
      <c r="K287" s="32" t="s">
        <v>128</v>
      </c>
      <c r="L287" s="32"/>
      <c r="M287" s="33" t="s">
        <v>119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497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498</v>
      </c>
      <c r="B288" s="54" t="s">
        <v>499</v>
      </c>
      <c r="C288" s="31">
        <v>4301011851</v>
      </c>
      <c r="D288" s="783">
        <v>4680115885820</v>
      </c>
      <c r="E288" s="784"/>
      <c r="F288" s="774">
        <v>0.4</v>
      </c>
      <c r="G288" s="32">
        <v>10</v>
      </c>
      <c r="H288" s="774">
        <v>4</v>
      </c>
      <c r="I288" s="774">
        <v>4.21</v>
      </c>
      <c r="J288" s="32">
        <v>132</v>
      </c>
      <c r="K288" s="32" t="s">
        <v>128</v>
      </c>
      <c r="L288" s="32"/>
      <c r="M288" s="33" t="s">
        <v>119</v>
      </c>
      <c r="N288" s="33"/>
      <c r="O288" s="32">
        <v>55</v>
      </c>
      <c r="P288" s="11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92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71</v>
      </c>
      <c r="Q289" s="786"/>
      <c r="R289" s="786"/>
      <c r="S289" s="786"/>
      <c r="T289" s="786"/>
      <c r="U289" s="786"/>
      <c r="V289" s="787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hidden="1" x14ac:dyDescent="0.2">
      <c r="A290" s="793"/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4"/>
      <c r="P290" s="785" t="s">
        <v>71</v>
      </c>
      <c r="Q290" s="786"/>
      <c r="R290" s="786"/>
      <c r="S290" s="786"/>
      <c r="T290" s="786"/>
      <c r="U290" s="786"/>
      <c r="V290" s="787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hidden="1" customHeight="1" x14ac:dyDescent="0.25">
      <c r="A291" s="817" t="s">
        <v>500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0"/>
      <c r="AB291" s="770"/>
      <c r="AC291" s="770"/>
    </row>
    <row r="292" spans="1:68" ht="14.25" hidden="1" customHeight="1" x14ac:dyDescent="0.25">
      <c r="A292" s="799" t="s">
        <v>115</v>
      </c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793"/>
      <c r="P292" s="793"/>
      <c r="Q292" s="793"/>
      <c r="R292" s="793"/>
      <c r="S292" s="793"/>
      <c r="T292" s="793"/>
      <c r="U292" s="793"/>
      <c r="V292" s="793"/>
      <c r="W292" s="793"/>
      <c r="X292" s="793"/>
      <c r="Y292" s="793"/>
      <c r="Z292" s="793"/>
      <c r="AA292" s="768"/>
      <c r="AB292" s="768"/>
      <c r="AC292" s="768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3">
        <v>4680115885707</v>
      </c>
      <c r="E293" s="784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119</v>
      </c>
      <c r="N293" s="33"/>
      <c r="O293" s="32">
        <v>31</v>
      </c>
      <c r="P293" s="117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92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71</v>
      </c>
      <c r="Q294" s="786"/>
      <c r="R294" s="786"/>
      <c r="S294" s="786"/>
      <c r="T294" s="786"/>
      <c r="U294" s="786"/>
      <c r="V294" s="787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hidden="1" x14ac:dyDescent="0.2">
      <c r="A295" s="793"/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4"/>
      <c r="P295" s="785" t="s">
        <v>71</v>
      </c>
      <c r="Q295" s="786"/>
      <c r="R295" s="786"/>
      <c r="S295" s="786"/>
      <c r="T295" s="786"/>
      <c r="U295" s="786"/>
      <c r="V295" s="787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hidden="1" customHeight="1" x14ac:dyDescent="0.25">
      <c r="A296" s="817" t="s">
        <v>503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0"/>
      <c r="AB296" s="770"/>
      <c r="AC296" s="770"/>
    </row>
    <row r="297" spans="1:68" ht="14.25" hidden="1" customHeight="1" x14ac:dyDescent="0.25">
      <c r="A297" s="799" t="s">
        <v>115</v>
      </c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793"/>
      <c r="P297" s="793"/>
      <c r="Q297" s="793"/>
      <c r="R297" s="793"/>
      <c r="S297" s="793"/>
      <c r="T297" s="793"/>
      <c r="U297" s="793"/>
      <c r="V297" s="793"/>
      <c r="W297" s="793"/>
      <c r="X297" s="793"/>
      <c r="Y297" s="793"/>
      <c r="Z297" s="793"/>
      <c r="AA297" s="768"/>
      <c r="AB297" s="768"/>
      <c r="AC297" s="768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3">
        <v>4607091383423</v>
      </c>
      <c r="E298" s="784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3">
        <v>4680115885691</v>
      </c>
      <c r="E299" s="784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3">
        <v>4680115885660</v>
      </c>
      <c r="E300" s="784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92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71</v>
      </c>
      <c r="Q301" s="786"/>
      <c r="R301" s="786"/>
      <c r="S301" s="786"/>
      <c r="T301" s="786"/>
      <c r="U301" s="786"/>
      <c r="V301" s="787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hidden="1" x14ac:dyDescent="0.2">
      <c r="A302" s="793"/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4"/>
      <c r="P302" s="785" t="s">
        <v>71</v>
      </c>
      <c r="Q302" s="786"/>
      <c r="R302" s="786"/>
      <c r="S302" s="786"/>
      <c r="T302" s="786"/>
      <c r="U302" s="786"/>
      <c r="V302" s="787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hidden="1" customHeight="1" x14ac:dyDescent="0.25">
      <c r="A303" s="817" t="s">
        <v>512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0"/>
      <c r="AB303" s="770"/>
      <c r="AC303" s="770"/>
    </row>
    <row r="304" spans="1:68" ht="14.25" hidden="1" customHeight="1" x14ac:dyDescent="0.25">
      <c r="A304" s="799" t="s">
        <v>73</v>
      </c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793"/>
      <c r="P304" s="793"/>
      <c r="Q304" s="793"/>
      <c r="R304" s="793"/>
      <c r="S304" s="793"/>
      <c r="T304" s="793"/>
      <c r="U304" s="793"/>
      <c r="V304" s="793"/>
      <c r="W304" s="793"/>
      <c r="X304" s="793"/>
      <c r="Y304" s="793"/>
      <c r="Z304" s="793"/>
      <c r="AA304" s="768"/>
      <c r="AB304" s="768"/>
      <c r="AC304" s="768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3">
        <v>4680115881556</v>
      </c>
      <c r="E305" s="784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1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3">
        <v>4680115881037</v>
      </c>
      <c r="E306" s="784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1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3">
        <v>4680115886186</v>
      </c>
      <c r="E307" s="784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3">
        <v>4680115881228</v>
      </c>
      <c r="E308" s="784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2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3">
        <v>4680115881211</v>
      </c>
      <c r="E309" s="784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8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3">
        <v>4680115881020</v>
      </c>
      <c r="E310" s="784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92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71</v>
      </c>
      <c r="Q311" s="786"/>
      <c r="R311" s="786"/>
      <c r="S311" s="786"/>
      <c r="T311" s="786"/>
      <c r="U311" s="786"/>
      <c r="V311" s="787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hidden="1" x14ac:dyDescent="0.2">
      <c r="A312" s="793"/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4"/>
      <c r="P312" s="785" t="s">
        <v>71</v>
      </c>
      <c r="Q312" s="786"/>
      <c r="R312" s="786"/>
      <c r="S312" s="786"/>
      <c r="T312" s="786"/>
      <c r="U312" s="786"/>
      <c r="V312" s="787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hidden="1" customHeight="1" x14ac:dyDescent="0.25">
      <c r="A313" s="817" t="s">
        <v>528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0"/>
      <c r="AB313" s="770"/>
      <c r="AC313" s="770"/>
    </row>
    <row r="314" spans="1:68" ht="14.25" hidden="1" customHeight="1" x14ac:dyDescent="0.25">
      <c r="A314" s="799" t="s">
        <v>115</v>
      </c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793"/>
      <c r="P314" s="793"/>
      <c r="Q314" s="793"/>
      <c r="R314" s="793"/>
      <c r="S314" s="793"/>
      <c r="T314" s="793"/>
      <c r="U314" s="793"/>
      <c r="V314" s="793"/>
      <c r="W314" s="793"/>
      <c r="X314" s="793"/>
      <c r="Y314" s="793"/>
      <c r="Z314" s="793"/>
      <c r="AA314" s="768"/>
      <c r="AB314" s="768"/>
      <c r="AC314" s="768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3">
        <v>4607091389296</v>
      </c>
      <c r="E315" s="784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9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2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71</v>
      </c>
      <c r="Q316" s="786"/>
      <c r="R316" s="786"/>
      <c r="S316" s="786"/>
      <c r="T316" s="786"/>
      <c r="U316" s="786"/>
      <c r="V316" s="787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hidden="1" x14ac:dyDescent="0.2">
      <c r="A317" s="793"/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4"/>
      <c r="P317" s="785" t="s">
        <v>71</v>
      </c>
      <c r="Q317" s="786"/>
      <c r="R317" s="786"/>
      <c r="S317" s="786"/>
      <c r="T317" s="786"/>
      <c r="U317" s="786"/>
      <c r="V317" s="787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hidden="1" customHeight="1" x14ac:dyDescent="0.25">
      <c r="A318" s="799" t="s">
        <v>64</v>
      </c>
      <c r="B318" s="793"/>
      <c r="C318" s="793"/>
      <c r="D318" s="793"/>
      <c r="E318" s="793"/>
      <c r="F318" s="793"/>
      <c r="G318" s="793"/>
      <c r="H318" s="793"/>
      <c r="I318" s="793"/>
      <c r="J318" s="793"/>
      <c r="K318" s="793"/>
      <c r="L318" s="793"/>
      <c r="M318" s="793"/>
      <c r="N318" s="793"/>
      <c r="O318" s="793"/>
      <c r="P318" s="793"/>
      <c r="Q318" s="793"/>
      <c r="R318" s="793"/>
      <c r="S318" s="793"/>
      <c r="T318" s="793"/>
      <c r="U318" s="793"/>
      <c r="V318" s="793"/>
      <c r="W318" s="793"/>
      <c r="X318" s="793"/>
      <c r="Y318" s="793"/>
      <c r="Z318" s="793"/>
      <c r="AA318" s="768"/>
      <c r="AB318" s="768"/>
      <c r="AC318" s="768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3">
        <v>4680115880344</v>
      </c>
      <c r="E319" s="784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8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92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71</v>
      </c>
      <c r="Q320" s="786"/>
      <c r="R320" s="786"/>
      <c r="S320" s="786"/>
      <c r="T320" s="786"/>
      <c r="U320" s="786"/>
      <c r="V320" s="787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hidden="1" x14ac:dyDescent="0.2">
      <c r="A321" s="793"/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4"/>
      <c r="P321" s="785" t="s">
        <v>71</v>
      </c>
      <c r="Q321" s="786"/>
      <c r="R321" s="786"/>
      <c r="S321" s="786"/>
      <c r="T321" s="786"/>
      <c r="U321" s="786"/>
      <c r="V321" s="787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hidden="1" customHeight="1" x14ac:dyDescent="0.25">
      <c r="A322" s="799" t="s">
        <v>73</v>
      </c>
      <c r="B322" s="793"/>
      <c r="C322" s="793"/>
      <c r="D322" s="793"/>
      <c r="E322" s="793"/>
      <c r="F322" s="793"/>
      <c r="G322" s="793"/>
      <c r="H322" s="793"/>
      <c r="I322" s="793"/>
      <c r="J322" s="793"/>
      <c r="K322" s="793"/>
      <c r="L322" s="793"/>
      <c r="M322" s="793"/>
      <c r="N322" s="793"/>
      <c r="O322" s="793"/>
      <c r="P322" s="793"/>
      <c r="Q322" s="793"/>
      <c r="R322" s="793"/>
      <c r="S322" s="793"/>
      <c r="T322" s="793"/>
      <c r="U322" s="793"/>
      <c r="V322" s="793"/>
      <c r="W322" s="793"/>
      <c r="X322" s="793"/>
      <c r="Y322" s="793"/>
      <c r="Z322" s="793"/>
      <c r="AA322" s="768"/>
      <c r="AB322" s="768"/>
      <c r="AC322" s="768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3">
        <v>4680115884618</v>
      </c>
      <c r="E323" s="784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92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71</v>
      </c>
      <c r="Q324" s="786"/>
      <c r="R324" s="786"/>
      <c r="S324" s="786"/>
      <c r="T324" s="786"/>
      <c r="U324" s="786"/>
      <c r="V324" s="787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hidden="1" x14ac:dyDescent="0.2">
      <c r="A325" s="793"/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4"/>
      <c r="P325" s="785" t="s">
        <v>71</v>
      </c>
      <c r="Q325" s="786"/>
      <c r="R325" s="786"/>
      <c r="S325" s="786"/>
      <c r="T325" s="786"/>
      <c r="U325" s="786"/>
      <c r="V325" s="787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hidden="1" customHeight="1" x14ac:dyDescent="0.25">
      <c r="A326" s="817" t="s">
        <v>538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0"/>
      <c r="AB326" s="770"/>
      <c r="AC326" s="770"/>
    </row>
    <row r="327" spans="1:68" ht="14.25" hidden="1" customHeight="1" x14ac:dyDescent="0.25">
      <c r="A327" s="799" t="s">
        <v>115</v>
      </c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793"/>
      <c r="P327" s="793"/>
      <c r="Q327" s="793"/>
      <c r="R327" s="793"/>
      <c r="S327" s="793"/>
      <c r="T327" s="793"/>
      <c r="U327" s="793"/>
      <c r="V327" s="793"/>
      <c r="W327" s="793"/>
      <c r="X327" s="793"/>
      <c r="Y327" s="793"/>
      <c r="Z327" s="793"/>
      <c r="AA327" s="768"/>
      <c r="AB327" s="768"/>
      <c r="AC327" s="768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3">
        <v>4607091389807</v>
      </c>
      <c r="E328" s="784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119</v>
      </c>
      <c r="N328" s="33"/>
      <c r="O328" s="32">
        <v>55</v>
      </c>
      <c r="P328" s="85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92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71</v>
      </c>
      <c r="Q329" s="786"/>
      <c r="R329" s="786"/>
      <c r="S329" s="786"/>
      <c r="T329" s="786"/>
      <c r="U329" s="786"/>
      <c r="V329" s="787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hidden="1" x14ac:dyDescent="0.2">
      <c r="A330" s="793"/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4"/>
      <c r="P330" s="785" t="s">
        <v>71</v>
      </c>
      <c r="Q330" s="786"/>
      <c r="R330" s="786"/>
      <c r="S330" s="786"/>
      <c r="T330" s="786"/>
      <c r="U330" s="786"/>
      <c r="V330" s="787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hidden="1" customHeight="1" x14ac:dyDescent="0.25">
      <c r="A331" s="799" t="s">
        <v>64</v>
      </c>
      <c r="B331" s="793"/>
      <c r="C331" s="793"/>
      <c r="D331" s="793"/>
      <c r="E331" s="793"/>
      <c r="F331" s="793"/>
      <c r="G331" s="793"/>
      <c r="H331" s="793"/>
      <c r="I331" s="793"/>
      <c r="J331" s="793"/>
      <c r="K331" s="793"/>
      <c r="L331" s="793"/>
      <c r="M331" s="793"/>
      <c r="N331" s="793"/>
      <c r="O331" s="793"/>
      <c r="P331" s="793"/>
      <c r="Q331" s="793"/>
      <c r="R331" s="793"/>
      <c r="S331" s="793"/>
      <c r="T331" s="793"/>
      <c r="U331" s="793"/>
      <c r="V331" s="793"/>
      <c r="W331" s="793"/>
      <c r="X331" s="793"/>
      <c r="Y331" s="793"/>
      <c r="Z331" s="793"/>
      <c r="AA331" s="768"/>
      <c r="AB331" s="768"/>
      <c r="AC331" s="768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3">
        <v>4680115880481</v>
      </c>
      <c r="E332" s="784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92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71</v>
      </c>
      <c r="Q333" s="786"/>
      <c r="R333" s="786"/>
      <c r="S333" s="786"/>
      <c r="T333" s="786"/>
      <c r="U333" s="786"/>
      <c r="V333" s="787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hidden="1" x14ac:dyDescent="0.2">
      <c r="A334" s="793"/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4"/>
      <c r="P334" s="785" t="s">
        <v>71</v>
      </c>
      <c r="Q334" s="786"/>
      <c r="R334" s="786"/>
      <c r="S334" s="786"/>
      <c r="T334" s="786"/>
      <c r="U334" s="786"/>
      <c r="V334" s="787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hidden="1" customHeight="1" x14ac:dyDescent="0.25">
      <c r="A335" s="799" t="s">
        <v>73</v>
      </c>
      <c r="B335" s="793"/>
      <c r="C335" s="793"/>
      <c r="D335" s="793"/>
      <c r="E335" s="793"/>
      <c r="F335" s="793"/>
      <c r="G335" s="793"/>
      <c r="H335" s="793"/>
      <c r="I335" s="793"/>
      <c r="J335" s="793"/>
      <c r="K335" s="793"/>
      <c r="L335" s="793"/>
      <c r="M335" s="793"/>
      <c r="N335" s="793"/>
      <c r="O335" s="793"/>
      <c r="P335" s="793"/>
      <c r="Q335" s="793"/>
      <c r="R335" s="793"/>
      <c r="S335" s="793"/>
      <c r="T335" s="793"/>
      <c r="U335" s="793"/>
      <c r="V335" s="793"/>
      <c r="W335" s="793"/>
      <c r="X335" s="793"/>
      <c r="Y335" s="793"/>
      <c r="Z335" s="793"/>
      <c r="AA335" s="768"/>
      <c r="AB335" s="768"/>
      <c r="AC335" s="768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3">
        <v>4680115880412</v>
      </c>
      <c r="E336" s="784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3">
        <v>4680115880511</v>
      </c>
      <c r="E337" s="784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9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92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71</v>
      </c>
      <c r="Q338" s="786"/>
      <c r="R338" s="786"/>
      <c r="S338" s="786"/>
      <c r="T338" s="786"/>
      <c r="U338" s="786"/>
      <c r="V338" s="787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hidden="1" x14ac:dyDescent="0.2">
      <c r="A339" s="793"/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4"/>
      <c r="P339" s="785" t="s">
        <v>71</v>
      </c>
      <c r="Q339" s="786"/>
      <c r="R339" s="786"/>
      <c r="S339" s="786"/>
      <c r="T339" s="786"/>
      <c r="U339" s="786"/>
      <c r="V339" s="787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hidden="1" customHeight="1" x14ac:dyDescent="0.25">
      <c r="A340" s="817" t="s">
        <v>551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0"/>
      <c r="AB340" s="770"/>
      <c r="AC340" s="770"/>
    </row>
    <row r="341" spans="1:68" ht="14.25" hidden="1" customHeight="1" x14ac:dyDescent="0.25">
      <c r="A341" s="799" t="s">
        <v>115</v>
      </c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793"/>
      <c r="P341" s="793"/>
      <c r="Q341" s="793"/>
      <c r="R341" s="793"/>
      <c r="S341" s="793"/>
      <c r="T341" s="793"/>
      <c r="U341" s="793"/>
      <c r="V341" s="793"/>
      <c r="W341" s="793"/>
      <c r="X341" s="793"/>
      <c r="Y341" s="793"/>
      <c r="Z341" s="793"/>
      <c r="AA341" s="768"/>
      <c r="AB341" s="768"/>
      <c r="AC341" s="768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3">
        <v>4680115882973</v>
      </c>
      <c r="E342" s="784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119</v>
      </c>
      <c r="N342" s="33"/>
      <c r="O342" s="32">
        <v>55</v>
      </c>
      <c r="P342" s="112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hidden="1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hidden="1" customHeight="1" x14ac:dyDescent="0.25">
      <c r="A345" s="799" t="s">
        <v>64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68"/>
      <c r="AB345" s="768"/>
      <c r="AC345" s="768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3">
        <v>4607091389845</v>
      </c>
      <c r="E346" s="784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3">
        <v>4680115882881</v>
      </c>
      <c r="E347" s="784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hidden="1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hidden="1" customHeight="1" x14ac:dyDescent="0.25">
      <c r="A350" s="799" t="s">
        <v>73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68"/>
      <c r="AB350" s="768"/>
      <c r="AC350" s="768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3">
        <v>4680115883390</v>
      </c>
      <c r="E351" s="784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2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hidden="1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hidden="1" customHeight="1" x14ac:dyDescent="0.25">
      <c r="A354" s="817" t="s">
        <v>562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0"/>
      <c r="AB354" s="770"/>
      <c r="AC354" s="770"/>
    </row>
    <row r="355" spans="1:68" ht="14.25" hidden="1" customHeight="1" x14ac:dyDescent="0.25">
      <c r="A355" s="799" t="s">
        <v>115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68"/>
      <c r="AB355" s="768"/>
      <c r="AC355" s="768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3">
        <v>4680115885615</v>
      </c>
      <c r="E356" s="784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4301011911</v>
      </c>
      <c r="D357" s="783">
        <v>4680115885554</v>
      </c>
      <c r="E357" s="784"/>
      <c r="F357" s="774">
        <v>1.35</v>
      </c>
      <c r="G357" s="32">
        <v>8</v>
      </c>
      <c r="H357" s="774">
        <v>10.8</v>
      </c>
      <c r="I357" s="774">
        <v>11.28</v>
      </c>
      <c r="J357" s="32">
        <v>48</v>
      </c>
      <c r="K357" s="32" t="s">
        <v>118</v>
      </c>
      <c r="L357" s="32"/>
      <c r="M357" s="33" t="s">
        <v>151</v>
      </c>
      <c r="N357" s="33"/>
      <c r="O357" s="32">
        <v>55</v>
      </c>
      <c r="P357" s="10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4301012016</v>
      </c>
      <c r="D358" s="783">
        <v>4680115885554</v>
      </c>
      <c r="E358" s="784"/>
      <c r="F358" s="774">
        <v>1.35</v>
      </c>
      <c r="G358" s="32">
        <v>8</v>
      </c>
      <c r="H358" s="774">
        <v>10.8</v>
      </c>
      <c r="I358" s="774">
        <v>11.28</v>
      </c>
      <c r="J358" s="32">
        <v>56</v>
      </c>
      <c r="K358" s="32" t="s">
        <v>118</v>
      </c>
      <c r="L358" s="32" t="s">
        <v>147</v>
      </c>
      <c r="M358" s="33" t="s">
        <v>77</v>
      </c>
      <c r="N358" s="33"/>
      <c r="O358" s="32">
        <v>55</v>
      </c>
      <c r="P358" s="9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570</v>
      </c>
      <c r="AG358" s="64"/>
      <c r="AJ358" s="68" t="s">
        <v>149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3">
        <v>4680115885646</v>
      </c>
      <c r="E359" s="784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119</v>
      </c>
      <c r="N359" s="33"/>
      <c r="O359" s="32">
        <v>55</v>
      </c>
      <c r="P359" s="11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3">
        <v>4680115885622</v>
      </c>
      <c r="E360" s="784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119</v>
      </c>
      <c r="N360" s="33"/>
      <c r="O360" s="32">
        <v>55</v>
      </c>
      <c r="P360" s="12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3">
        <v>4680115881938</v>
      </c>
      <c r="E361" s="784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119</v>
      </c>
      <c r="N361" s="33"/>
      <c r="O361" s="32">
        <v>90</v>
      </c>
      <c r="P361" s="98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3">
        <v>4607091387346</v>
      </c>
      <c r="E362" s="784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119</v>
      </c>
      <c r="N362" s="33"/>
      <c r="O362" s="32">
        <v>55</v>
      </c>
      <c r="P362" s="11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4301011323</v>
      </c>
      <c r="D363" s="783">
        <v>4607091386011</v>
      </c>
      <c r="E363" s="784"/>
      <c r="F363" s="774">
        <v>0.5</v>
      </c>
      <c r="G363" s="32">
        <v>10</v>
      </c>
      <c r="H363" s="774">
        <v>5</v>
      </c>
      <c r="I363" s="774">
        <v>5.21</v>
      </c>
      <c r="J363" s="32">
        <v>132</v>
      </c>
      <c r="K363" s="32" t="s">
        <v>128</v>
      </c>
      <c r="L363" s="32"/>
      <c r="M363" s="33" t="s">
        <v>77</v>
      </c>
      <c r="N363" s="33"/>
      <c r="O363" s="32">
        <v>55</v>
      </c>
      <c r="P363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584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585</v>
      </c>
      <c r="B364" s="54" t="s">
        <v>586</v>
      </c>
      <c r="C364" s="31">
        <v>4301011859</v>
      </c>
      <c r="D364" s="783">
        <v>4680115885608</v>
      </c>
      <c r="E364" s="784"/>
      <c r="F364" s="774">
        <v>0.4</v>
      </c>
      <c r="G364" s="32">
        <v>10</v>
      </c>
      <c r="H364" s="774">
        <v>4</v>
      </c>
      <c r="I364" s="774">
        <v>4.21</v>
      </c>
      <c r="J364" s="32">
        <v>132</v>
      </c>
      <c r="K364" s="32" t="s">
        <v>128</v>
      </c>
      <c r="L364" s="32"/>
      <c r="M364" s="33" t="s">
        <v>119</v>
      </c>
      <c r="N364" s="33"/>
      <c r="O364" s="32">
        <v>55</v>
      </c>
      <c r="P364" s="11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570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92"/>
      <c r="B365" s="793"/>
      <c r="C365" s="793"/>
      <c r="D365" s="793"/>
      <c r="E365" s="793"/>
      <c r="F365" s="793"/>
      <c r="G365" s="793"/>
      <c r="H365" s="793"/>
      <c r="I365" s="793"/>
      <c r="J365" s="793"/>
      <c r="K365" s="793"/>
      <c r="L365" s="793"/>
      <c r="M365" s="793"/>
      <c r="N365" s="793"/>
      <c r="O365" s="794"/>
      <c r="P365" s="785" t="s">
        <v>71</v>
      </c>
      <c r="Q365" s="786"/>
      <c r="R365" s="786"/>
      <c r="S365" s="786"/>
      <c r="T365" s="786"/>
      <c r="U365" s="786"/>
      <c r="V365" s="787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hidden="1" x14ac:dyDescent="0.2">
      <c r="A366" s="793"/>
      <c r="B366" s="793"/>
      <c r="C366" s="793"/>
      <c r="D366" s="793"/>
      <c r="E366" s="793"/>
      <c r="F366" s="793"/>
      <c r="G366" s="793"/>
      <c r="H366" s="793"/>
      <c r="I366" s="793"/>
      <c r="J366" s="793"/>
      <c r="K366" s="793"/>
      <c r="L366" s="793"/>
      <c r="M366" s="793"/>
      <c r="N366" s="793"/>
      <c r="O366" s="794"/>
      <c r="P366" s="785" t="s">
        <v>71</v>
      </c>
      <c r="Q366" s="786"/>
      <c r="R366" s="786"/>
      <c r="S366" s="786"/>
      <c r="T366" s="786"/>
      <c r="U366" s="786"/>
      <c r="V366" s="787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hidden="1" customHeight="1" x14ac:dyDescent="0.25">
      <c r="A367" s="799" t="s">
        <v>64</v>
      </c>
      <c r="B367" s="793"/>
      <c r="C367" s="793"/>
      <c r="D367" s="793"/>
      <c r="E367" s="793"/>
      <c r="F367" s="793"/>
      <c r="G367" s="793"/>
      <c r="H367" s="793"/>
      <c r="I367" s="793"/>
      <c r="J367" s="793"/>
      <c r="K367" s="793"/>
      <c r="L367" s="793"/>
      <c r="M367" s="793"/>
      <c r="N367" s="793"/>
      <c r="O367" s="793"/>
      <c r="P367" s="793"/>
      <c r="Q367" s="793"/>
      <c r="R367" s="793"/>
      <c r="S367" s="793"/>
      <c r="T367" s="793"/>
      <c r="U367" s="793"/>
      <c r="V367" s="793"/>
      <c r="W367" s="793"/>
      <c r="X367" s="793"/>
      <c r="Y367" s="793"/>
      <c r="Z367" s="793"/>
      <c r="AA367" s="768"/>
      <c r="AB367" s="768"/>
      <c r="AC367" s="768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3">
        <v>4607091387193</v>
      </c>
      <c r="E368" s="784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1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3">
        <v>4607091387230</v>
      </c>
      <c r="E369" s="784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3">
        <v>4607091387292</v>
      </c>
      <c r="E370" s="784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3">
        <v>4607091387285</v>
      </c>
      <c r="E371" s="784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92"/>
      <c r="B372" s="793"/>
      <c r="C372" s="793"/>
      <c r="D372" s="793"/>
      <c r="E372" s="793"/>
      <c r="F372" s="793"/>
      <c r="G372" s="793"/>
      <c r="H372" s="793"/>
      <c r="I372" s="793"/>
      <c r="J372" s="793"/>
      <c r="K372" s="793"/>
      <c r="L372" s="793"/>
      <c r="M372" s="793"/>
      <c r="N372" s="793"/>
      <c r="O372" s="794"/>
      <c r="P372" s="785" t="s">
        <v>71</v>
      </c>
      <c r="Q372" s="786"/>
      <c r="R372" s="786"/>
      <c r="S372" s="786"/>
      <c r="T372" s="786"/>
      <c r="U372" s="786"/>
      <c r="V372" s="787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hidden="1" x14ac:dyDescent="0.2">
      <c r="A373" s="793"/>
      <c r="B373" s="793"/>
      <c r="C373" s="793"/>
      <c r="D373" s="793"/>
      <c r="E373" s="793"/>
      <c r="F373" s="793"/>
      <c r="G373" s="793"/>
      <c r="H373" s="793"/>
      <c r="I373" s="793"/>
      <c r="J373" s="793"/>
      <c r="K373" s="793"/>
      <c r="L373" s="793"/>
      <c r="M373" s="793"/>
      <c r="N373" s="793"/>
      <c r="O373" s="794"/>
      <c r="P373" s="785" t="s">
        <v>71</v>
      </c>
      <c r="Q373" s="786"/>
      <c r="R373" s="786"/>
      <c r="S373" s="786"/>
      <c r="T373" s="786"/>
      <c r="U373" s="786"/>
      <c r="V373" s="787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hidden="1" customHeight="1" x14ac:dyDescent="0.25">
      <c r="A374" s="799" t="s">
        <v>73</v>
      </c>
      <c r="B374" s="793"/>
      <c r="C374" s="793"/>
      <c r="D374" s="793"/>
      <c r="E374" s="793"/>
      <c r="F374" s="793"/>
      <c r="G374" s="793"/>
      <c r="H374" s="793"/>
      <c r="I374" s="793"/>
      <c r="J374" s="793"/>
      <c r="K374" s="793"/>
      <c r="L374" s="793"/>
      <c r="M374" s="793"/>
      <c r="N374" s="793"/>
      <c r="O374" s="793"/>
      <c r="P374" s="793"/>
      <c r="Q374" s="793"/>
      <c r="R374" s="793"/>
      <c r="S374" s="793"/>
      <c r="T374" s="793"/>
      <c r="U374" s="793"/>
      <c r="V374" s="793"/>
      <c r="W374" s="793"/>
      <c r="X374" s="793"/>
      <c r="Y374" s="793"/>
      <c r="Z374" s="793"/>
      <c r="AA374" s="768"/>
      <c r="AB374" s="768"/>
      <c r="AC374" s="768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3">
        <v>4607091387766</v>
      </c>
      <c r="E375" s="784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5">
        <v>0</v>
      </c>
      <c r="Y375" s="776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3">
        <v>4607091387957</v>
      </c>
      <c r="E376" s="784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3">
        <v>4607091387964</v>
      </c>
      <c r="E377" s="784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3">
        <v>4680115884588</v>
      </c>
      <c r="E378" s="784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3">
        <v>4607091387537</v>
      </c>
      <c r="E379" s="784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3">
        <v>4607091387513</v>
      </c>
      <c r="E380" s="784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92"/>
      <c r="B381" s="793"/>
      <c r="C381" s="793"/>
      <c r="D381" s="793"/>
      <c r="E381" s="793"/>
      <c r="F381" s="793"/>
      <c r="G381" s="793"/>
      <c r="H381" s="793"/>
      <c r="I381" s="793"/>
      <c r="J381" s="793"/>
      <c r="K381" s="793"/>
      <c r="L381" s="793"/>
      <c r="M381" s="793"/>
      <c r="N381" s="793"/>
      <c r="O381" s="794"/>
      <c r="P381" s="785" t="s">
        <v>71</v>
      </c>
      <c r="Q381" s="786"/>
      <c r="R381" s="786"/>
      <c r="S381" s="786"/>
      <c r="T381" s="786"/>
      <c r="U381" s="786"/>
      <c r="V381" s="787"/>
      <c r="W381" s="37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hidden="1" x14ac:dyDescent="0.2">
      <c r="A382" s="793"/>
      <c r="B382" s="793"/>
      <c r="C382" s="793"/>
      <c r="D382" s="793"/>
      <c r="E382" s="793"/>
      <c r="F382" s="793"/>
      <c r="G382" s="793"/>
      <c r="H382" s="793"/>
      <c r="I382" s="793"/>
      <c r="J382" s="793"/>
      <c r="K382" s="793"/>
      <c r="L382" s="793"/>
      <c r="M382" s="793"/>
      <c r="N382" s="793"/>
      <c r="O382" s="794"/>
      <c r="P382" s="785" t="s">
        <v>71</v>
      </c>
      <c r="Q382" s="786"/>
      <c r="R382" s="786"/>
      <c r="S382" s="786"/>
      <c r="T382" s="786"/>
      <c r="U382" s="786"/>
      <c r="V382" s="787"/>
      <c r="W382" s="37" t="s">
        <v>69</v>
      </c>
      <c r="X382" s="777">
        <f>IFERROR(SUM(X375:X380),"0")</f>
        <v>0</v>
      </c>
      <c r="Y382" s="777">
        <f>IFERROR(SUM(Y375:Y380),"0")</f>
        <v>0</v>
      </c>
      <c r="Z382" s="37"/>
      <c r="AA382" s="778"/>
      <c r="AB382" s="778"/>
      <c r="AC382" s="778"/>
    </row>
    <row r="383" spans="1:68" ht="14.25" hidden="1" customHeight="1" x14ac:dyDescent="0.25">
      <c r="A383" s="799" t="s">
        <v>213</v>
      </c>
      <c r="B383" s="793"/>
      <c r="C383" s="793"/>
      <c r="D383" s="793"/>
      <c r="E383" s="793"/>
      <c r="F383" s="793"/>
      <c r="G383" s="793"/>
      <c r="H383" s="793"/>
      <c r="I383" s="793"/>
      <c r="J383" s="793"/>
      <c r="K383" s="793"/>
      <c r="L383" s="793"/>
      <c r="M383" s="793"/>
      <c r="N383" s="793"/>
      <c r="O383" s="793"/>
      <c r="P383" s="793"/>
      <c r="Q383" s="793"/>
      <c r="R383" s="793"/>
      <c r="S383" s="793"/>
      <c r="T383" s="793"/>
      <c r="U383" s="793"/>
      <c r="V383" s="793"/>
      <c r="W383" s="793"/>
      <c r="X383" s="793"/>
      <c r="Y383" s="793"/>
      <c r="Z383" s="793"/>
      <c r="AA383" s="768"/>
      <c r="AB383" s="768"/>
      <c r="AC383" s="768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3">
        <v>4607091380880</v>
      </c>
      <c r="E384" s="784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5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83">
        <v>4607091384482</v>
      </c>
      <c r="E385" s="784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5">
        <v>0</v>
      </c>
      <c r="Y385" s="776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4301060325</v>
      </c>
      <c r="D386" s="783">
        <v>4607091380897</v>
      </c>
      <c r="E386" s="784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68</v>
      </c>
      <c r="N386" s="33"/>
      <c r="O386" s="32">
        <v>30</v>
      </c>
      <c r="P386" s="8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625</v>
      </c>
      <c r="C387" s="31">
        <v>4301060484</v>
      </c>
      <c r="D387" s="783">
        <v>4607091380897</v>
      </c>
      <c r="E387" s="784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167</v>
      </c>
      <c r="N387" s="33"/>
      <c r="O387" s="32">
        <v>30</v>
      </c>
      <c r="P387" s="979" t="s">
        <v>626</v>
      </c>
      <c r="Q387" s="780"/>
      <c r="R387" s="780"/>
      <c r="S387" s="780"/>
      <c r="T387" s="781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92"/>
      <c r="B388" s="793"/>
      <c r="C388" s="793"/>
      <c r="D388" s="793"/>
      <c r="E388" s="793"/>
      <c r="F388" s="793"/>
      <c r="G388" s="793"/>
      <c r="H388" s="793"/>
      <c r="I388" s="793"/>
      <c r="J388" s="793"/>
      <c r="K388" s="793"/>
      <c r="L388" s="793"/>
      <c r="M388" s="793"/>
      <c r="N388" s="793"/>
      <c r="O388" s="794"/>
      <c r="P388" s="785" t="s">
        <v>71</v>
      </c>
      <c r="Q388" s="786"/>
      <c r="R388" s="786"/>
      <c r="S388" s="786"/>
      <c r="T388" s="786"/>
      <c r="U388" s="786"/>
      <c r="V388" s="787"/>
      <c r="W388" s="37" t="s">
        <v>72</v>
      </c>
      <c r="X388" s="777">
        <f>IFERROR(X384/H384,"0")+IFERROR(X385/H385,"0")+IFERROR(X386/H386,"0")+IFERROR(X387/H387,"0")</f>
        <v>0</v>
      </c>
      <c r="Y388" s="777">
        <f>IFERROR(Y384/H384,"0")+IFERROR(Y385/H385,"0")+IFERROR(Y386/H386,"0")+IFERROR(Y387/H387,"0")</f>
        <v>0</v>
      </c>
      <c r="Z388" s="777">
        <f>IFERROR(IF(Z384="",0,Z384),"0")+IFERROR(IF(Z385="",0,Z385),"0")+IFERROR(IF(Z386="",0,Z386),"0")+IFERROR(IF(Z387="",0,Z387),"0")</f>
        <v>0</v>
      </c>
      <c r="AA388" s="778"/>
      <c r="AB388" s="778"/>
      <c r="AC388" s="778"/>
    </row>
    <row r="389" spans="1:68" hidden="1" x14ac:dyDescent="0.2">
      <c r="A389" s="793"/>
      <c r="B389" s="793"/>
      <c r="C389" s="793"/>
      <c r="D389" s="793"/>
      <c r="E389" s="793"/>
      <c r="F389" s="793"/>
      <c r="G389" s="793"/>
      <c r="H389" s="793"/>
      <c r="I389" s="793"/>
      <c r="J389" s="793"/>
      <c r="K389" s="793"/>
      <c r="L389" s="793"/>
      <c r="M389" s="793"/>
      <c r="N389" s="793"/>
      <c r="O389" s="794"/>
      <c r="P389" s="785" t="s">
        <v>71</v>
      </c>
      <c r="Q389" s="786"/>
      <c r="R389" s="786"/>
      <c r="S389" s="786"/>
      <c r="T389" s="786"/>
      <c r="U389" s="786"/>
      <c r="V389" s="787"/>
      <c r="W389" s="37" t="s">
        <v>69</v>
      </c>
      <c r="X389" s="777">
        <f>IFERROR(SUM(X384:X387),"0")</f>
        <v>0</v>
      </c>
      <c r="Y389" s="777">
        <f>IFERROR(SUM(Y384:Y387),"0")</f>
        <v>0</v>
      </c>
      <c r="Z389" s="37"/>
      <c r="AA389" s="778"/>
      <c r="AB389" s="778"/>
      <c r="AC389" s="778"/>
    </row>
    <row r="390" spans="1:68" ht="14.25" hidden="1" customHeight="1" x14ac:dyDescent="0.25">
      <c r="A390" s="799" t="s">
        <v>104</v>
      </c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793"/>
      <c r="P390" s="793"/>
      <c r="Q390" s="793"/>
      <c r="R390" s="793"/>
      <c r="S390" s="793"/>
      <c r="T390" s="793"/>
      <c r="U390" s="793"/>
      <c r="V390" s="793"/>
      <c r="W390" s="793"/>
      <c r="X390" s="793"/>
      <c r="Y390" s="793"/>
      <c r="Z390" s="793"/>
      <c r="AA390" s="768"/>
      <c r="AB390" s="768"/>
      <c r="AC390" s="768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3">
        <v>4607091388374</v>
      </c>
      <c r="E391" s="784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10" t="s">
        <v>630</v>
      </c>
      <c r="Q391" s="780"/>
      <c r="R391" s="780"/>
      <c r="S391" s="780"/>
      <c r="T391" s="781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3">
        <v>4607091388381</v>
      </c>
      <c r="E392" s="784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22" t="s">
        <v>634</v>
      </c>
      <c r="Q392" s="780"/>
      <c r="R392" s="780"/>
      <c r="S392" s="780"/>
      <c r="T392" s="781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3">
        <v>4607091383102</v>
      </c>
      <c r="E393" s="784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3">
        <v>4607091388404</v>
      </c>
      <c r="E394" s="784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0"/>
      <c r="R394" s="780"/>
      <c r="S394" s="780"/>
      <c r="T394" s="781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92"/>
      <c r="B395" s="793"/>
      <c r="C395" s="793"/>
      <c r="D395" s="793"/>
      <c r="E395" s="793"/>
      <c r="F395" s="793"/>
      <c r="G395" s="793"/>
      <c r="H395" s="793"/>
      <c r="I395" s="793"/>
      <c r="J395" s="793"/>
      <c r="K395" s="793"/>
      <c r="L395" s="793"/>
      <c r="M395" s="793"/>
      <c r="N395" s="793"/>
      <c r="O395" s="794"/>
      <c r="P395" s="785" t="s">
        <v>71</v>
      </c>
      <c r="Q395" s="786"/>
      <c r="R395" s="786"/>
      <c r="S395" s="786"/>
      <c r="T395" s="786"/>
      <c r="U395" s="786"/>
      <c r="V395" s="787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hidden="1" x14ac:dyDescent="0.2">
      <c r="A396" s="793"/>
      <c r="B396" s="793"/>
      <c r="C396" s="793"/>
      <c r="D396" s="793"/>
      <c r="E396" s="793"/>
      <c r="F396" s="793"/>
      <c r="G396" s="793"/>
      <c r="H396" s="793"/>
      <c r="I396" s="793"/>
      <c r="J396" s="793"/>
      <c r="K396" s="793"/>
      <c r="L396" s="793"/>
      <c r="M396" s="793"/>
      <c r="N396" s="793"/>
      <c r="O396" s="794"/>
      <c r="P396" s="785" t="s">
        <v>71</v>
      </c>
      <c r="Q396" s="786"/>
      <c r="R396" s="786"/>
      <c r="S396" s="786"/>
      <c r="T396" s="786"/>
      <c r="U396" s="786"/>
      <c r="V396" s="787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hidden="1" customHeight="1" x14ac:dyDescent="0.25">
      <c r="A397" s="799" t="s">
        <v>640</v>
      </c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793"/>
      <c r="P397" s="793"/>
      <c r="Q397" s="793"/>
      <c r="R397" s="793"/>
      <c r="S397" s="793"/>
      <c r="T397" s="793"/>
      <c r="U397" s="793"/>
      <c r="V397" s="793"/>
      <c r="W397" s="793"/>
      <c r="X397" s="793"/>
      <c r="Y397" s="793"/>
      <c r="Z397" s="793"/>
      <c r="AA397" s="768"/>
      <c r="AB397" s="768"/>
      <c r="AC397" s="768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3">
        <v>4680115881808</v>
      </c>
      <c r="E398" s="784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3">
        <v>4680115881822</v>
      </c>
      <c r="E399" s="784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0"/>
      <c r="R399" s="780"/>
      <c r="S399" s="780"/>
      <c r="T399" s="781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3">
        <v>4680115880016</v>
      </c>
      <c r="E400" s="784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0"/>
      <c r="R400" s="780"/>
      <c r="S400" s="780"/>
      <c r="T400" s="781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92"/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4"/>
      <c r="P401" s="785" t="s">
        <v>71</v>
      </c>
      <c r="Q401" s="786"/>
      <c r="R401" s="786"/>
      <c r="S401" s="786"/>
      <c r="T401" s="786"/>
      <c r="U401" s="786"/>
      <c r="V401" s="787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hidden="1" x14ac:dyDescent="0.2">
      <c r="A402" s="793"/>
      <c r="B402" s="793"/>
      <c r="C402" s="793"/>
      <c r="D402" s="793"/>
      <c r="E402" s="793"/>
      <c r="F402" s="793"/>
      <c r="G402" s="793"/>
      <c r="H402" s="793"/>
      <c r="I402" s="793"/>
      <c r="J402" s="793"/>
      <c r="K402" s="793"/>
      <c r="L402" s="793"/>
      <c r="M402" s="793"/>
      <c r="N402" s="793"/>
      <c r="O402" s="794"/>
      <c r="P402" s="785" t="s">
        <v>71</v>
      </c>
      <c r="Q402" s="786"/>
      <c r="R402" s="786"/>
      <c r="S402" s="786"/>
      <c r="T402" s="786"/>
      <c r="U402" s="786"/>
      <c r="V402" s="787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hidden="1" customHeight="1" x14ac:dyDescent="0.25">
      <c r="A403" s="817" t="s">
        <v>649</v>
      </c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793"/>
      <c r="P403" s="793"/>
      <c r="Q403" s="793"/>
      <c r="R403" s="793"/>
      <c r="S403" s="793"/>
      <c r="T403" s="793"/>
      <c r="U403" s="793"/>
      <c r="V403" s="793"/>
      <c r="W403" s="793"/>
      <c r="X403" s="793"/>
      <c r="Y403" s="793"/>
      <c r="Z403" s="793"/>
      <c r="AA403" s="770"/>
      <c r="AB403" s="770"/>
      <c r="AC403" s="770"/>
    </row>
    <row r="404" spans="1:68" ht="14.25" hidden="1" customHeight="1" x14ac:dyDescent="0.25">
      <c r="A404" s="799" t="s">
        <v>64</v>
      </c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793"/>
      <c r="P404" s="793"/>
      <c r="Q404" s="793"/>
      <c r="R404" s="793"/>
      <c r="S404" s="793"/>
      <c r="T404" s="793"/>
      <c r="U404" s="793"/>
      <c r="V404" s="793"/>
      <c r="W404" s="793"/>
      <c r="X404" s="793"/>
      <c r="Y404" s="793"/>
      <c r="Z404" s="793"/>
      <c r="AA404" s="768"/>
      <c r="AB404" s="768"/>
      <c r="AC404" s="768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3">
        <v>4607091383836</v>
      </c>
      <c r="E405" s="784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0"/>
      <c r="R405" s="780"/>
      <c r="S405" s="780"/>
      <c r="T405" s="781"/>
      <c r="U405" s="34"/>
      <c r="V405" s="34"/>
      <c r="W405" s="35" t="s">
        <v>69</v>
      </c>
      <c r="X405" s="775">
        <v>0</v>
      </c>
      <c r="Y405" s="77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92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71</v>
      </c>
      <c r="Q406" s="786"/>
      <c r="R406" s="786"/>
      <c r="S406" s="786"/>
      <c r="T406" s="786"/>
      <c r="U406" s="786"/>
      <c r="V406" s="787"/>
      <c r="W406" s="37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hidden="1" x14ac:dyDescent="0.2">
      <c r="A407" s="793"/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4"/>
      <c r="P407" s="785" t="s">
        <v>71</v>
      </c>
      <c r="Q407" s="786"/>
      <c r="R407" s="786"/>
      <c r="S407" s="786"/>
      <c r="T407" s="786"/>
      <c r="U407" s="786"/>
      <c r="V407" s="787"/>
      <c r="W407" s="37" t="s">
        <v>69</v>
      </c>
      <c r="X407" s="777">
        <f>IFERROR(SUM(X405:X405),"0")</f>
        <v>0</v>
      </c>
      <c r="Y407" s="777">
        <f>IFERROR(SUM(Y405:Y405),"0")</f>
        <v>0</v>
      </c>
      <c r="Z407" s="37"/>
      <c r="AA407" s="778"/>
      <c r="AB407" s="778"/>
      <c r="AC407" s="778"/>
    </row>
    <row r="408" spans="1:68" ht="14.25" hidden="1" customHeight="1" x14ac:dyDescent="0.25">
      <c r="A408" s="799" t="s">
        <v>73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68"/>
      <c r="AB408" s="768"/>
      <c r="AC408" s="768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3">
        <v>4607091387919</v>
      </c>
      <c r="E409" s="784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0"/>
      <c r="R409" s="780"/>
      <c r="S409" s="780"/>
      <c r="T409" s="781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3">
        <v>4680115883604</v>
      </c>
      <c r="E410" s="784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3">
        <v>4680115883567</v>
      </c>
      <c r="E411" s="784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0"/>
      <c r="R411" s="780"/>
      <c r="S411" s="780"/>
      <c r="T411" s="781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92"/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4"/>
      <c r="P412" s="785" t="s">
        <v>71</v>
      </c>
      <c r="Q412" s="786"/>
      <c r="R412" s="786"/>
      <c r="S412" s="786"/>
      <c r="T412" s="786"/>
      <c r="U412" s="786"/>
      <c r="V412" s="787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hidden="1" x14ac:dyDescent="0.2">
      <c r="A413" s="793"/>
      <c r="B413" s="793"/>
      <c r="C413" s="793"/>
      <c r="D413" s="793"/>
      <c r="E413" s="793"/>
      <c r="F413" s="793"/>
      <c r="G413" s="793"/>
      <c r="H413" s="793"/>
      <c r="I413" s="793"/>
      <c r="J413" s="793"/>
      <c r="K413" s="793"/>
      <c r="L413" s="793"/>
      <c r="M413" s="793"/>
      <c r="N413" s="793"/>
      <c r="O413" s="794"/>
      <c r="P413" s="785" t="s">
        <v>71</v>
      </c>
      <c r="Q413" s="786"/>
      <c r="R413" s="786"/>
      <c r="S413" s="786"/>
      <c r="T413" s="786"/>
      <c r="U413" s="786"/>
      <c r="V413" s="787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hidden="1" customHeight="1" x14ac:dyDescent="0.2">
      <c r="A414" s="875" t="s">
        <v>662</v>
      </c>
      <c r="B414" s="876"/>
      <c r="C414" s="876"/>
      <c r="D414" s="876"/>
      <c r="E414" s="876"/>
      <c r="F414" s="876"/>
      <c r="G414" s="876"/>
      <c r="H414" s="876"/>
      <c r="I414" s="876"/>
      <c r="J414" s="876"/>
      <c r="K414" s="876"/>
      <c r="L414" s="876"/>
      <c r="M414" s="876"/>
      <c r="N414" s="876"/>
      <c r="O414" s="876"/>
      <c r="P414" s="876"/>
      <c r="Q414" s="876"/>
      <c r="R414" s="876"/>
      <c r="S414" s="876"/>
      <c r="T414" s="876"/>
      <c r="U414" s="876"/>
      <c r="V414" s="876"/>
      <c r="W414" s="876"/>
      <c r="X414" s="876"/>
      <c r="Y414" s="876"/>
      <c r="Z414" s="876"/>
      <c r="AA414" s="48"/>
      <c r="AB414" s="48"/>
      <c r="AC414" s="48"/>
    </row>
    <row r="415" spans="1:68" ht="16.5" hidden="1" customHeight="1" x14ac:dyDescent="0.25">
      <c r="A415" s="817" t="s">
        <v>663</v>
      </c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793"/>
      <c r="P415" s="793"/>
      <c r="Q415" s="793"/>
      <c r="R415" s="793"/>
      <c r="S415" s="793"/>
      <c r="T415" s="793"/>
      <c r="U415" s="793"/>
      <c r="V415" s="793"/>
      <c r="W415" s="793"/>
      <c r="X415" s="793"/>
      <c r="Y415" s="793"/>
      <c r="Z415" s="793"/>
      <c r="AA415" s="770"/>
      <c r="AB415" s="770"/>
      <c r="AC415" s="770"/>
    </row>
    <row r="416" spans="1:68" ht="14.25" hidden="1" customHeight="1" x14ac:dyDescent="0.25">
      <c r="A416" s="799" t="s">
        <v>115</v>
      </c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3"/>
      <c r="P416" s="793"/>
      <c r="Q416" s="793"/>
      <c r="R416" s="793"/>
      <c r="S416" s="793"/>
      <c r="T416" s="793"/>
      <c r="U416" s="793"/>
      <c r="V416" s="793"/>
      <c r="W416" s="793"/>
      <c r="X416" s="793"/>
      <c r="Y416" s="793"/>
      <c r="Z416" s="793"/>
      <c r="AA416" s="768"/>
      <c r="AB416" s="768"/>
      <c r="AC416" s="768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3">
        <v>4680115884847</v>
      </c>
      <c r="E417" s="784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0"/>
      <c r="R417" s="780"/>
      <c r="S417" s="780"/>
      <c r="T417" s="781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83">
        <v>4680115884847</v>
      </c>
      <c r="E418" s="784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0"/>
      <c r="R418" s="780"/>
      <c r="S418" s="780"/>
      <c r="T418" s="781"/>
      <c r="U418" s="34"/>
      <c r="V418" s="34"/>
      <c r="W418" s="35" t="s">
        <v>69</v>
      </c>
      <c r="X418" s="775">
        <v>0</v>
      </c>
      <c r="Y418" s="776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3">
        <v>4680115884854</v>
      </c>
      <c r="E419" s="784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3">
        <v>4680115884854</v>
      </c>
      <c r="E420" s="784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0"/>
      <c r="R420" s="780"/>
      <c r="S420" s="780"/>
      <c r="T420" s="781"/>
      <c r="U420" s="34"/>
      <c r="V420" s="34"/>
      <c r="W420" s="35" t="s">
        <v>69</v>
      </c>
      <c r="X420" s="775">
        <v>0</v>
      </c>
      <c r="Y420" s="776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3">
        <v>4607091383997</v>
      </c>
      <c r="E421" s="784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0"/>
      <c r="R421" s="780"/>
      <c r="S421" s="780"/>
      <c r="T421" s="781"/>
      <c r="U421" s="34"/>
      <c r="V421" s="34"/>
      <c r="W421" s="35" t="s">
        <v>69</v>
      </c>
      <c r="X421" s="775">
        <v>0</v>
      </c>
      <c r="Y421" s="776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3">
        <v>4680115884830</v>
      </c>
      <c r="E422" s="784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83">
        <v>4680115884830</v>
      </c>
      <c r="E423" s="784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0"/>
      <c r="R423" s="780"/>
      <c r="S423" s="780"/>
      <c r="T423" s="781"/>
      <c r="U423" s="34"/>
      <c r="V423" s="34"/>
      <c r="W423" s="35" t="s">
        <v>69</v>
      </c>
      <c r="X423" s="775">
        <v>0</v>
      </c>
      <c r="Y423" s="776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3">
        <v>4680115882638</v>
      </c>
      <c r="E424" s="784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119</v>
      </c>
      <c r="N424" s="33"/>
      <c r="O424" s="32">
        <v>90</v>
      </c>
      <c r="P424" s="97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3">
        <v>4680115884922</v>
      </c>
      <c r="E425" s="784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4301011868</v>
      </c>
      <c r="D426" s="783">
        <v>4680115884861</v>
      </c>
      <c r="E426" s="784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4301011866</v>
      </c>
      <c r="D427" s="783">
        <v>4680115884878</v>
      </c>
      <c r="E427" s="784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0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0"/>
      <c r="R427" s="780"/>
      <c r="S427" s="780"/>
      <c r="T427" s="781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689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idden="1" x14ac:dyDescent="0.2">
      <c r="A428" s="792"/>
      <c r="B428" s="793"/>
      <c r="C428" s="793"/>
      <c r="D428" s="793"/>
      <c r="E428" s="793"/>
      <c r="F428" s="793"/>
      <c r="G428" s="793"/>
      <c r="H428" s="793"/>
      <c r="I428" s="793"/>
      <c r="J428" s="793"/>
      <c r="K428" s="793"/>
      <c r="L428" s="793"/>
      <c r="M428" s="793"/>
      <c r="N428" s="793"/>
      <c r="O428" s="794"/>
      <c r="P428" s="785" t="s">
        <v>71</v>
      </c>
      <c r="Q428" s="786"/>
      <c r="R428" s="786"/>
      <c r="S428" s="786"/>
      <c r="T428" s="786"/>
      <c r="U428" s="786"/>
      <c r="V428" s="787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78"/>
      <c r="AB428" s="778"/>
      <c r="AC428" s="778"/>
    </row>
    <row r="429" spans="1:68" hidden="1" x14ac:dyDescent="0.2">
      <c r="A429" s="793"/>
      <c r="B429" s="793"/>
      <c r="C429" s="793"/>
      <c r="D429" s="793"/>
      <c r="E429" s="793"/>
      <c r="F429" s="793"/>
      <c r="G429" s="793"/>
      <c r="H429" s="793"/>
      <c r="I429" s="793"/>
      <c r="J429" s="793"/>
      <c r="K429" s="793"/>
      <c r="L429" s="793"/>
      <c r="M429" s="793"/>
      <c r="N429" s="793"/>
      <c r="O429" s="794"/>
      <c r="P429" s="785" t="s">
        <v>71</v>
      </c>
      <c r="Q429" s="786"/>
      <c r="R429" s="786"/>
      <c r="S429" s="786"/>
      <c r="T429" s="786"/>
      <c r="U429" s="786"/>
      <c r="V429" s="787"/>
      <c r="W429" s="37" t="s">
        <v>69</v>
      </c>
      <c r="X429" s="777">
        <f>IFERROR(SUM(X417:X427),"0")</f>
        <v>0</v>
      </c>
      <c r="Y429" s="777">
        <f>IFERROR(SUM(Y417:Y427),"0")</f>
        <v>0</v>
      </c>
      <c r="Z429" s="37"/>
      <c r="AA429" s="778"/>
      <c r="AB429" s="778"/>
      <c r="AC429" s="778"/>
    </row>
    <row r="430" spans="1:68" ht="14.25" hidden="1" customHeight="1" x14ac:dyDescent="0.25">
      <c r="A430" s="799" t="s">
        <v>172</v>
      </c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793"/>
      <c r="P430" s="793"/>
      <c r="Q430" s="793"/>
      <c r="R430" s="793"/>
      <c r="S430" s="793"/>
      <c r="T430" s="793"/>
      <c r="U430" s="793"/>
      <c r="V430" s="793"/>
      <c r="W430" s="793"/>
      <c r="X430" s="793"/>
      <c r="Y430" s="793"/>
      <c r="Z430" s="793"/>
      <c r="AA430" s="768"/>
      <c r="AB430" s="768"/>
      <c r="AC430" s="768"/>
    </row>
    <row r="431" spans="1:68" ht="27" hidden="1" customHeight="1" x14ac:dyDescent="0.25">
      <c r="A431" s="54" t="s">
        <v>690</v>
      </c>
      <c r="B431" s="54" t="s">
        <v>691</v>
      </c>
      <c r="C431" s="31">
        <v>4301020178</v>
      </c>
      <c r="D431" s="783">
        <v>4607091383980</v>
      </c>
      <c r="E431" s="784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119</v>
      </c>
      <c r="N431" s="33"/>
      <c r="O431" s="32">
        <v>50</v>
      </c>
      <c r="P431" s="9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0"/>
      <c r="R431" s="780"/>
      <c r="S431" s="780"/>
      <c r="T431" s="781"/>
      <c r="U431" s="34"/>
      <c r="V431" s="34"/>
      <c r="W431" s="35" t="s">
        <v>69</v>
      </c>
      <c r="X431" s="775">
        <v>0</v>
      </c>
      <c r="Y431" s="776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3">
        <v>4607091384178</v>
      </c>
      <c r="E432" s="784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119</v>
      </c>
      <c r="N432" s="33"/>
      <c r="O432" s="32">
        <v>50</v>
      </c>
      <c r="P432" s="8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0"/>
      <c r="R432" s="780"/>
      <c r="S432" s="780"/>
      <c r="T432" s="781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92"/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4"/>
      <c r="P433" s="785" t="s">
        <v>71</v>
      </c>
      <c r="Q433" s="786"/>
      <c r="R433" s="786"/>
      <c r="S433" s="786"/>
      <c r="T433" s="786"/>
      <c r="U433" s="786"/>
      <c r="V433" s="787"/>
      <c r="W433" s="37" t="s">
        <v>72</v>
      </c>
      <c r="X433" s="777">
        <f>IFERROR(X431/H431,"0")+IFERROR(X432/H432,"0")</f>
        <v>0</v>
      </c>
      <c r="Y433" s="777">
        <f>IFERROR(Y431/H431,"0")+IFERROR(Y432/H432,"0")</f>
        <v>0</v>
      </c>
      <c r="Z433" s="777">
        <f>IFERROR(IF(Z431="",0,Z431),"0")+IFERROR(IF(Z432="",0,Z432),"0")</f>
        <v>0</v>
      </c>
      <c r="AA433" s="778"/>
      <c r="AB433" s="778"/>
      <c r="AC433" s="778"/>
    </row>
    <row r="434" spans="1:68" hidden="1" x14ac:dyDescent="0.2">
      <c r="A434" s="793"/>
      <c r="B434" s="793"/>
      <c r="C434" s="793"/>
      <c r="D434" s="793"/>
      <c r="E434" s="793"/>
      <c r="F434" s="793"/>
      <c r="G434" s="793"/>
      <c r="H434" s="793"/>
      <c r="I434" s="793"/>
      <c r="J434" s="793"/>
      <c r="K434" s="793"/>
      <c r="L434" s="793"/>
      <c r="M434" s="793"/>
      <c r="N434" s="793"/>
      <c r="O434" s="794"/>
      <c r="P434" s="785" t="s">
        <v>71</v>
      </c>
      <c r="Q434" s="786"/>
      <c r="R434" s="786"/>
      <c r="S434" s="786"/>
      <c r="T434" s="786"/>
      <c r="U434" s="786"/>
      <c r="V434" s="787"/>
      <c r="W434" s="37" t="s">
        <v>69</v>
      </c>
      <c r="X434" s="777">
        <f>IFERROR(SUM(X431:X432),"0")</f>
        <v>0</v>
      </c>
      <c r="Y434" s="777">
        <f>IFERROR(SUM(Y431:Y432),"0")</f>
        <v>0</v>
      </c>
      <c r="Z434" s="37"/>
      <c r="AA434" s="778"/>
      <c r="AB434" s="778"/>
      <c r="AC434" s="778"/>
    </row>
    <row r="435" spans="1:68" ht="14.25" hidden="1" customHeight="1" x14ac:dyDescent="0.25">
      <c r="A435" s="799" t="s">
        <v>73</v>
      </c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793"/>
      <c r="P435" s="793"/>
      <c r="Q435" s="793"/>
      <c r="R435" s="793"/>
      <c r="S435" s="793"/>
      <c r="T435" s="793"/>
      <c r="U435" s="793"/>
      <c r="V435" s="793"/>
      <c r="W435" s="793"/>
      <c r="X435" s="793"/>
      <c r="Y435" s="793"/>
      <c r="Z435" s="793"/>
      <c r="AA435" s="768"/>
      <c r="AB435" s="768"/>
      <c r="AC435" s="768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3">
        <v>4607091383928</v>
      </c>
      <c r="E436" s="784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65" t="s">
        <v>697</v>
      </c>
      <c r="Q436" s="780"/>
      <c r="R436" s="780"/>
      <c r="S436" s="780"/>
      <c r="T436" s="781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3">
        <v>4607091384260</v>
      </c>
      <c r="E437" s="784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9" t="s">
        <v>701</v>
      </c>
      <c r="Q437" s="780"/>
      <c r="R437" s="780"/>
      <c r="S437" s="780"/>
      <c r="T437" s="781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92"/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4"/>
      <c r="P438" s="785" t="s">
        <v>71</v>
      </c>
      <c r="Q438" s="786"/>
      <c r="R438" s="786"/>
      <c r="S438" s="786"/>
      <c r="T438" s="786"/>
      <c r="U438" s="786"/>
      <c r="V438" s="787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hidden="1" x14ac:dyDescent="0.2">
      <c r="A439" s="793"/>
      <c r="B439" s="793"/>
      <c r="C439" s="793"/>
      <c r="D439" s="793"/>
      <c r="E439" s="793"/>
      <c r="F439" s="793"/>
      <c r="G439" s="793"/>
      <c r="H439" s="793"/>
      <c r="I439" s="793"/>
      <c r="J439" s="793"/>
      <c r="K439" s="793"/>
      <c r="L439" s="793"/>
      <c r="M439" s="793"/>
      <c r="N439" s="793"/>
      <c r="O439" s="794"/>
      <c r="P439" s="785" t="s">
        <v>71</v>
      </c>
      <c r="Q439" s="786"/>
      <c r="R439" s="786"/>
      <c r="S439" s="786"/>
      <c r="T439" s="786"/>
      <c r="U439" s="786"/>
      <c r="V439" s="787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hidden="1" customHeight="1" x14ac:dyDescent="0.25">
      <c r="A440" s="799" t="s">
        <v>213</v>
      </c>
      <c r="B440" s="793"/>
      <c r="C440" s="793"/>
      <c r="D440" s="793"/>
      <c r="E440" s="793"/>
      <c r="F440" s="793"/>
      <c r="G440" s="793"/>
      <c r="H440" s="793"/>
      <c r="I440" s="793"/>
      <c r="J440" s="793"/>
      <c r="K440" s="793"/>
      <c r="L440" s="793"/>
      <c r="M440" s="793"/>
      <c r="N440" s="793"/>
      <c r="O440" s="793"/>
      <c r="P440" s="793"/>
      <c r="Q440" s="793"/>
      <c r="R440" s="793"/>
      <c r="S440" s="793"/>
      <c r="T440" s="793"/>
      <c r="U440" s="793"/>
      <c r="V440" s="793"/>
      <c r="W440" s="793"/>
      <c r="X440" s="793"/>
      <c r="Y440" s="793"/>
      <c r="Z440" s="793"/>
      <c r="AA440" s="768"/>
      <c r="AB440" s="768"/>
      <c r="AC440" s="768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3">
        <v>4607091384673</v>
      </c>
      <c r="E441" s="784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10" t="s">
        <v>705</v>
      </c>
      <c r="Q441" s="780"/>
      <c r="R441" s="780"/>
      <c r="S441" s="780"/>
      <c r="T441" s="781"/>
      <c r="U441" s="34"/>
      <c r="V441" s="34"/>
      <c r="W441" s="35" t="s">
        <v>69</v>
      </c>
      <c r="X441" s="775">
        <v>100</v>
      </c>
      <c r="Y441" s="776">
        <f>IFERROR(IF(X441="",0,CEILING((X441/$H441),1)*$H441),"")</f>
        <v>108</v>
      </c>
      <c r="Z441" s="36">
        <f>IFERROR(IF(Y441=0,"",ROUNDUP(Y441/H441,0)*0.02175),"")</f>
        <v>0.26100000000000001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106.26666666666667</v>
      </c>
      <c r="BN441" s="64">
        <f>IFERROR(Y441*I441/H441,"0")</f>
        <v>114.768</v>
      </c>
      <c r="BO441" s="64">
        <f>IFERROR(1/J441*(X441/H441),"0")</f>
        <v>0.1984126984126984</v>
      </c>
      <c r="BP441" s="64">
        <f>IFERROR(1/J441*(Y441/H441),"0")</f>
        <v>0.21428571428571427</v>
      </c>
    </row>
    <row r="442" spans="1:68" x14ac:dyDescent="0.2">
      <c r="A442" s="792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71</v>
      </c>
      <c r="Q442" s="786"/>
      <c r="R442" s="786"/>
      <c r="S442" s="786"/>
      <c r="T442" s="786"/>
      <c r="U442" s="786"/>
      <c r="V442" s="787"/>
      <c r="W442" s="37" t="s">
        <v>72</v>
      </c>
      <c r="X442" s="777">
        <f>IFERROR(X441/H441,"0")</f>
        <v>11.111111111111111</v>
      </c>
      <c r="Y442" s="777">
        <f>IFERROR(Y441/H441,"0")</f>
        <v>12</v>
      </c>
      <c r="Z442" s="777">
        <f>IFERROR(IF(Z441="",0,Z441),"0")</f>
        <v>0.26100000000000001</v>
      </c>
      <c r="AA442" s="778"/>
      <c r="AB442" s="778"/>
      <c r="AC442" s="778"/>
    </row>
    <row r="443" spans="1:68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4"/>
      <c r="P443" s="785" t="s">
        <v>71</v>
      </c>
      <c r="Q443" s="786"/>
      <c r="R443" s="786"/>
      <c r="S443" s="786"/>
      <c r="T443" s="786"/>
      <c r="U443" s="786"/>
      <c r="V443" s="787"/>
      <c r="W443" s="37" t="s">
        <v>69</v>
      </c>
      <c r="X443" s="777">
        <f>IFERROR(SUM(X441:X441),"0")</f>
        <v>100</v>
      </c>
      <c r="Y443" s="777">
        <f>IFERROR(SUM(Y441:Y441),"0")</f>
        <v>108</v>
      </c>
      <c r="Z443" s="37"/>
      <c r="AA443" s="778"/>
      <c r="AB443" s="778"/>
      <c r="AC443" s="778"/>
    </row>
    <row r="444" spans="1:68" ht="16.5" hidden="1" customHeight="1" x14ac:dyDescent="0.25">
      <c r="A444" s="817" t="s">
        <v>707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0"/>
      <c r="AB444" s="770"/>
      <c r="AC444" s="770"/>
    </row>
    <row r="445" spans="1:68" ht="14.25" hidden="1" customHeight="1" x14ac:dyDescent="0.25">
      <c r="A445" s="799" t="s">
        <v>115</v>
      </c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3"/>
      <c r="P445" s="793"/>
      <c r="Q445" s="793"/>
      <c r="R445" s="793"/>
      <c r="S445" s="793"/>
      <c r="T445" s="793"/>
      <c r="U445" s="793"/>
      <c r="V445" s="793"/>
      <c r="W445" s="793"/>
      <c r="X445" s="793"/>
      <c r="Y445" s="793"/>
      <c r="Z445" s="793"/>
      <c r="AA445" s="768"/>
      <c r="AB445" s="768"/>
      <c r="AC445" s="768"/>
    </row>
    <row r="446" spans="1:68" ht="27" hidden="1" customHeight="1" x14ac:dyDescent="0.25">
      <c r="A446" s="54" t="s">
        <v>708</v>
      </c>
      <c r="B446" s="54" t="s">
        <v>709</v>
      </c>
      <c r="C446" s="31">
        <v>4301011873</v>
      </c>
      <c r="D446" s="783">
        <v>4680115881907</v>
      </c>
      <c r="E446" s="784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4301011483</v>
      </c>
      <c r="D447" s="783">
        <v>4680115881907</v>
      </c>
      <c r="E447" s="784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8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0"/>
      <c r="R447" s="780"/>
      <c r="S447" s="780"/>
      <c r="T447" s="781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4301011872</v>
      </c>
      <c r="D448" s="783">
        <v>4680115883925</v>
      </c>
      <c r="E448" s="784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4301011655</v>
      </c>
      <c r="D449" s="783">
        <v>4680115883925</v>
      </c>
      <c r="E449" s="784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0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0"/>
      <c r="R449" s="780"/>
      <c r="S449" s="780"/>
      <c r="T449" s="781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3">
        <v>4607091384192</v>
      </c>
      <c r="E450" s="784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119</v>
      </c>
      <c r="N450" s="33"/>
      <c r="O450" s="32">
        <v>60</v>
      </c>
      <c r="P450" s="9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3">
        <v>4680115884892</v>
      </c>
      <c r="E451" s="784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9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0"/>
      <c r="R451" s="780"/>
      <c r="S451" s="780"/>
      <c r="T451" s="781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3">
        <v>4680115884885</v>
      </c>
      <c r="E452" s="784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4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3">
        <v>4680115884908</v>
      </c>
      <c r="E453" s="784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8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0"/>
      <c r="R453" s="780"/>
      <c r="S453" s="780"/>
      <c r="T453" s="781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92"/>
      <c r="B454" s="793"/>
      <c r="C454" s="793"/>
      <c r="D454" s="793"/>
      <c r="E454" s="793"/>
      <c r="F454" s="793"/>
      <c r="G454" s="793"/>
      <c r="H454" s="793"/>
      <c r="I454" s="793"/>
      <c r="J454" s="793"/>
      <c r="K454" s="793"/>
      <c r="L454" s="793"/>
      <c r="M454" s="793"/>
      <c r="N454" s="793"/>
      <c r="O454" s="794"/>
      <c r="P454" s="785" t="s">
        <v>71</v>
      </c>
      <c r="Q454" s="786"/>
      <c r="R454" s="786"/>
      <c r="S454" s="786"/>
      <c r="T454" s="786"/>
      <c r="U454" s="786"/>
      <c r="V454" s="787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hidden="1" x14ac:dyDescent="0.2">
      <c r="A455" s="793"/>
      <c r="B455" s="793"/>
      <c r="C455" s="793"/>
      <c r="D455" s="793"/>
      <c r="E455" s="793"/>
      <c r="F455" s="793"/>
      <c r="G455" s="793"/>
      <c r="H455" s="793"/>
      <c r="I455" s="793"/>
      <c r="J455" s="793"/>
      <c r="K455" s="793"/>
      <c r="L455" s="793"/>
      <c r="M455" s="793"/>
      <c r="N455" s="793"/>
      <c r="O455" s="794"/>
      <c r="P455" s="785" t="s">
        <v>71</v>
      </c>
      <c r="Q455" s="786"/>
      <c r="R455" s="786"/>
      <c r="S455" s="786"/>
      <c r="T455" s="786"/>
      <c r="U455" s="786"/>
      <c r="V455" s="787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hidden="1" customHeight="1" x14ac:dyDescent="0.25">
      <c r="A456" s="799" t="s">
        <v>64</v>
      </c>
      <c r="B456" s="793"/>
      <c r="C456" s="793"/>
      <c r="D456" s="793"/>
      <c r="E456" s="793"/>
      <c r="F456" s="793"/>
      <c r="G456" s="793"/>
      <c r="H456" s="793"/>
      <c r="I456" s="793"/>
      <c r="J456" s="793"/>
      <c r="K456" s="793"/>
      <c r="L456" s="793"/>
      <c r="M456" s="793"/>
      <c r="N456" s="793"/>
      <c r="O456" s="793"/>
      <c r="P456" s="793"/>
      <c r="Q456" s="793"/>
      <c r="R456" s="793"/>
      <c r="S456" s="793"/>
      <c r="T456" s="793"/>
      <c r="U456" s="793"/>
      <c r="V456" s="793"/>
      <c r="W456" s="793"/>
      <c r="X456" s="793"/>
      <c r="Y456" s="793"/>
      <c r="Z456" s="793"/>
      <c r="AA456" s="768"/>
      <c r="AB456" s="768"/>
      <c r="AC456" s="768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3">
        <v>4607091384802</v>
      </c>
      <c r="E457" s="784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3">
        <v>4607091384826</v>
      </c>
      <c r="E458" s="784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0"/>
      <c r="R458" s="780"/>
      <c r="S458" s="780"/>
      <c r="T458" s="781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92"/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4"/>
      <c r="P459" s="785" t="s">
        <v>71</v>
      </c>
      <c r="Q459" s="786"/>
      <c r="R459" s="786"/>
      <c r="S459" s="786"/>
      <c r="T459" s="786"/>
      <c r="U459" s="786"/>
      <c r="V459" s="787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hidden="1" x14ac:dyDescent="0.2">
      <c r="A460" s="793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794"/>
      <c r="P460" s="785" t="s">
        <v>71</v>
      </c>
      <c r="Q460" s="786"/>
      <c r="R460" s="786"/>
      <c r="S460" s="786"/>
      <c r="T460" s="786"/>
      <c r="U460" s="786"/>
      <c r="V460" s="787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hidden="1" customHeight="1" x14ac:dyDescent="0.25">
      <c r="A461" s="799" t="s">
        <v>73</v>
      </c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793"/>
      <c r="P461" s="793"/>
      <c r="Q461" s="793"/>
      <c r="R461" s="793"/>
      <c r="S461" s="793"/>
      <c r="T461" s="793"/>
      <c r="U461" s="793"/>
      <c r="V461" s="793"/>
      <c r="W461" s="793"/>
      <c r="X461" s="793"/>
      <c r="Y461" s="793"/>
      <c r="Z461" s="793"/>
      <c r="AA461" s="768"/>
      <c r="AB461" s="768"/>
      <c r="AC461" s="768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83">
        <v>4607091384246</v>
      </c>
      <c r="E462" s="784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102" t="s">
        <v>733</v>
      </c>
      <c r="Q462" s="780"/>
      <c r="R462" s="780"/>
      <c r="S462" s="780"/>
      <c r="T462" s="781"/>
      <c r="U462" s="34"/>
      <c r="V462" s="34"/>
      <c r="W462" s="35" t="s">
        <v>69</v>
      </c>
      <c r="X462" s="775">
        <v>0</v>
      </c>
      <c r="Y462" s="776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3">
        <v>4680115881976</v>
      </c>
      <c r="E463" s="784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081" t="s">
        <v>737</v>
      </c>
      <c r="Q463" s="780"/>
      <c r="R463" s="780"/>
      <c r="S463" s="780"/>
      <c r="T463" s="781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739</v>
      </c>
      <c r="B464" s="54" t="s">
        <v>740</v>
      </c>
      <c r="C464" s="31">
        <v>4301051297</v>
      </c>
      <c r="D464" s="783">
        <v>4607091384253</v>
      </c>
      <c r="E464" s="784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0"/>
      <c r="R464" s="780"/>
      <c r="S464" s="780"/>
      <c r="T464" s="781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customHeight="1" x14ac:dyDescent="0.25">
      <c r="A465" s="54" t="s">
        <v>739</v>
      </c>
      <c r="B465" s="54" t="s">
        <v>742</v>
      </c>
      <c r="C465" s="31">
        <v>4301051634</v>
      </c>
      <c r="D465" s="783">
        <v>4607091384253</v>
      </c>
      <c r="E465" s="784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5">
        <v>150</v>
      </c>
      <c r="Y465" s="776">
        <f>IFERROR(IF(X465="",0,CEILING((X465/$H465),1)*$H465),"")</f>
        <v>151.19999999999999</v>
      </c>
      <c r="Z465" s="36">
        <f>IFERROR(IF(Y465=0,"",ROUNDUP(Y465/H465,0)*0.00651),"")</f>
        <v>0.41012999999999999</v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166.50000000000003</v>
      </c>
      <c r="BN465" s="64">
        <f>IFERROR(Y465*I465/H465,"0")</f>
        <v>167.83200000000002</v>
      </c>
      <c r="BO465" s="64">
        <f>IFERROR(1/J465*(X465/H465),"0")</f>
        <v>0.34340659340659341</v>
      </c>
      <c r="BP465" s="64">
        <f>IFERROR(1/J465*(Y465/H465),"0")</f>
        <v>0.3461538461538462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3">
        <v>4680115881969</v>
      </c>
      <c r="E466" s="784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0"/>
      <c r="R466" s="780"/>
      <c r="S466" s="780"/>
      <c r="T466" s="781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2"/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4"/>
      <c r="P467" s="785" t="s">
        <v>71</v>
      </c>
      <c r="Q467" s="786"/>
      <c r="R467" s="786"/>
      <c r="S467" s="786"/>
      <c r="T467" s="786"/>
      <c r="U467" s="786"/>
      <c r="V467" s="787"/>
      <c r="W467" s="37" t="s">
        <v>72</v>
      </c>
      <c r="X467" s="777">
        <f>IFERROR(X462/H462,"0")+IFERROR(X463/H463,"0")+IFERROR(X464/H464,"0")+IFERROR(X465/H465,"0")+IFERROR(X466/H466,"0")</f>
        <v>62.5</v>
      </c>
      <c r="Y467" s="777">
        <f>IFERROR(Y462/H462,"0")+IFERROR(Y463/H463,"0")+IFERROR(Y464/H464,"0")+IFERROR(Y465/H465,"0")+IFERROR(Y466/H466,"0")</f>
        <v>63</v>
      </c>
      <c r="Z467" s="777">
        <f>IFERROR(IF(Z462="",0,Z462),"0")+IFERROR(IF(Z463="",0,Z463),"0")+IFERROR(IF(Z464="",0,Z464),"0")+IFERROR(IF(Z465="",0,Z465),"0")+IFERROR(IF(Z466="",0,Z466),"0")</f>
        <v>0.41012999999999999</v>
      </c>
      <c r="AA467" s="778"/>
      <c r="AB467" s="778"/>
      <c r="AC467" s="778"/>
    </row>
    <row r="468" spans="1:68" x14ac:dyDescent="0.2">
      <c r="A468" s="793"/>
      <c r="B468" s="793"/>
      <c r="C468" s="793"/>
      <c r="D468" s="793"/>
      <c r="E468" s="793"/>
      <c r="F468" s="793"/>
      <c r="G468" s="793"/>
      <c r="H468" s="793"/>
      <c r="I468" s="793"/>
      <c r="J468" s="793"/>
      <c r="K468" s="793"/>
      <c r="L468" s="793"/>
      <c r="M468" s="793"/>
      <c r="N468" s="793"/>
      <c r="O468" s="794"/>
      <c r="P468" s="785" t="s">
        <v>71</v>
      </c>
      <c r="Q468" s="786"/>
      <c r="R468" s="786"/>
      <c r="S468" s="786"/>
      <c r="T468" s="786"/>
      <c r="U468" s="786"/>
      <c r="V468" s="787"/>
      <c r="W468" s="37" t="s">
        <v>69</v>
      </c>
      <c r="X468" s="777">
        <f>IFERROR(SUM(X462:X466),"0")</f>
        <v>150</v>
      </c>
      <c r="Y468" s="777">
        <f>IFERROR(SUM(Y462:Y466),"0")</f>
        <v>151.19999999999999</v>
      </c>
      <c r="Z468" s="37"/>
      <c r="AA468" s="778"/>
      <c r="AB468" s="778"/>
      <c r="AC468" s="778"/>
    </row>
    <row r="469" spans="1:68" ht="14.25" hidden="1" customHeight="1" x14ac:dyDescent="0.25">
      <c r="A469" s="799" t="s">
        <v>213</v>
      </c>
      <c r="B469" s="793"/>
      <c r="C469" s="793"/>
      <c r="D469" s="793"/>
      <c r="E469" s="793"/>
      <c r="F469" s="793"/>
      <c r="G469" s="793"/>
      <c r="H469" s="793"/>
      <c r="I469" s="793"/>
      <c r="J469" s="793"/>
      <c r="K469" s="793"/>
      <c r="L469" s="793"/>
      <c r="M469" s="793"/>
      <c r="N469" s="793"/>
      <c r="O469" s="793"/>
      <c r="P469" s="793"/>
      <c r="Q469" s="793"/>
      <c r="R469" s="793"/>
      <c r="S469" s="793"/>
      <c r="T469" s="793"/>
      <c r="U469" s="793"/>
      <c r="V469" s="793"/>
      <c r="W469" s="793"/>
      <c r="X469" s="793"/>
      <c r="Y469" s="793"/>
      <c r="Z469" s="793"/>
      <c r="AA469" s="768"/>
      <c r="AB469" s="768"/>
      <c r="AC469" s="768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3">
        <v>4607091389357</v>
      </c>
      <c r="E470" s="784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9" t="s">
        <v>749</v>
      </c>
      <c r="Q470" s="780"/>
      <c r="R470" s="780"/>
      <c r="S470" s="780"/>
      <c r="T470" s="781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92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71</v>
      </c>
      <c r="Q471" s="786"/>
      <c r="R471" s="786"/>
      <c r="S471" s="786"/>
      <c r="T471" s="786"/>
      <c r="U471" s="786"/>
      <c r="V471" s="787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hidden="1" x14ac:dyDescent="0.2">
      <c r="A472" s="793"/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4"/>
      <c r="P472" s="785" t="s">
        <v>71</v>
      </c>
      <c r="Q472" s="786"/>
      <c r="R472" s="786"/>
      <c r="S472" s="786"/>
      <c r="T472" s="786"/>
      <c r="U472" s="786"/>
      <c r="V472" s="787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hidden="1" customHeight="1" x14ac:dyDescent="0.2">
      <c r="A473" s="875" t="s">
        <v>751</v>
      </c>
      <c r="B473" s="876"/>
      <c r="C473" s="876"/>
      <c r="D473" s="876"/>
      <c r="E473" s="876"/>
      <c r="F473" s="876"/>
      <c r="G473" s="876"/>
      <c r="H473" s="876"/>
      <c r="I473" s="876"/>
      <c r="J473" s="876"/>
      <c r="K473" s="876"/>
      <c r="L473" s="876"/>
      <c r="M473" s="876"/>
      <c r="N473" s="876"/>
      <c r="O473" s="876"/>
      <c r="P473" s="876"/>
      <c r="Q473" s="876"/>
      <c r="R473" s="876"/>
      <c r="S473" s="876"/>
      <c r="T473" s="876"/>
      <c r="U473" s="876"/>
      <c r="V473" s="876"/>
      <c r="W473" s="876"/>
      <c r="X473" s="876"/>
      <c r="Y473" s="876"/>
      <c r="Z473" s="876"/>
      <c r="AA473" s="48"/>
      <c r="AB473" s="48"/>
      <c r="AC473" s="48"/>
    </row>
    <row r="474" spans="1:68" ht="16.5" hidden="1" customHeight="1" x14ac:dyDescent="0.25">
      <c r="A474" s="817" t="s">
        <v>752</v>
      </c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3"/>
      <c r="P474" s="793"/>
      <c r="Q474" s="793"/>
      <c r="R474" s="793"/>
      <c r="S474" s="793"/>
      <c r="T474" s="793"/>
      <c r="U474" s="793"/>
      <c r="V474" s="793"/>
      <c r="W474" s="793"/>
      <c r="X474" s="793"/>
      <c r="Y474" s="793"/>
      <c r="Z474" s="793"/>
      <c r="AA474" s="770"/>
      <c r="AB474" s="770"/>
      <c r="AC474" s="770"/>
    </row>
    <row r="475" spans="1:68" ht="14.25" hidden="1" customHeight="1" x14ac:dyDescent="0.25">
      <c r="A475" s="799" t="s">
        <v>115</v>
      </c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3"/>
      <c r="P475" s="793"/>
      <c r="Q475" s="793"/>
      <c r="R475" s="793"/>
      <c r="S475" s="793"/>
      <c r="T475" s="793"/>
      <c r="U475" s="793"/>
      <c r="V475" s="793"/>
      <c r="W475" s="793"/>
      <c r="X475" s="793"/>
      <c r="Y475" s="793"/>
      <c r="Z475" s="793"/>
      <c r="AA475" s="768"/>
      <c r="AB475" s="768"/>
      <c r="AC475" s="768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3">
        <v>4607091389708</v>
      </c>
      <c r="E476" s="784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119</v>
      </c>
      <c r="N476" s="33"/>
      <c r="O476" s="32">
        <v>50</v>
      </c>
      <c r="P476" s="8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0"/>
      <c r="R476" s="780"/>
      <c r="S476" s="780"/>
      <c r="T476" s="781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92"/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4"/>
      <c r="P477" s="785" t="s">
        <v>71</v>
      </c>
      <c r="Q477" s="786"/>
      <c r="R477" s="786"/>
      <c r="S477" s="786"/>
      <c r="T477" s="786"/>
      <c r="U477" s="786"/>
      <c r="V477" s="787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hidden="1" x14ac:dyDescent="0.2">
      <c r="A478" s="793"/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4"/>
      <c r="P478" s="785" t="s">
        <v>71</v>
      </c>
      <c r="Q478" s="786"/>
      <c r="R478" s="786"/>
      <c r="S478" s="786"/>
      <c r="T478" s="786"/>
      <c r="U478" s="786"/>
      <c r="V478" s="787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hidden="1" customHeight="1" x14ac:dyDescent="0.25">
      <c r="A479" s="799" t="s">
        <v>64</v>
      </c>
      <c r="B479" s="793"/>
      <c r="C479" s="793"/>
      <c r="D479" s="793"/>
      <c r="E479" s="793"/>
      <c r="F479" s="793"/>
      <c r="G479" s="793"/>
      <c r="H479" s="793"/>
      <c r="I479" s="793"/>
      <c r="J479" s="793"/>
      <c r="K479" s="793"/>
      <c r="L479" s="793"/>
      <c r="M479" s="793"/>
      <c r="N479" s="793"/>
      <c r="O479" s="793"/>
      <c r="P479" s="793"/>
      <c r="Q479" s="793"/>
      <c r="R479" s="793"/>
      <c r="S479" s="793"/>
      <c r="T479" s="793"/>
      <c r="U479" s="793"/>
      <c r="V479" s="793"/>
      <c r="W479" s="793"/>
      <c r="X479" s="793"/>
      <c r="Y479" s="793"/>
      <c r="Z479" s="793"/>
      <c r="AA479" s="768"/>
      <c r="AB479" s="768"/>
      <c r="AC479" s="768"/>
    </row>
    <row r="480" spans="1:68" ht="27" hidden="1" customHeight="1" x14ac:dyDescent="0.25">
      <c r="A480" s="54" t="s">
        <v>756</v>
      </c>
      <c r="B480" s="54" t="s">
        <v>757</v>
      </c>
      <c r="C480" s="31">
        <v>4301031322</v>
      </c>
      <c r="D480" s="783">
        <v>4607091389753</v>
      </c>
      <c r="E480" s="784"/>
      <c r="F480" s="774">
        <v>0.7</v>
      </c>
      <c r="G480" s="32">
        <v>6</v>
      </c>
      <c r="H480" s="774">
        <v>4.2</v>
      </c>
      <c r="I480" s="774">
        <v>4.4400000000000004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4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0"/>
      <c r="R480" s="780"/>
      <c r="S480" s="780"/>
      <c r="T480" s="781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758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759</v>
      </c>
      <c r="C481" s="31">
        <v>4301031355</v>
      </c>
      <c r="D481" s="783">
        <v>4607091389753</v>
      </c>
      <c r="E481" s="784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80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0"/>
      <c r="R481" s="780"/>
      <c r="S481" s="780"/>
      <c r="T481" s="781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758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760</v>
      </c>
      <c r="C482" s="31">
        <v>4301031405</v>
      </c>
      <c r="D482" s="783">
        <v>4680115886100</v>
      </c>
      <c r="E482" s="784"/>
      <c r="F482" s="774">
        <v>0.9</v>
      </c>
      <c r="G482" s="32">
        <v>6</v>
      </c>
      <c r="H482" s="774">
        <v>5.4</v>
      </c>
      <c r="I482" s="774">
        <v>5.61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73" t="s">
        <v>761</v>
      </c>
      <c r="Q482" s="780"/>
      <c r="R482" s="780"/>
      <c r="S482" s="780"/>
      <c r="T482" s="781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758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4301031323</v>
      </c>
      <c r="D483" s="783">
        <v>4607091389760</v>
      </c>
      <c r="E483" s="784"/>
      <c r="F483" s="774">
        <v>0.7</v>
      </c>
      <c r="G483" s="32">
        <v>6</v>
      </c>
      <c r="H483" s="774">
        <v>4.2</v>
      </c>
      <c r="I483" s="774">
        <v>4.4400000000000004</v>
      </c>
      <c r="J483" s="32">
        <v>132</v>
      </c>
      <c r="K483" s="32" t="s">
        <v>128</v>
      </c>
      <c r="L483" s="32"/>
      <c r="M483" s="33" t="s">
        <v>68</v>
      </c>
      <c r="N483" s="33"/>
      <c r="O483" s="32">
        <v>50</v>
      </c>
      <c r="P483" s="112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0"/>
      <c r="R483" s="780"/>
      <c r="S483" s="780"/>
      <c r="T483" s="781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765</v>
      </c>
      <c r="C484" s="31">
        <v>4301031382</v>
      </c>
      <c r="D484" s="783">
        <v>4680115886117</v>
      </c>
      <c r="E484" s="784"/>
      <c r="F484" s="774">
        <v>0.9</v>
      </c>
      <c r="G484" s="32">
        <v>6</v>
      </c>
      <c r="H484" s="774">
        <v>5.4</v>
      </c>
      <c r="I484" s="774">
        <v>5.61</v>
      </c>
      <c r="J484" s="32">
        <v>120</v>
      </c>
      <c r="K484" s="32" t="s">
        <v>128</v>
      </c>
      <c r="L484" s="32"/>
      <c r="M484" s="33" t="s">
        <v>68</v>
      </c>
      <c r="N484" s="33"/>
      <c r="O484" s="32">
        <v>50</v>
      </c>
      <c r="P484" s="1192" t="s">
        <v>766</v>
      </c>
      <c r="Q484" s="780"/>
      <c r="R484" s="780"/>
      <c r="S484" s="780"/>
      <c r="T484" s="781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IFERROR(IF(Y484=0,"",ROUNDUP(Y484/H484,0)*0.00937),"")</f>
        <v/>
      </c>
      <c r="AA484" s="56"/>
      <c r="AB484" s="57"/>
      <c r="AC484" s="563" t="s">
        <v>764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4301031406</v>
      </c>
      <c r="D485" s="783">
        <v>4680115886117</v>
      </c>
      <c r="E485" s="784"/>
      <c r="F485" s="774">
        <v>0.9</v>
      </c>
      <c r="G485" s="32">
        <v>6</v>
      </c>
      <c r="H485" s="774">
        <v>5.4</v>
      </c>
      <c r="I485" s="774">
        <v>5.61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6" t="s">
        <v>766</v>
      </c>
      <c r="Q485" s="780"/>
      <c r="R485" s="780"/>
      <c r="S485" s="780"/>
      <c r="T485" s="781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764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3">
        <v>4607091389746</v>
      </c>
      <c r="E486" s="784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1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0"/>
      <c r="R486" s="780"/>
      <c r="S486" s="780"/>
      <c r="T486" s="781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3">
        <v>4607091389746</v>
      </c>
      <c r="E487" s="784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4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0"/>
      <c r="R487" s="780"/>
      <c r="S487" s="780"/>
      <c r="T487" s="781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3">
        <v>4680115883147</v>
      </c>
      <c r="E488" s="784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9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758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3">
        <v>4680115883147</v>
      </c>
      <c r="E489" s="784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2" t="s">
        <v>775</v>
      </c>
      <c r="Q489" s="780"/>
      <c r="R489" s="780"/>
      <c r="S489" s="780"/>
      <c r="T489" s="781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758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3">
        <v>4607091384338</v>
      </c>
      <c r="E490" s="784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758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3">
        <v>4607091384338</v>
      </c>
      <c r="E491" s="784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0"/>
      <c r="R491" s="780"/>
      <c r="S491" s="780"/>
      <c r="T491" s="781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758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4301031336</v>
      </c>
      <c r="D492" s="783">
        <v>4680115883154</v>
      </c>
      <c r="E492" s="784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0"/>
      <c r="R492" s="780"/>
      <c r="S492" s="780"/>
      <c r="T492" s="781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4301031374</v>
      </c>
      <c r="D493" s="783">
        <v>4680115883154</v>
      </c>
      <c r="E493" s="784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0" t="s">
        <v>783</v>
      </c>
      <c r="Q493" s="780"/>
      <c r="R493" s="780"/>
      <c r="S493" s="780"/>
      <c r="T493" s="781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781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4301031254</v>
      </c>
      <c r="D494" s="783">
        <v>4680115883154</v>
      </c>
      <c r="E494" s="784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0"/>
      <c r="R494" s="780"/>
      <c r="S494" s="780"/>
      <c r="T494" s="781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3">
        <v>4607091389524</v>
      </c>
      <c r="E495" s="784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0"/>
      <c r="R495" s="780"/>
      <c r="S495" s="780"/>
      <c r="T495" s="781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781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3">
        <v>4607091389524</v>
      </c>
      <c r="E496" s="784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0"/>
      <c r="R496" s="780"/>
      <c r="S496" s="780"/>
      <c r="T496" s="781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781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3">
        <v>4680115883161</v>
      </c>
      <c r="E497" s="784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0"/>
      <c r="R497" s="780"/>
      <c r="S497" s="780"/>
      <c r="T497" s="781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3">
        <v>4680115883161</v>
      </c>
      <c r="E498" s="784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">
        <v>793</v>
      </c>
      <c r="Q498" s="780"/>
      <c r="R498" s="780"/>
      <c r="S498" s="780"/>
      <c r="T498" s="781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3">
        <v>4607091389531</v>
      </c>
      <c r="E499" s="784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7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3">
        <v>4607091389531</v>
      </c>
      <c r="E500" s="784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3">
        <v>4607091384345</v>
      </c>
      <c r="E501" s="784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0"/>
      <c r="R501" s="780"/>
      <c r="S501" s="780"/>
      <c r="T501" s="781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4301031338</v>
      </c>
      <c r="D502" s="783">
        <v>4680115883185</v>
      </c>
      <c r="E502" s="784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764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802</v>
      </c>
      <c r="C503" s="31">
        <v>4301031368</v>
      </c>
      <c r="D503" s="783">
        <v>4680115883185</v>
      </c>
      <c r="E503" s="784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8" t="s">
        <v>803</v>
      </c>
      <c r="Q503" s="780"/>
      <c r="R503" s="780"/>
      <c r="S503" s="780"/>
      <c r="T503" s="781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764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4301031255</v>
      </c>
      <c r="D504" s="783">
        <v>4680115883185</v>
      </c>
      <c r="E504" s="784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45</v>
      </c>
      <c r="P504" s="10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80"/>
      <c r="R504" s="780"/>
      <c r="S504" s="780"/>
      <c r="T504" s="781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805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92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71</v>
      </c>
      <c r="Q505" s="786"/>
      <c r="R505" s="786"/>
      <c r="S505" s="786"/>
      <c r="T505" s="786"/>
      <c r="U505" s="786"/>
      <c r="V505" s="787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hidden="1" x14ac:dyDescent="0.2">
      <c r="A506" s="793"/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4"/>
      <c r="P506" s="785" t="s">
        <v>71</v>
      </c>
      <c r="Q506" s="786"/>
      <c r="R506" s="786"/>
      <c r="S506" s="786"/>
      <c r="T506" s="786"/>
      <c r="U506" s="786"/>
      <c r="V506" s="787"/>
      <c r="W506" s="37" t="s">
        <v>69</v>
      </c>
      <c r="X506" s="777">
        <f>IFERROR(SUM(X480:X504),"0")</f>
        <v>0</v>
      </c>
      <c r="Y506" s="777">
        <f>IFERROR(SUM(Y480:Y504),"0")</f>
        <v>0</v>
      </c>
      <c r="Z506" s="37"/>
      <c r="AA506" s="778"/>
      <c r="AB506" s="778"/>
      <c r="AC506" s="778"/>
    </row>
    <row r="507" spans="1:68" ht="14.25" hidden="1" customHeight="1" x14ac:dyDescent="0.25">
      <c r="A507" s="799" t="s">
        <v>73</v>
      </c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793"/>
      <c r="P507" s="793"/>
      <c r="Q507" s="793"/>
      <c r="R507" s="793"/>
      <c r="S507" s="793"/>
      <c r="T507" s="793"/>
      <c r="U507" s="793"/>
      <c r="V507" s="793"/>
      <c r="W507" s="793"/>
      <c r="X507" s="793"/>
      <c r="Y507" s="793"/>
      <c r="Z507" s="793"/>
      <c r="AA507" s="768"/>
      <c r="AB507" s="768"/>
      <c r="AC507" s="768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3">
        <v>4607091384352</v>
      </c>
      <c r="E508" s="784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0"/>
      <c r="R508" s="780"/>
      <c r="S508" s="780"/>
      <c r="T508" s="781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3">
        <v>4607091389654</v>
      </c>
      <c r="E509" s="784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0"/>
      <c r="R509" s="780"/>
      <c r="S509" s="780"/>
      <c r="T509" s="781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2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71</v>
      </c>
      <c r="Q510" s="786"/>
      <c r="R510" s="786"/>
      <c r="S510" s="786"/>
      <c r="T510" s="786"/>
      <c r="U510" s="786"/>
      <c r="V510" s="787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hidden="1" x14ac:dyDescent="0.2">
      <c r="A511" s="793"/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4"/>
      <c r="P511" s="785" t="s">
        <v>71</v>
      </c>
      <c r="Q511" s="786"/>
      <c r="R511" s="786"/>
      <c r="S511" s="786"/>
      <c r="T511" s="786"/>
      <c r="U511" s="786"/>
      <c r="V511" s="787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hidden="1" customHeight="1" x14ac:dyDescent="0.25">
      <c r="A512" s="799" t="s">
        <v>104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68"/>
      <c r="AB512" s="768"/>
      <c r="AC512" s="768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3">
        <v>4680115884335</v>
      </c>
      <c r="E513" s="784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0"/>
      <c r="R513" s="780"/>
      <c r="S513" s="780"/>
      <c r="T513" s="781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3">
        <v>4680115884113</v>
      </c>
      <c r="E514" s="784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8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0"/>
      <c r="R514" s="780"/>
      <c r="S514" s="780"/>
      <c r="T514" s="781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2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71</v>
      </c>
      <c r="Q515" s="786"/>
      <c r="R515" s="786"/>
      <c r="S515" s="786"/>
      <c r="T515" s="786"/>
      <c r="U515" s="786"/>
      <c r="V515" s="787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hidden="1" x14ac:dyDescent="0.2">
      <c r="A516" s="793"/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4"/>
      <c r="P516" s="785" t="s">
        <v>71</v>
      </c>
      <c r="Q516" s="786"/>
      <c r="R516" s="786"/>
      <c r="S516" s="786"/>
      <c r="T516" s="786"/>
      <c r="U516" s="786"/>
      <c r="V516" s="787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hidden="1" customHeight="1" x14ac:dyDescent="0.25">
      <c r="A517" s="817" t="s">
        <v>820</v>
      </c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793"/>
      <c r="P517" s="793"/>
      <c r="Q517" s="793"/>
      <c r="R517" s="793"/>
      <c r="S517" s="793"/>
      <c r="T517" s="793"/>
      <c r="U517" s="793"/>
      <c r="V517" s="793"/>
      <c r="W517" s="793"/>
      <c r="X517" s="793"/>
      <c r="Y517" s="793"/>
      <c r="Z517" s="793"/>
      <c r="AA517" s="770"/>
      <c r="AB517" s="770"/>
      <c r="AC517" s="770"/>
    </row>
    <row r="518" spans="1:68" ht="14.25" hidden="1" customHeight="1" x14ac:dyDescent="0.25">
      <c r="A518" s="799" t="s">
        <v>172</v>
      </c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793"/>
      <c r="P518" s="793"/>
      <c r="Q518" s="793"/>
      <c r="R518" s="793"/>
      <c r="S518" s="793"/>
      <c r="T518" s="793"/>
      <c r="U518" s="793"/>
      <c r="V518" s="793"/>
      <c r="W518" s="793"/>
      <c r="X518" s="793"/>
      <c r="Y518" s="793"/>
      <c r="Z518" s="793"/>
      <c r="AA518" s="768"/>
      <c r="AB518" s="768"/>
      <c r="AC518" s="768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3">
        <v>4607091389364</v>
      </c>
      <c r="E519" s="784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101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0"/>
      <c r="R519" s="780"/>
      <c r="S519" s="780"/>
      <c r="T519" s="781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92"/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4"/>
      <c r="P520" s="785" t="s">
        <v>71</v>
      </c>
      <c r="Q520" s="786"/>
      <c r="R520" s="786"/>
      <c r="S520" s="786"/>
      <c r="T520" s="786"/>
      <c r="U520" s="786"/>
      <c r="V520" s="787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hidden="1" x14ac:dyDescent="0.2">
      <c r="A521" s="793"/>
      <c r="B521" s="793"/>
      <c r="C521" s="793"/>
      <c r="D521" s="793"/>
      <c r="E521" s="793"/>
      <c r="F521" s="793"/>
      <c r="G521" s="793"/>
      <c r="H521" s="793"/>
      <c r="I521" s="793"/>
      <c r="J521" s="793"/>
      <c r="K521" s="793"/>
      <c r="L521" s="793"/>
      <c r="M521" s="793"/>
      <c r="N521" s="793"/>
      <c r="O521" s="794"/>
      <c r="P521" s="785" t="s">
        <v>71</v>
      </c>
      <c r="Q521" s="786"/>
      <c r="R521" s="786"/>
      <c r="S521" s="786"/>
      <c r="T521" s="786"/>
      <c r="U521" s="786"/>
      <c r="V521" s="787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hidden="1" customHeight="1" x14ac:dyDescent="0.25">
      <c r="A522" s="799" t="s">
        <v>64</v>
      </c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3"/>
      <c r="P522" s="793"/>
      <c r="Q522" s="793"/>
      <c r="R522" s="793"/>
      <c r="S522" s="793"/>
      <c r="T522" s="793"/>
      <c r="U522" s="793"/>
      <c r="V522" s="793"/>
      <c r="W522" s="793"/>
      <c r="X522" s="793"/>
      <c r="Y522" s="793"/>
      <c r="Z522" s="793"/>
      <c r="AA522" s="768"/>
      <c r="AB522" s="768"/>
      <c r="AC522" s="768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3">
        <v>4680115886094</v>
      </c>
      <c r="E523" s="784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119</v>
      </c>
      <c r="N523" s="33"/>
      <c r="O523" s="32">
        <v>50</v>
      </c>
      <c r="P523" s="917" t="s">
        <v>826</v>
      </c>
      <c r="Q523" s="780"/>
      <c r="R523" s="780"/>
      <c r="S523" s="780"/>
      <c r="T523" s="781"/>
      <c r="U523" s="34"/>
      <c r="V523" s="34"/>
      <c r="W523" s="35" t="s">
        <v>69</v>
      </c>
      <c r="X523" s="775">
        <v>0</v>
      </c>
      <c r="Y523" s="776">
        <f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828</v>
      </c>
      <c r="B524" s="54" t="s">
        <v>829</v>
      </c>
      <c r="C524" s="31">
        <v>4301031363</v>
      </c>
      <c r="D524" s="783">
        <v>4607091389425</v>
      </c>
      <c r="E524" s="784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0"/>
      <c r="R524" s="780"/>
      <c r="S524" s="780"/>
      <c r="T524" s="781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831</v>
      </c>
      <c r="B525" s="54" t="s">
        <v>832</v>
      </c>
      <c r="C525" s="31">
        <v>4301031373</v>
      </c>
      <c r="D525" s="783">
        <v>4680115880771</v>
      </c>
      <c r="E525" s="784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0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835</v>
      </c>
      <c r="B526" s="54" t="s">
        <v>836</v>
      </c>
      <c r="C526" s="31">
        <v>4301031359</v>
      </c>
      <c r="D526" s="783">
        <v>4607091389500</v>
      </c>
      <c r="E526" s="784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8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835</v>
      </c>
      <c r="B527" s="54" t="s">
        <v>837</v>
      </c>
      <c r="C527" s="31">
        <v>4301031327</v>
      </c>
      <c r="D527" s="783">
        <v>4607091389500</v>
      </c>
      <c r="E527" s="784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792"/>
      <c r="B528" s="793"/>
      <c r="C528" s="793"/>
      <c r="D528" s="793"/>
      <c r="E528" s="793"/>
      <c r="F528" s="793"/>
      <c r="G528" s="793"/>
      <c r="H528" s="793"/>
      <c r="I528" s="793"/>
      <c r="J528" s="793"/>
      <c r="K528" s="793"/>
      <c r="L528" s="793"/>
      <c r="M528" s="793"/>
      <c r="N528" s="793"/>
      <c r="O528" s="794"/>
      <c r="P528" s="785" t="s">
        <v>71</v>
      </c>
      <c r="Q528" s="786"/>
      <c r="R528" s="786"/>
      <c r="S528" s="786"/>
      <c r="T528" s="786"/>
      <c r="U528" s="786"/>
      <c r="V528" s="787"/>
      <c r="W528" s="37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hidden="1" x14ac:dyDescent="0.2">
      <c r="A529" s="793"/>
      <c r="B529" s="793"/>
      <c r="C529" s="793"/>
      <c r="D529" s="793"/>
      <c r="E529" s="793"/>
      <c r="F529" s="793"/>
      <c r="G529" s="793"/>
      <c r="H529" s="793"/>
      <c r="I529" s="793"/>
      <c r="J529" s="793"/>
      <c r="K529" s="793"/>
      <c r="L529" s="793"/>
      <c r="M529" s="793"/>
      <c r="N529" s="793"/>
      <c r="O529" s="794"/>
      <c r="P529" s="785" t="s">
        <v>71</v>
      </c>
      <c r="Q529" s="786"/>
      <c r="R529" s="786"/>
      <c r="S529" s="786"/>
      <c r="T529" s="786"/>
      <c r="U529" s="786"/>
      <c r="V529" s="787"/>
      <c r="W529" s="37" t="s">
        <v>69</v>
      </c>
      <c r="X529" s="777">
        <f>IFERROR(SUM(X523:X527),"0")</f>
        <v>0</v>
      </c>
      <c r="Y529" s="777">
        <f>IFERROR(SUM(Y523:Y527),"0")</f>
        <v>0</v>
      </c>
      <c r="Z529" s="37"/>
      <c r="AA529" s="778"/>
      <c r="AB529" s="778"/>
      <c r="AC529" s="778"/>
    </row>
    <row r="530" spans="1:68" ht="14.25" hidden="1" customHeight="1" x14ac:dyDescent="0.25">
      <c r="A530" s="799" t="s">
        <v>104</v>
      </c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793"/>
      <c r="P530" s="793"/>
      <c r="Q530" s="793"/>
      <c r="R530" s="793"/>
      <c r="S530" s="793"/>
      <c r="T530" s="793"/>
      <c r="U530" s="793"/>
      <c r="V530" s="793"/>
      <c r="W530" s="793"/>
      <c r="X530" s="793"/>
      <c r="Y530" s="793"/>
      <c r="Z530" s="793"/>
      <c r="AA530" s="768"/>
      <c r="AB530" s="768"/>
      <c r="AC530" s="768"/>
    </row>
    <row r="531" spans="1:68" ht="27" hidden="1" customHeight="1" x14ac:dyDescent="0.25">
      <c r="A531" s="54" t="s">
        <v>838</v>
      </c>
      <c r="B531" s="54" t="s">
        <v>839</v>
      </c>
      <c r="C531" s="31">
        <v>4301032046</v>
      </c>
      <c r="D531" s="783">
        <v>4680115884359</v>
      </c>
      <c r="E531" s="784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92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71</v>
      </c>
      <c r="Q532" s="786"/>
      <c r="R532" s="786"/>
      <c r="S532" s="786"/>
      <c r="T532" s="786"/>
      <c r="U532" s="786"/>
      <c r="V532" s="787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hidden="1" x14ac:dyDescent="0.2">
      <c r="A533" s="793"/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4"/>
      <c r="P533" s="785" t="s">
        <v>71</v>
      </c>
      <c r="Q533" s="786"/>
      <c r="R533" s="786"/>
      <c r="S533" s="786"/>
      <c r="T533" s="786"/>
      <c r="U533" s="786"/>
      <c r="V533" s="787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hidden="1" customHeight="1" x14ac:dyDescent="0.25">
      <c r="A534" s="799" t="s">
        <v>840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68"/>
      <c r="AB534" s="768"/>
      <c r="AC534" s="768"/>
    </row>
    <row r="535" spans="1:68" ht="27" hidden="1" customHeight="1" x14ac:dyDescent="0.25">
      <c r="A535" s="54" t="s">
        <v>841</v>
      </c>
      <c r="B535" s="54" t="s">
        <v>842</v>
      </c>
      <c r="C535" s="31">
        <v>4301040357</v>
      </c>
      <c r="D535" s="783">
        <v>4680115884564</v>
      </c>
      <c r="E535" s="784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0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hidden="1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hidden="1" customHeight="1" x14ac:dyDescent="0.25">
      <c r="A538" s="817" t="s">
        <v>844</v>
      </c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793"/>
      <c r="P538" s="793"/>
      <c r="Q538" s="793"/>
      <c r="R538" s="793"/>
      <c r="S538" s="793"/>
      <c r="T538" s="793"/>
      <c r="U538" s="793"/>
      <c r="V538" s="793"/>
      <c r="W538" s="793"/>
      <c r="X538" s="793"/>
      <c r="Y538" s="793"/>
      <c r="Z538" s="793"/>
      <c r="AA538" s="770"/>
      <c r="AB538" s="770"/>
      <c r="AC538" s="770"/>
    </row>
    <row r="539" spans="1:68" ht="14.25" hidden="1" customHeight="1" x14ac:dyDescent="0.25">
      <c r="A539" s="799" t="s">
        <v>64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68"/>
      <c r="AB539" s="768"/>
      <c r="AC539" s="768"/>
    </row>
    <row r="540" spans="1:68" ht="27" hidden="1" customHeight="1" x14ac:dyDescent="0.25">
      <c r="A540" s="54" t="s">
        <v>845</v>
      </c>
      <c r="B540" s="54" t="s">
        <v>846</v>
      </c>
      <c r="C540" s="31">
        <v>4301031294</v>
      </c>
      <c r="D540" s="783">
        <v>4680115885189</v>
      </c>
      <c r="E540" s="784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3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848</v>
      </c>
      <c r="B541" s="54" t="s">
        <v>849</v>
      </c>
      <c r="C541" s="31">
        <v>4301031293</v>
      </c>
      <c r="D541" s="783">
        <v>4680115885172</v>
      </c>
      <c r="E541" s="784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850</v>
      </c>
      <c r="B542" s="54" t="s">
        <v>851</v>
      </c>
      <c r="C542" s="31">
        <v>4301031291</v>
      </c>
      <c r="D542" s="783">
        <v>4680115885110</v>
      </c>
      <c r="E542" s="784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853</v>
      </c>
      <c r="B543" s="54" t="s">
        <v>854</v>
      </c>
      <c r="C543" s="31">
        <v>4301031329</v>
      </c>
      <c r="D543" s="783">
        <v>4680115885219</v>
      </c>
      <c r="E543" s="784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6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2"/>
      <c r="B544" s="793"/>
      <c r="C544" s="793"/>
      <c r="D544" s="793"/>
      <c r="E544" s="793"/>
      <c r="F544" s="793"/>
      <c r="G544" s="793"/>
      <c r="H544" s="793"/>
      <c r="I544" s="793"/>
      <c r="J544" s="793"/>
      <c r="K544" s="793"/>
      <c r="L544" s="793"/>
      <c r="M544" s="793"/>
      <c r="N544" s="793"/>
      <c r="O544" s="794"/>
      <c r="P544" s="785" t="s">
        <v>71</v>
      </c>
      <c r="Q544" s="786"/>
      <c r="R544" s="786"/>
      <c r="S544" s="786"/>
      <c r="T544" s="786"/>
      <c r="U544" s="786"/>
      <c r="V544" s="787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hidden="1" x14ac:dyDescent="0.2">
      <c r="A545" s="793"/>
      <c r="B545" s="793"/>
      <c r="C545" s="793"/>
      <c r="D545" s="793"/>
      <c r="E545" s="793"/>
      <c r="F545" s="793"/>
      <c r="G545" s="793"/>
      <c r="H545" s="793"/>
      <c r="I545" s="793"/>
      <c r="J545" s="793"/>
      <c r="K545" s="793"/>
      <c r="L545" s="793"/>
      <c r="M545" s="793"/>
      <c r="N545" s="793"/>
      <c r="O545" s="794"/>
      <c r="P545" s="785" t="s">
        <v>71</v>
      </c>
      <c r="Q545" s="786"/>
      <c r="R545" s="786"/>
      <c r="S545" s="786"/>
      <c r="T545" s="786"/>
      <c r="U545" s="786"/>
      <c r="V545" s="787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hidden="1" customHeight="1" x14ac:dyDescent="0.25">
      <c r="A546" s="817" t="s">
        <v>856</v>
      </c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793"/>
      <c r="P546" s="793"/>
      <c r="Q546" s="793"/>
      <c r="R546" s="793"/>
      <c r="S546" s="793"/>
      <c r="T546" s="793"/>
      <c r="U546" s="793"/>
      <c r="V546" s="793"/>
      <c r="W546" s="793"/>
      <c r="X546" s="793"/>
      <c r="Y546" s="793"/>
      <c r="Z546" s="793"/>
      <c r="AA546" s="770"/>
      <c r="AB546" s="770"/>
      <c r="AC546" s="770"/>
    </row>
    <row r="547" spans="1:68" ht="14.25" hidden="1" customHeight="1" x14ac:dyDescent="0.25">
      <c r="A547" s="799" t="s">
        <v>64</v>
      </c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793"/>
      <c r="P547" s="793"/>
      <c r="Q547" s="793"/>
      <c r="R547" s="793"/>
      <c r="S547" s="793"/>
      <c r="T547" s="793"/>
      <c r="U547" s="793"/>
      <c r="V547" s="793"/>
      <c r="W547" s="793"/>
      <c r="X547" s="793"/>
      <c r="Y547" s="793"/>
      <c r="Z547" s="793"/>
      <c r="AA547" s="768"/>
      <c r="AB547" s="768"/>
      <c r="AC547" s="768"/>
    </row>
    <row r="548" spans="1:68" ht="27" hidden="1" customHeight="1" x14ac:dyDescent="0.25">
      <c r="A548" s="54" t="s">
        <v>857</v>
      </c>
      <c r="B548" s="54" t="s">
        <v>858</v>
      </c>
      <c r="C548" s="31">
        <v>4301031261</v>
      </c>
      <c r="D548" s="783">
        <v>4680115885103</v>
      </c>
      <c r="E548" s="784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92"/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4"/>
      <c r="P549" s="785" t="s">
        <v>71</v>
      </c>
      <c r="Q549" s="786"/>
      <c r="R549" s="786"/>
      <c r="S549" s="786"/>
      <c r="T549" s="786"/>
      <c r="U549" s="786"/>
      <c r="V549" s="787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hidden="1" x14ac:dyDescent="0.2">
      <c r="A550" s="793"/>
      <c r="B550" s="793"/>
      <c r="C550" s="793"/>
      <c r="D550" s="793"/>
      <c r="E550" s="793"/>
      <c r="F550" s="793"/>
      <c r="G550" s="793"/>
      <c r="H550" s="793"/>
      <c r="I550" s="793"/>
      <c r="J550" s="793"/>
      <c r="K550" s="793"/>
      <c r="L550" s="793"/>
      <c r="M550" s="793"/>
      <c r="N550" s="793"/>
      <c r="O550" s="794"/>
      <c r="P550" s="785" t="s">
        <v>71</v>
      </c>
      <c r="Q550" s="786"/>
      <c r="R550" s="786"/>
      <c r="S550" s="786"/>
      <c r="T550" s="786"/>
      <c r="U550" s="786"/>
      <c r="V550" s="787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hidden="1" customHeight="1" x14ac:dyDescent="0.2">
      <c r="A551" s="875" t="s">
        <v>860</v>
      </c>
      <c r="B551" s="876"/>
      <c r="C551" s="876"/>
      <c r="D551" s="876"/>
      <c r="E551" s="876"/>
      <c r="F551" s="876"/>
      <c r="G551" s="876"/>
      <c r="H551" s="876"/>
      <c r="I551" s="876"/>
      <c r="J551" s="876"/>
      <c r="K551" s="876"/>
      <c r="L551" s="876"/>
      <c r="M551" s="876"/>
      <c r="N551" s="876"/>
      <c r="O551" s="876"/>
      <c r="P551" s="876"/>
      <c r="Q551" s="876"/>
      <c r="R551" s="876"/>
      <c r="S551" s="876"/>
      <c r="T551" s="876"/>
      <c r="U551" s="876"/>
      <c r="V551" s="876"/>
      <c r="W551" s="876"/>
      <c r="X551" s="876"/>
      <c r="Y551" s="876"/>
      <c r="Z551" s="876"/>
      <c r="AA551" s="48"/>
      <c r="AB551" s="48"/>
      <c r="AC551" s="48"/>
    </row>
    <row r="552" spans="1:68" ht="16.5" hidden="1" customHeight="1" x14ac:dyDescent="0.25">
      <c r="A552" s="817" t="s">
        <v>860</v>
      </c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793"/>
      <c r="P552" s="793"/>
      <c r="Q552" s="793"/>
      <c r="R552" s="793"/>
      <c r="S552" s="793"/>
      <c r="T552" s="793"/>
      <c r="U552" s="793"/>
      <c r="V552" s="793"/>
      <c r="W552" s="793"/>
      <c r="X552" s="793"/>
      <c r="Y552" s="793"/>
      <c r="Z552" s="793"/>
      <c r="AA552" s="770"/>
      <c r="AB552" s="770"/>
      <c r="AC552" s="770"/>
    </row>
    <row r="553" spans="1:68" ht="14.25" hidden="1" customHeight="1" x14ac:dyDescent="0.25">
      <c r="A553" s="799" t="s">
        <v>115</v>
      </c>
      <c r="B553" s="793"/>
      <c r="C553" s="793"/>
      <c r="D553" s="793"/>
      <c r="E553" s="793"/>
      <c r="F553" s="793"/>
      <c r="G553" s="793"/>
      <c r="H553" s="793"/>
      <c r="I553" s="793"/>
      <c r="J553" s="793"/>
      <c r="K553" s="793"/>
      <c r="L553" s="793"/>
      <c r="M553" s="793"/>
      <c r="N553" s="793"/>
      <c r="O553" s="793"/>
      <c r="P553" s="793"/>
      <c r="Q553" s="793"/>
      <c r="R553" s="793"/>
      <c r="S553" s="793"/>
      <c r="T553" s="793"/>
      <c r="U553" s="793"/>
      <c r="V553" s="793"/>
      <c r="W553" s="793"/>
      <c r="X553" s="793"/>
      <c r="Y553" s="793"/>
      <c r="Z553" s="793"/>
      <c r="AA553" s="768"/>
      <c r="AB553" s="768"/>
      <c r="AC553" s="768"/>
    </row>
    <row r="554" spans="1:68" ht="27" hidden="1" customHeight="1" x14ac:dyDescent="0.25">
      <c r="A554" s="54" t="s">
        <v>861</v>
      </c>
      <c r="B554" s="54" t="s">
        <v>862</v>
      </c>
      <c r="C554" s="31">
        <v>4301012050</v>
      </c>
      <c r="D554" s="783">
        <v>4680115885479</v>
      </c>
      <c r="E554" s="784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119</v>
      </c>
      <c r="N554" s="33"/>
      <c r="O554" s="32">
        <v>60</v>
      </c>
      <c r="P554" s="1068" t="s">
        <v>863</v>
      </c>
      <c r="Q554" s="780"/>
      <c r="R554" s="780"/>
      <c r="S554" s="780"/>
      <c r="T554" s="781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hidden="1" customHeight="1" x14ac:dyDescent="0.25">
      <c r="A555" s="54" t="s">
        <v>866</v>
      </c>
      <c r="B555" s="54" t="s">
        <v>867</v>
      </c>
      <c r="C555" s="31">
        <v>4301011795</v>
      </c>
      <c r="D555" s="783">
        <v>4607091389067</v>
      </c>
      <c r="E555" s="784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119</v>
      </c>
      <c r="N555" s="33"/>
      <c r="O555" s="32">
        <v>60</v>
      </c>
      <c r="P555" s="11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0"/>
      <c r="R555" s="780"/>
      <c r="S555" s="780"/>
      <c r="T555" s="781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122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868</v>
      </c>
      <c r="B556" s="54" t="s">
        <v>869</v>
      </c>
      <c r="C556" s="31">
        <v>4301011961</v>
      </c>
      <c r="D556" s="783">
        <v>4680115885271</v>
      </c>
      <c r="E556" s="784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119</v>
      </c>
      <c r="N556" s="33"/>
      <c r="O556" s="32">
        <v>60</v>
      </c>
      <c r="P556" s="8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871</v>
      </c>
      <c r="B557" s="54" t="s">
        <v>872</v>
      </c>
      <c r="C557" s="31">
        <v>4301011774</v>
      </c>
      <c r="D557" s="783">
        <v>4680115884502</v>
      </c>
      <c r="E557" s="784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119</v>
      </c>
      <c r="N557" s="33"/>
      <c r="O557" s="32">
        <v>60</v>
      </c>
      <c r="P557" s="10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874</v>
      </c>
      <c r="B558" s="54" t="s">
        <v>875</v>
      </c>
      <c r="C558" s="31">
        <v>4301011771</v>
      </c>
      <c r="D558" s="783">
        <v>4607091389104</v>
      </c>
      <c r="E558" s="784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119</v>
      </c>
      <c r="N558" s="33"/>
      <c r="O558" s="32">
        <v>60</v>
      </c>
      <c r="P558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5">
        <v>0</v>
      </c>
      <c r="Y558" s="776">
        <f t="shared" si="104"/>
        <v>0</v>
      </c>
      <c r="Z558" s="36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4301011799</v>
      </c>
      <c r="D559" s="783">
        <v>4680115884519</v>
      </c>
      <c r="E559" s="784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4301011376</v>
      </c>
      <c r="D560" s="783">
        <v>4680115885226</v>
      </c>
      <c r="E560" s="784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2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4301011778</v>
      </c>
      <c r="D561" s="783">
        <v>4680115880603</v>
      </c>
      <c r="E561" s="784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119</v>
      </c>
      <c r="N561" s="33"/>
      <c r="O561" s="32">
        <v>60</v>
      </c>
      <c r="P561" s="8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4301012035</v>
      </c>
      <c r="D562" s="783">
        <v>4680115880603</v>
      </c>
      <c r="E562" s="784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119</v>
      </c>
      <c r="N562" s="33"/>
      <c r="O562" s="32">
        <v>60</v>
      </c>
      <c r="P562" s="80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122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4301012036</v>
      </c>
      <c r="D563" s="783">
        <v>4680115882782</v>
      </c>
      <c r="E563" s="784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119</v>
      </c>
      <c r="N563" s="33"/>
      <c r="O563" s="32">
        <v>60</v>
      </c>
      <c r="P563" s="8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887</v>
      </c>
      <c r="B564" s="54" t="s">
        <v>888</v>
      </c>
      <c r="C564" s="31">
        <v>4301011784</v>
      </c>
      <c r="D564" s="783">
        <v>4607091389982</v>
      </c>
      <c r="E564" s="784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119</v>
      </c>
      <c r="N564" s="33"/>
      <c r="O564" s="32">
        <v>60</v>
      </c>
      <c r="P564" s="10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887</v>
      </c>
      <c r="B565" s="54" t="s">
        <v>889</v>
      </c>
      <c r="C565" s="31">
        <v>4301012034</v>
      </c>
      <c r="D565" s="783">
        <v>4607091389982</v>
      </c>
      <c r="E565" s="784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119</v>
      </c>
      <c r="N565" s="33"/>
      <c r="O565" s="32">
        <v>60</v>
      </c>
      <c r="P565" s="8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0"/>
      <c r="R565" s="780"/>
      <c r="S565" s="780"/>
      <c r="T565" s="781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idden="1" x14ac:dyDescent="0.2">
      <c r="A566" s="792"/>
      <c r="B566" s="793"/>
      <c r="C566" s="793"/>
      <c r="D566" s="793"/>
      <c r="E566" s="793"/>
      <c r="F566" s="793"/>
      <c r="G566" s="793"/>
      <c r="H566" s="793"/>
      <c r="I566" s="793"/>
      <c r="J566" s="793"/>
      <c r="K566" s="793"/>
      <c r="L566" s="793"/>
      <c r="M566" s="793"/>
      <c r="N566" s="793"/>
      <c r="O566" s="794"/>
      <c r="P566" s="785" t="s">
        <v>71</v>
      </c>
      <c r="Q566" s="786"/>
      <c r="R566" s="786"/>
      <c r="S566" s="786"/>
      <c r="T566" s="786"/>
      <c r="U566" s="786"/>
      <c r="V566" s="787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hidden="1" x14ac:dyDescent="0.2">
      <c r="A567" s="793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794"/>
      <c r="P567" s="785" t="s">
        <v>71</v>
      </c>
      <c r="Q567" s="786"/>
      <c r="R567" s="786"/>
      <c r="S567" s="786"/>
      <c r="T567" s="786"/>
      <c r="U567" s="786"/>
      <c r="V567" s="787"/>
      <c r="W567" s="37" t="s">
        <v>69</v>
      </c>
      <c r="X567" s="777">
        <f>IFERROR(SUM(X554:X565),"0")</f>
        <v>0</v>
      </c>
      <c r="Y567" s="777">
        <f>IFERROR(SUM(Y554:Y565),"0")</f>
        <v>0</v>
      </c>
      <c r="Z567" s="37"/>
      <c r="AA567" s="778"/>
      <c r="AB567" s="778"/>
      <c r="AC567" s="778"/>
    </row>
    <row r="568" spans="1:68" ht="14.25" hidden="1" customHeight="1" x14ac:dyDescent="0.25">
      <c r="A568" s="799" t="s">
        <v>172</v>
      </c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793"/>
      <c r="P568" s="793"/>
      <c r="Q568" s="793"/>
      <c r="R568" s="793"/>
      <c r="S568" s="793"/>
      <c r="T568" s="793"/>
      <c r="U568" s="793"/>
      <c r="V568" s="793"/>
      <c r="W568" s="793"/>
      <c r="X568" s="793"/>
      <c r="Y568" s="793"/>
      <c r="Z568" s="793"/>
      <c r="AA568" s="768"/>
      <c r="AB568" s="768"/>
      <c r="AC568" s="768"/>
    </row>
    <row r="569" spans="1:68" ht="16.5" hidden="1" customHeight="1" x14ac:dyDescent="0.25">
      <c r="A569" s="54" t="s">
        <v>890</v>
      </c>
      <c r="B569" s="54" t="s">
        <v>891</v>
      </c>
      <c r="C569" s="31">
        <v>4301020222</v>
      </c>
      <c r="D569" s="783">
        <v>4607091388930</v>
      </c>
      <c r="E569" s="784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119</v>
      </c>
      <c r="N569" s="33"/>
      <c r="O569" s="32">
        <v>55</v>
      </c>
      <c r="P569" s="10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0"/>
      <c r="R569" s="780"/>
      <c r="S569" s="780"/>
      <c r="T569" s="781"/>
      <c r="U569" s="34"/>
      <c r="V569" s="34"/>
      <c r="W569" s="35" t="s">
        <v>69</v>
      </c>
      <c r="X569" s="775">
        <v>0</v>
      </c>
      <c r="Y569" s="776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893</v>
      </c>
      <c r="B570" s="54" t="s">
        <v>894</v>
      </c>
      <c r="C570" s="31">
        <v>4301020206</v>
      </c>
      <c r="D570" s="783">
        <v>4680115880054</v>
      </c>
      <c r="E570" s="784"/>
      <c r="F570" s="774">
        <v>0.6</v>
      </c>
      <c r="G570" s="32">
        <v>6</v>
      </c>
      <c r="H570" s="774">
        <v>3.6</v>
      </c>
      <c r="I570" s="774">
        <v>3.81</v>
      </c>
      <c r="J570" s="32">
        <v>132</v>
      </c>
      <c r="K570" s="32" t="s">
        <v>128</v>
      </c>
      <c r="L570" s="32"/>
      <c r="M570" s="33" t="s">
        <v>119</v>
      </c>
      <c r="N570" s="33"/>
      <c r="O570" s="32">
        <v>55</v>
      </c>
      <c r="P570" s="8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893</v>
      </c>
      <c r="B571" s="54" t="s">
        <v>895</v>
      </c>
      <c r="C571" s="31">
        <v>4301020364</v>
      </c>
      <c r="D571" s="783">
        <v>4680115880054</v>
      </c>
      <c r="E571" s="784"/>
      <c r="F571" s="774">
        <v>0.6</v>
      </c>
      <c r="G571" s="32">
        <v>8</v>
      </c>
      <c r="H571" s="774">
        <v>4.8</v>
      </c>
      <c r="I571" s="774">
        <v>6.96</v>
      </c>
      <c r="J571" s="32">
        <v>120</v>
      </c>
      <c r="K571" s="32" t="s">
        <v>128</v>
      </c>
      <c r="L571" s="32"/>
      <c r="M571" s="33" t="s">
        <v>119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0"/>
      <c r="R571" s="780"/>
      <c r="S571" s="780"/>
      <c r="T571" s="781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792"/>
      <c r="B572" s="793"/>
      <c r="C572" s="793"/>
      <c r="D572" s="793"/>
      <c r="E572" s="793"/>
      <c r="F572" s="793"/>
      <c r="G572" s="793"/>
      <c r="H572" s="793"/>
      <c r="I572" s="793"/>
      <c r="J572" s="793"/>
      <c r="K572" s="793"/>
      <c r="L572" s="793"/>
      <c r="M572" s="793"/>
      <c r="N572" s="793"/>
      <c r="O572" s="794"/>
      <c r="P572" s="785" t="s">
        <v>71</v>
      </c>
      <c r="Q572" s="786"/>
      <c r="R572" s="786"/>
      <c r="S572" s="786"/>
      <c r="T572" s="786"/>
      <c r="U572" s="786"/>
      <c r="V572" s="787"/>
      <c r="W572" s="37" t="s">
        <v>72</v>
      </c>
      <c r="X572" s="777">
        <f>IFERROR(X569/H569,"0")+IFERROR(X570/H570,"0")+IFERROR(X571/H571,"0")</f>
        <v>0</v>
      </c>
      <c r="Y572" s="777">
        <f>IFERROR(Y569/H569,"0")+IFERROR(Y570/H570,"0")+IFERROR(Y571/H571,"0")</f>
        <v>0</v>
      </c>
      <c r="Z572" s="777">
        <f>IFERROR(IF(Z569="",0,Z569),"0")+IFERROR(IF(Z570="",0,Z570),"0")+IFERROR(IF(Z571="",0,Z571),"0")</f>
        <v>0</v>
      </c>
      <c r="AA572" s="778"/>
      <c r="AB572" s="778"/>
      <c r="AC572" s="778"/>
    </row>
    <row r="573" spans="1:68" hidden="1" x14ac:dyDescent="0.2">
      <c r="A573" s="793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794"/>
      <c r="P573" s="785" t="s">
        <v>71</v>
      </c>
      <c r="Q573" s="786"/>
      <c r="R573" s="786"/>
      <c r="S573" s="786"/>
      <c r="T573" s="786"/>
      <c r="U573" s="786"/>
      <c r="V573" s="787"/>
      <c r="W573" s="37" t="s">
        <v>69</v>
      </c>
      <c r="X573" s="777">
        <f>IFERROR(SUM(X569:X571),"0")</f>
        <v>0</v>
      </c>
      <c r="Y573" s="777">
        <f>IFERROR(SUM(Y569:Y571),"0")</f>
        <v>0</v>
      </c>
      <c r="Z573" s="37"/>
      <c r="AA573" s="778"/>
      <c r="AB573" s="778"/>
      <c r="AC573" s="778"/>
    </row>
    <row r="574" spans="1:68" ht="14.25" hidden="1" customHeight="1" x14ac:dyDescent="0.25">
      <c r="A574" s="799" t="s">
        <v>64</v>
      </c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793"/>
      <c r="P574" s="793"/>
      <c r="Q574" s="793"/>
      <c r="R574" s="793"/>
      <c r="S574" s="793"/>
      <c r="T574" s="793"/>
      <c r="U574" s="793"/>
      <c r="V574" s="793"/>
      <c r="W574" s="793"/>
      <c r="X574" s="793"/>
      <c r="Y574" s="793"/>
      <c r="Z574" s="793"/>
      <c r="AA574" s="768"/>
      <c r="AB574" s="768"/>
      <c r="AC574" s="768"/>
    </row>
    <row r="575" spans="1:68" ht="27" hidden="1" customHeight="1" x14ac:dyDescent="0.25">
      <c r="A575" s="54" t="s">
        <v>896</v>
      </c>
      <c r="B575" s="54" t="s">
        <v>897</v>
      </c>
      <c r="C575" s="31">
        <v>4301031252</v>
      </c>
      <c r="D575" s="783">
        <v>4680115883116</v>
      </c>
      <c r="E575" s="784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119</v>
      </c>
      <c r="N575" s="33"/>
      <c r="O575" s="32">
        <v>60</v>
      </c>
      <c r="P575" s="11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hidden="1" customHeight="1" x14ac:dyDescent="0.25">
      <c r="A576" s="54" t="s">
        <v>899</v>
      </c>
      <c r="B576" s="54" t="s">
        <v>900</v>
      </c>
      <c r="C576" s="31">
        <v>4301031248</v>
      </c>
      <c r="D576" s="783">
        <v>4680115883093</v>
      </c>
      <c r="E576" s="784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1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5">
        <v>0</v>
      </c>
      <c r="Y576" s="776">
        <f t="shared" si="110"/>
        <v>0</v>
      </c>
      <c r="Z576" s="36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902</v>
      </c>
      <c r="B577" s="54" t="s">
        <v>903</v>
      </c>
      <c r="C577" s="31">
        <v>4301031250</v>
      </c>
      <c r="D577" s="783">
        <v>4680115883109</v>
      </c>
      <c r="E577" s="784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5">
        <v>0</v>
      </c>
      <c r="Y577" s="776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905</v>
      </c>
      <c r="B578" s="54" t="s">
        <v>906</v>
      </c>
      <c r="C578" s="31">
        <v>4301031249</v>
      </c>
      <c r="D578" s="783">
        <v>4680115882072</v>
      </c>
      <c r="E578" s="784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119</v>
      </c>
      <c r="N578" s="33"/>
      <c r="O578" s="32">
        <v>60</v>
      </c>
      <c r="P578" s="108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905</v>
      </c>
      <c r="B579" s="54" t="s">
        <v>908</v>
      </c>
      <c r="C579" s="31">
        <v>4301031383</v>
      </c>
      <c r="D579" s="783">
        <v>4680115882072</v>
      </c>
      <c r="E579" s="784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119</v>
      </c>
      <c r="N579" s="33"/>
      <c r="O579" s="32">
        <v>60</v>
      </c>
      <c r="P579" s="116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909</v>
      </c>
      <c r="B580" s="54" t="s">
        <v>910</v>
      </c>
      <c r="C580" s="31">
        <v>4301031251</v>
      </c>
      <c r="D580" s="783">
        <v>4680115882102</v>
      </c>
      <c r="E580" s="784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0"/>
      <c r="R580" s="780"/>
      <c r="S580" s="780"/>
      <c r="T580" s="781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909</v>
      </c>
      <c r="B581" s="54" t="s">
        <v>911</v>
      </c>
      <c r="C581" s="31">
        <v>4301031385</v>
      </c>
      <c r="D581" s="783">
        <v>4680115882102</v>
      </c>
      <c r="E581" s="784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101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0"/>
      <c r="R581" s="780"/>
      <c r="S581" s="780"/>
      <c r="T581" s="781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4301031253</v>
      </c>
      <c r="D582" s="783">
        <v>4680115882096</v>
      </c>
      <c r="E582" s="784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0"/>
      <c r="R582" s="780"/>
      <c r="S582" s="780"/>
      <c r="T582" s="781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913</v>
      </c>
      <c r="B583" s="54" t="s">
        <v>915</v>
      </c>
      <c r="C583" s="31">
        <v>4301031384</v>
      </c>
      <c r="D583" s="783">
        <v>4680115882096</v>
      </c>
      <c r="E583" s="784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4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0"/>
      <c r="R583" s="780"/>
      <c r="S583" s="780"/>
      <c r="T583" s="781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idden="1" x14ac:dyDescent="0.2">
      <c r="A584" s="792"/>
      <c r="B584" s="793"/>
      <c r="C584" s="793"/>
      <c r="D584" s="793"/>
      <c r="E584" s="793"/>
      <c r="F584" s="793"/>
      <c r="G584" s="793"/>
      <c r="H584" s="793"/>
      <c r="I584" s="793"/>
      <c r="J584" s="793"/>
      <c r="K584" s="793"/>
      <c r="L584" s="793"/>
      <c r="M584" s="793"/>
      <c r="N584" s="793"/>
      <c r="O584" s="794"/>
      <c r="P584" s="785" t="s">
        <v>71</v>
      </c>
      <c r="Q584" s="786"/>
      <c r="R584" s="786"/>
      <c r="S584" s="786"/>
      <c r="T584" s="786"/>
      <c r="U584" s="786"/>
      <c r="V584" s="787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0</v>
      </c>
      <c r="Y584" s="777">
        <f>IFERROR(Y575/H575,"0")+IFERROR(Y576/H576,"0")+IFERROR(Y577/H577,"0")+IFERROR(Y578/H578,"0")+IFERROR(Y579/H579,"0")+IFERROR(Y580/H580,"0")+IFERROR(Y581/H581,"0")+IFERROR(Y582/H582,"0")+IFERROR(Y583/H583,"0")</f>
        <v>0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778"/>
      <c r="AB584" s="778"/>
      <c r="AC584" s="778"/>
    </row>
    <row r="585" spans="1:68" hidden="1" x14ac:dyDescent="0.2">
      <c r="A585" s="793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71</v>
      </c>
      <c r="Q585" s="786"/>
      <c r="R585" s="786"/>
      <c r="S585" s="786"/>
      <c r="T585" s="786"/>
      <c r="U585" s="786"/>
      <c r="V585" s="787"/>
      <c r="W585" s="37" t="s">
        <v>69</v>
      </c>
      <c r="X585" s="777">
        <f>IFERROR(SUM(X575:X583),"0")</f>
        <v>0</v>
      </c>
      <c r="Y585" s="777">
        <f>IFERROR(SUM(Y575:Y583),"0")</f>
        <v>0</v>
      </c>
      <c r="Z585" s="37"/>
      <c r="AA585" s="778"/>
      <c r="AB585" s="778"/>
      <c r="AC585" s="778"/>
    </row>
    <row r="586" spans="1:68" ht="14.25" hidden="1" customHeight="1" x14ac:dyDescent="0.25">
      <c r="A586" s="799" t="s">
        <v>73</v>
      </c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3"/>
      <c r="P586" s="793"/>
      <c r="Q586" s="793"/>
      <c r="R586" s="793"/>
      <c r="S586" s="793"/>
      <c r="T586" s="793"/>
      <c r="U586" s="793"/>
      <c r="V586" s="793"/>
      <c r="W586" s="793"/>
      <c r="X586" s="793"/>
      <c r="Y586" s="793"/>
      <c r="Z586" s="793"/>
      <c r="AA586" s="768"/>
      <c r="AB586" s="768"/>
      <c r="AC586" s="768"/>
    </row>
    <row r="587" spans="1:68" ht="27" hidden="1" customHeight="1" x14ac:dyDescent="0.25">
      <c r="A587" s="54" t="s">
        <v>917</v>
      </c>
      <c r="B587" s="54" t="s">
        <v>918</v>
      </c>
      <c r="C587" s="31">
        <v>4301051230</v>
      </c>
      <c r="D587" s="783">
        <v>4607091383409</v>
      </c>
      <c r="E587" s="784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4301051231</v>
      </c>
      <c r="D588" s="783">
        <v>4607091383416</v>
      </c>
      <c r="E588" s="784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hidden="1" customHeight="1" x14ac:dyDescent="0.25">
      <c r="A589" s="54" t="s">
        <v>923</v>
      </c>
      <c r="B589" s="54" t="s">
        <v>924</v>
      </c>
      <c r="C589" s="31">
        <v>4301051058</v>
      </c>
      <c r="D589" s="783">
        <v>4680115883536</v>
      </c>
      <c r="E589" s="784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0"/>
      <c r="R589" s="780"/>
      <c r="S589" s="780"/>
      <c r="T589" s="781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hidden="1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hidden="1" customHeight="1" x14ac:dyDescent="0.25">
      <c r="A592" s="799" t="s">
        <v>213</v>
      </c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793"/>
      <c r="P592" s="793"/>
      <c r="Q592" s="793"/>
      <c r="R592" s="793"/>
      <c r="S592" s="793"/>
      <c r="T592" s="793"/>
      <c r="U592" s="793"/>
      <c r="V592" s="793"/>
      <c r="W592" s="793"/>
      <c r="X592" s="793"/>
      <c r="Y592" s="793"/>
      <c r="Z592" s="793"/>
      <c r="AA592" s="768"/>
      <c r="AB592" s="768"/>
      <c r="AC592" s="768"/>
    </row>
    <row r="593" spans="1:68" ht="27" hidden="1" customHeight="1" x14ac:dyDescent="0.25">
      <c r="A593" s="54" t="s">
        <v>926</v>
      </c>
      <c r="B593" s="54" t="s">
        <v>927</v>
      </c>
      <c r="C593" s="31">
        <v>4301060363</v>
      </c>
      <c r="D593" s="783">
        <v>4680115885035</v>
      </c>
      <c r="E593" s="784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0"/>
      <c r="R593" s="780"/>
      <c r="S593" s="780"/>
      <c r="T593" s="781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929</v>
      </c>
      <c r="B594" s="54" t="s">
        <v>930</v>
      </c>
      <c r="C594" s="31">
        <v>4301060436</v>
      </c>
      <c r="D594" s="783">
        <v>4680115885936</v>
      </c>
      <c r="E594" s="784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798" t="s">
        <v>931</v>
      </c>
      <c r="Q594" s="780"/>
      <c r="R594" s="780"/>
      <c r="S594" s="780"/>
      <c r="T594" s="781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92"/>
      <c r="B595" s="793"/>
      <c r="C595" s="793"/>
      <c r="D595" s="793"/>
      <c r="E595" s="793"/>
      <c r="F595" s="793"/>
      <c r="G595" s="793"/>
      <c r="H595" s="793"/>
      <c r="I595" s="793"/>
      <c r="J595" s="793"/>
      <c r="K595" s="793"/>
      <c r="L595" s="793"/>
      <c r="M595" s="793"/>
      <c r="N595" s="793"/>
      <c r="O595" s="794"/>
      <c r="P595" s="785" t="s">
        <v>71</v>
      </c>
      <c r="Q595" s="786"/>
      <c r="R595" s="786"/>
      <c r="S595" s="786"/>
      <c r="T595" s="786"/>
      <c r="U595" s="786"/>
      <c r="V595" s="787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hidden="1" x14ac:dyDescent="0.2">
      <c r="A596" s="793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71</v>
      </c>
      <c r="Q596" s="786"/>
      <c r="R596" s="786"/>
      <c r="S596" s="786"/>
      <c r="T596" s="786"/>
      <c r="U596" s="786"/>
      <c r="V596" s="787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hidden="1" customHeight="1" x14ac:dyDescent="0.2">
      <c r="A597" s="875" t="s">
        <v>932</v>
      </c>
      <c r="B597" s="876"/>
      <c r="C597" s="876"/>
      <c r="D597" s="876"/>
      <c r="E597" s="876"/>
      <c r="F597" s="876"/>
      <c r="G597" s="876"/>
      <c r="H597" s="876"/>
      <c r="I597" s="876"/>
      <c r="J597" s="876"/>
      <c r="K597" s="876"/>
      <c r="L597" s="876"/>
      <c r="M597" s="876"/>
      <c r="N597" s="876"/>
      <c r="O597" s="876"/>
      <c r="P597" s="876"/>
      <c r="Q597" s="876"/>
      <c r="R597" s="876"/>
      <c r="S597" s="876"/>
      <c r="T597" s="876"/>
      <c r="U597" s="876"/>
      <c r="V597" s="876"/>
      <c r="W597" s="876"/>
      <c r="X597" s="876"/>
      <c r="Y597" s="876"/>
      <c r="Z597" s="876"/>
      <c r="AA597" s="48"/>
      <c r="AB597" s="48"/>
      <c r="AC597" s="48"/>
    </row>
    <row r="598" spans="1:68" ht="16.5" hidden="1" customHeight="1" x14ac:dyDescent="0.25">
      <c r="A598" s="817" t="s">
        <v>932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0"/>
      <c r="AB598" s="770"/>
      <c r="AC598" s="770"/>
    </row>
    <row r="599" spans="1:68" ht="14.25" hidden="1" customHeight="1" x14ac:dyDescent="0.25">
      <c r="A599" s="799" t="s">
        <v>115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68"/>
      <c r="AB599" s="768"/>
      <c r="AC599" s="768"/>
    </row>
    <row r="600" spans="1:68" ht="27" hidden="1" customHeight="1" x14ac:dyDescent="0.25">
      <c r="A600" s="54" t="s">
        <v>933</v>
      </c>
      <c r="B600" s="54" t="s">
        <v>934</v>
      </c>
      <c r="C600" s="31">
        <v>4301011763</v>
      </c>
      <c r="D600" s="783">
        <v>4640242181011</v>
      </c>
      <c r="E600" s="784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797" t="s">
        <v>935</v>
      </c>
      <c r="Q600" s="780"/>
      <c r="R600" s="780"/>
      <c r="S600" s="780"/>
      <c r="T600" s="781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hidden="1" customHeight="1" x14ac:dyDescent="0.25">
      <c r="A601" s="54" t="s">
        <v>937</v>
      </c>
      <c r="B601" s="54" t="s">
        <v>938</v>
      </c>
      <c r="C601" s="31">
        <v>4301011585</v>
      </c>
      <c r="D601" s="783">
        <v>4640242180441</v>
      </c>
      <c r="E601" s="784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119</v>
      </c>
      <c r="N601" s="33"/>
      <c r="O601" s="32">
        <v>50</v>
      </c>
      <c r="P601" s="1160" t="s">
        <v>939</v>
      </c>
      <c r="Q601" s="780"/>
      <c r="R601" s="780"/>
      <c r="S601" s="780"/>
      <c r="T601" s="781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941</v>
      </c>
      <c r="B602" s="54" t="s">
        <v>942</v>
      </c>
      <c r="C602" s="31">
        <v>4301011584</v>
      </c>
      <c r="D602" s="783">
        <v>4640242180564</v>
      </c>
      <c r="E602" s="784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119</v>
      </c>
      <c r="N602" s="33"/>
      <c r="O602" s="32">
        <v>50</v>
      </c>
      <c r="P602" s="1037" t="s">
        <v>943</v>
      </c>
      <c r="Q602" s="780"/>
      <c r="R602" s="780"/>
      <c r="S602" s="780"/>
      <c r="T602" s="781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945</v>
      </c>
      <c r="B603" s="54" t="s">
        <v>946</v>
      </c>
      <c r="C603" s="31">
        <v>4301011762</v>
      </c>
      <c r="D603" s="783">
        <v>4640242180922</v>
      </c>
      <c r="E603" s="784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119</v>
      </c>
      <c r="N603" s="33"/>
      <c r="O603" s="32">
        <v>55</v>
      </c>
      <c r="P603" s="1118" t="s">
        <v>947</v>
      </c>
      <c r="Q603" s="780"/>
      <c r="R603" s="780"/>
      <c r="S603" s="780"/>
      <c r="T603" s="781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949</v>
      </c>
      <c r="B604" s="54" t="s">
        <v>950</v>
      </c>
      <c r="C604" s="31">
        <v>4301011764</v>
      </c>
      <c r="D604" s="783">
        <v>4640242181189</v>
      </c>
      <c r="E604" s="784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01" t="s">
        <v>951</v>
      </c>
      <c r="Q604" s="780"/>
      <c r="R604" s="780"/>
      <c r="S604" s="780"/>
      <c r="T604" s="781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952</v>
      </c>
      <c r="B605" s="54" t="s">
        <v>953</v>
      </c>
      <c r="C605" s="31">
        <v>4301011551</v>
      </c>
      <c r="D605" s="783">
        <v>4640242180038</v>
      </c>
      <c r="E605" s="784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119</v>
      </c>
      <c r="N605" s="33"/>
      <c r="O605" s="32">
        <v>50</v>
      </c>
      <c r="P605" s="782" t="s">
        <v>954</v>
      </c>
      <c r="Q605" s="780"/>
      <c r="R605" s="780"/>
      <c r="S605" s="780"/>
      <c r="T605" s="781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955</v>
      </c>
      <c r="B606" s="54" t="s">
        <v>956</v>
      </c>
      <c r="C606" s="31">
        <v>4301011765</v>
      </c>
      <c r="D606" s="783">
        <v>4640242181172</v>
      </c>
      <c r="E606" s="784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119</v>
      </c>
      <c r="N606" s="33"/>
      <c r="O606" s="32">
        <v>55</v>
      </c>
      <c r="P606" s="954" t="s">
        <v>957</v>
      </c>
      <c r="Q606" s="780"/>
      <c r="R606" s="780"/>
      <c r="S606" s="780"/>
      <c r="T606" s="781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idden="1" x14ac:dyDescent="0.2">
      <c r="A607" s="792"/>
      <c r="B607" s="793"/>
      <c r="C607" s="793"/>
      <c r="D607" s="793"/>
      <c r="E607" s="793"/>
      <c r="F607" s="793"/>
      <c r="G607" s="793"/>
      <c r="H607" s="793"/>
      <c r="I607" s="793"/>
      <c r="J607" s="793"/>
      <c r="K607" s="793"/>
      <c r="L607" s="793"/>
      <c r="M607" s="793"/>
      <c r="N607" s="793"/>
      <c r="O607" s="794"/>
      <c r="P607" s="785" t="s">
        <v>71</v>
      </c>
      <c r="Q607" s="786"/>
      <c r="R607" s="786"/>
      <c r="S607" s="786"/>
      <c r="T607" s="786"/>
      <c r="U607" s="786"/>
      <c r="V607" s="787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hidden="1" x14ac:dyDescent="0.2">
      <c r="A608" s="793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794"/>
      <c r="P608" s="785" t="s">
        <v>71</v>
      </c>
      <c r="Q608" s="786"/>
      <c r="R608" s="786"/>
      <c r="S608" s="786"/>
      <c r="T608" s="786"/>
      <c r="U608" s="786"/>
      <c r="V608" s="787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hidden="1" customHeight="1" x14ac:dyDescent="0.25">
      <c r="A609" s="799" t="s">
        <v>172</v>
      </c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793"/>
      <c r="P609" s="793"/>
      <c r="Q609" s="793"/>
      <c r="R609" s="793"/>
      <c r="S609" s="793"/>
      <c r="T609" s="793"/>
      <c r="U609" s="793"/>
      <c r="V609" s="793"/>
      <c r="W609" s="793"/>
      <c r="X609" s="793"/>
      <c r="Y609" s="793"/>
      <c r="Z609" s="793"/>
      <c r="AA609" s="768"/>
      <c r="AB609" s="768"/>
      <c r="AC609" s="768"/>
    </row>
    <row r="610" spans="1:68" ht="16.5" hidden="1" customHeight="1" x14ac:dyDescent="0.25">
      <c r="A610" s="54" t="s">
        <v>958</v>
      </c>
      <c r="B610" s="54" t="s">
        <v>959</v>
      </c>
      <c r="C610" s="31">
        <v>4301020269</v>
      </c>
      <c r="D610" s="783">
        <v>4640242180519</v>
      </c>
      <c r="E610" s="784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24" t="s">
        <v>960</v>
      </c>
      <c r="Q610" s="780"/>
      <c r="R610" s="780"/>
      <c r="S610" s="780"/>
      <c r="T610" s="781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962</v>
      </c>
      <c r="B611" s="54" t="s">
        <v>963</v>
      </c>
      <c r="C611" s="31">
        <v>4301020260</v>
      </c>
      <c r="D611" s="783">
        <v>4640242180526</v>
      </c>
      <c r="E611" s="784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119</v>
      </c>
      <c r="N611" s="33"/>
      <c r="O611" s="32">
        <v>50</v>
      </c>
      <c r="P611" s="1028" t="s">
        <v>964</v>
      </c>
      <c r="Q611" s="780"/>
      <c r="R611" s="780"/>
      <c r="S611" s="780"/>
      <c r="T611" s="781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965</v>
      </c>
      <c r="B612" s="54" t="s">
        <v>966</v>
      </c>
      <c r="C612" s="31">
        <v>4301020309</v>
      </c>
      <c r="D612" s="783">
        <v>4640242180090</v>
      </c>
      <c r="E612" s="784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119</v>
      </c>
      <c r="N612" s="33"/>
      <c r="O612" s="32">
        <v>50</v>
      </c>
      <c r="P612" s="1011" t="s">
        <v>967</v>
      </c>
      <c r="Q612" s="780"/>
      <c r="R612" s="780"/>
      <c r="S612" s="780"/>
      <c r="T612" s="781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969</v>
      </c>
      <c r="B613" s="54" t="s">
        <v>970</v>
      </c>
      <c r="C613" s="31">
        <v>4301020295</v>
      </c>
      <c r="D613" s="783">
        <v>4640242181363</v>
      </c>
      <c r="E613" s="784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119</v>
      </c>
      <c r="N613" s="33"/>
      <c r="O613" s="32">
        <v>50</v>
      </c>
      <c r="P613" s="796" t="s">
        <v>971</v>
      </c>
      <c r="Q613" s="780"/>
      <c r="R613" s="780"/>
      <c r="S613" s="780"/>
      <c r="T613" s="781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92"/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4"/>
      <c r="P614" s="785" t="s">
        <v>71</v>
      </c>
      <c r="Q614" s="786"/>
      <c r="R614" s="786"/>
      <c r="S614" s="786"/>
      <c r="T614" s="786"/>
      <c r="U614" s="786"/>
      <c r="V614" s="787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hidden="1" x14ac:dyDescent="0.2">
      <c r="A615" s="793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794"/>
      <c r="P615" s="785" t="s">
        <v>71</v>
      </c>
      <c r="Q615" s="786"/>
      <c r="R615" s="786"/>
      <c r="S615" s="786"/>
      <c r="T615" s="786"/>
      <c r="U615" s="786"/>
      <c r="V615" s="787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hidden="1" customHeight="1" x14ac:dyDescent="0.25">
      <c r="A616" s="799" t="s">
        <v>64</v>
      </c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793"/>
      <c r="P616" s="793"/>
      <c r="Q616" s="793"/>
      <c r="R616" s="793"/>
      <c r="S616" s="793"/>
      <c r="T616" s="793"/>
      <c r="U616" s="793"/>
      <c r="V616" s="793"/>
      <c r="W616" s="793"/>
      <c r="X616" s="793"/>
      <c r="Y616" s="793"/>
      <c r="Z616" s="793"/>
      <c r="AA616" s="768"/>
      <c r="AB616" s="768"/>
      <c r="AC616" s="768"/>
    </row>
    <row r="617" spans="1:68" ht="27" hidden="1" customHeight="1" x14ac:dyDescent="0.25">
      <c r="A617" s="54" t="s">
        <v>972</v>
      </c>
      <c r="B617" s="54" t="s">
        <v>973</v>
      </c>
      <c r="C617" s="31">
        <v>4301031280</v>
      </c>
      <c r="D617" s="783">
        <v>4640242180816</v>
      </c>
      <c r="E617" s="784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060" t="s">
        <v>974</v>
      </c>
      <c r="Q617" s="780"/>
      <c r="R617" s="780"/>
      <c r="S617" s="780"/>
      <c r="T617" s="781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hidden="1" customHeight="1" x14ac:dyDescent="0.25">
      <c r="A618" s="54" t="s">
        <v>976</v>
      </c>
      <c r="B618" s="54" t="s">
        <v>977</v>
      </c>
      <c r="C618" s="31">
        <v>4301031244</v>
      </c>
      <c r="D618" s="783">
        <v>4640242180595</v>
      </c>
      <c r="E618" s="784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779" t="s">
        <v>978</v>
      </c>
      <c r="Q618" s="780"/>
      <c r="R618" s="780"/>
      <c r="S618" s="780"/>
      <c r="T618" s="781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980</v>
      </c>
      <c r="B619" s="54" t="s">
        <v>981</v>
      </c>
      <c r="C619" s="31">
        <v>4301031289</v>
      </c>
      <c r="D619" s="783">
        <v>4640242181615</v>
      </c>
      <c r="E619" s="784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31" t="s">
        <v>982</v>
      </c>
      <c r="Q619" s="780"/>
      <c r="R619" s="780"/>
      <c r="S619" s="780"/>
      <c r="T619" s="781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984</v>
      </c>
      <c r="B620" s="54" t="s">
        <v>985</v>
      </c>
      <c r="C620" s="31">
        <v>4301031285</v>
      </c>
      <c r="D620" s="783">
        <v>4640242181639</v>
      </c>
      <c r="E620" s="784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79" t="s">
        <v>986</v>
      </c>
      <c r="Q620" s="780"/>
      <c r="R620" s="780"/>
      <c r="S620" s="780"/>
      <c r="T620" s="781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988</v>
      </c>
      <c r="B621" s="54" t="s">
        <v>989</v>
      </c>
      <c r="C621" s="31">
        <v>4301031287</v>
      </c>
      <c r="D621" s="783">
        <v>4640242181622</v>
      </c>
      <c r="E621" s="784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2" t="s">
        <v>990</v>
      </c>
      <c r="Q621" s="780"/>
      <c r="R621" s="780"/>
      <c r="S621" s="780"/>
      <c r="T621" s="781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992</v>
      </c>
      <c r="B622" s="54" t="s">
        <v>993</v>
      </c>
      <c r="C622" s="31">
        <v>4301031203</v>
      </c>
      <c r="D622" s="783">
        <v>4640242180908</v>
      </c>
      <c r="E622" s="784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999" t="s">
        <v>994</v>
      </c>
      <c r="Q622" s="780"/>
      <c r="R622" s="780"/>
      <c r="S622" s="780"/>
      <c r="T622" s="781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995</v>
      </c>
      <c r="B623" s="54" t="s">
        <v>996</v>
      </c>
      <c r="C623" s="31">
        <v>4301031200</v>
      </c>
      <c r="D623" s="783">
        <v>4640242180489</v>
      </c>
      <c r="E623" s="784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81" t="s">
        <v>997</v>
      </c>
      <c r="Q623" s="780"/>
      <c r="R623" s="780"/>
      <c r="S623" s="780"/>
      <c r="T623" s="781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idden="1" x14ac:dyDescent="0.2">
      <c r="A624" s="792"/>
      <c r="B624" s="793"/>
      <c r="C624" s="793"/>
      <c r="D624" s="793"/>
      <c r="E624" s="793"/>
      <c r="F624" s="793"/>
      <c r="G624" s="793"/>
      <c r="H624" s="793"/>
      <c r="I624" s="793"/>
      <c r="J624" s="793"/>
      <c r="K624" s="793"/>
      <c r="L624" s="793"/>
      <c r="M624" s="793"/>
      <c r="N624" s="793"/>
      <c r="O624" s="794"/>
      <c r="P624" s="785" t="s">
        <v>71</v>
      </c>
      <c r="Q624" s="786"/>
      <c r="R624" s="786"/>
      <c r="S624" s="786"/>
      <c r="T624" s="786"/>
      <c r="U624" s="786"/>
      <c r="V624" s="787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hidden="1" x14ac:dyDescent="0.2">
      <c r="A625" s="793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794"/>
      <c r="P625" s="785" t="s">
        <v>71</v>
      </c>
      <c r="Q625" s="786"/>
      <c r="R625" s="786"/>
      <c r="S625" s="786"/>
      <c r="T625" s="786"/>
      <c r="U625" s="786"/>
      <c r="V625" s="787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hidden="1" customHeight="1" x14ac:dyDescent="0.25">
      <c r="A626" s="799" t="s">
        <v>73</v>
      </c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793"/>
      <c r="P626" s="793"/>
      <c r="Q626" s="793"/>
      <c r="R626" s="793"/>
      <c r="S626" s="793"/>
      <c r="T626" s="793"/>
      <c r="U626" s="793"/>
      <c r="V626" s="793"/>
      <c r="W626" s="793"/>
      <c r="X626" s="793"/>
      <c r="Y626" s="793"/>
      <c r="Z626" s="793"/>
      <c r="AA626" s="768"/>
      <c r="AB626" s="768"/>
      <c r="AC626" s="768"/>
    </row>
    <row r="627" spans="1:68" ht="27" hidden="1" customHeight="1" x14ac:dyDescent="0.25">
      <c r="A627" s="54" t="s">
        <v>998</v>
      </c>
      <c r="B627" s="54" t="s">
        <v>999</v>
      </c>
      <c r="C627" s="31">
        <v>4301051746</v>
      </c>
      <c r="D627" s="783">
        <v>4640242180533</v>
      </c>
      <c r="E627" s="784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64" t="s">
        <v>1000</v>
      </c>
      <c r="Q627" s="780"/>
      <c r="R627" s="780"/>
      <c r="S627" s="780"/>
      <c r="T627" s="781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customHeight="1" x14ac:dyDescent="0.25">
      <c r="A628" s="54" t="s">
        <v>998</v>
      </c>
      <c r="B628" s="54" t="s">
        <v>1002</v>
      </c>
      <c r="C628" s="31">
        <v>4301051887</v>
      </c>
      <c r="D628" s="783">
        <v>4640242180533</v>
      </c>
      <c r="E628" s="784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26" t="s">
        <v>1003</v>
      </c>
      <c r="Q628" s="780"/>
      <c r="R628" s="780"/>
      <c r="S628" s="780"/>
      <c r="T628" s="781"/>
      <c r="U628" s="34"/>
      <c r="V628" s="34"/>
      <c r="W628" s="35" t="s">
        <v>69</v>
      </c>
      <c r="X628" s="775">
        <v>150</v>
      </c>
      <c r="Y628" s="776">
        <f t="shared" si="125"/>
        <v>156</v>
      </c>
      <c r="Z628" s="36">
        <f>IFERROR(IF(Y628=0,"",ROUNDUP(Y628/H628,0)*0.02175),"")</f>
        <v>0.43499999999999994</v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160.84615384615387</v>
      </c>
      <c r="BN628" s="64">
        <f t="shared" si="127"/>
        <v>167.28000000000003</v>
      </c>
      <c r="BO628" s="64">
        <f t="shared" si="128"/>
        <v>0.34340659340659335</v>
      </c>
      <c r="BP628" s="64">
        <f t="shared" si="129"/>
        <v>0.3571428571428571</v>
      </c>
    </row>
    <row r="629" spans="1:68" ht="27" hidden="1" customHeight="1" x14ac:dyDescent="0.25">
      <c r="A629" s="54" t="s">
        <v>1004</v>
      </c>
      <c r="B629" s="54" t="s">
        <v>1005</v>
      </c>
      <c r="C629" s="31">
        <v>4301051510</v>
      </c>
      <c r="D629" s="783">
        <v>4640242180540</v>
      </c>
      <c r="E629" s="784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43" t="s">
        <v>1006</v>
      </c>
      <c r="Q629" s="780"/>
      <c r="R629" s="780"/>
      <c r="S629" s="780"/>
      <c r="T629" s="781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1004</v>
      </c>
      <c r="B630" s="54" t="s">
        <v>1008</v>
      </c>
      <c r="C630" s="31">
        <v>4301051933</v>
      </c>
      <c r="D630" s="783">
        <v>4640242180540</v>
      </c>
      <c r="E630" s="784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85" t="s">
        <v>1009</v>
      </c>
      <c r="Q630" s="780"/>
      <c r="R630" s="780"/>
      <c r="S630" s="780"/>
      <c r="T630" s="781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1010</v>
      </c>
      <c r="B631" s="54" t="s">
        <v>1011</v>
      </c>
      <c r="C631" s="31">
        <v>4301051390</v>
      </c>
      <c r="D631" s="783">
        <v>4640242181233</v>
      </c>
      <c r="E631" s="784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7" t="s">
        <v>1012</v>
      </c>
      <c r="Q631" s="780"/>
      <c r="R631" s="780"/>
      <c r="S631" s="780"/>
      <c r="T631" s="781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1010</v>
      </c>
      <c r="B632" s="54" t="s">
        <v>1013</v>
      </c>
      <c r="C632" s="31">
        <v>4301051920</v>
      </c>
      <c r="D632" s="783">
        <v>4640242181233</v>
      </c>
      <c r="E632" s="784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167</v>
      </c>
      <c r="N632" s="33"/>
      <c r="O632" s="32">
        <v>45</v>
      </c>
      <c r="P632" s="1049" t="s">
        <v>1014</v>
      </c>
      <c r="Q632" s="780"/>
      <c r="R632" s="780"/>
      <c r="S632" s="780"/>
      <c r="T632" s="781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1015</v>
      </c>
      <c r="B633" s="54" t="s">
        <v>1016</v>
      </c>
      <c r="C633" s="31">
        <v>4301051448</v>
      </c>
      <c r="D633" s="783">
        <v>4640242181226</v>
      </c>
      <c r="E633" s="784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103" t="s">
        <v>1017</v>
      </c>
      <c r="Q633" s="780"/>
      <c r="R633" s="780"/>
      <c r="S633" s="780"/>
      <c r="T633" s="781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1015</v>
      </c>
      <c r="B634" s="54" t="s">
        <v>1018</v>
      </c>
      <c r="C634" s="31">
        <v>4301051921</v>
      </c>
      <c r="D634" s="783">
        <v>4640242181226</v>
      </c>
      <c r="E634" s="784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167</v>
      </c>
      <c r="N634" s="33"/>
      <c r="O634" s="32">
        <v>45</v>
      </c>
      <c r="P634" s="881" t="s">
        <v>1019</v>
      </c>
      <c r="Q634" s="780"/>
      <c r="R634" s="780"/>
      <c r="S634" s="780"/>
      <c r="T634" s="781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x14ac:dyDescent="0.2">
      <c r="A635" s="792"/>
      <c r="B635" s="793"/>
      <c r="C635" s="793"/>
      <c r="D635" s="793"/>
      <c r="E635" s="793"/>
      <c r="F635" s="793"/>
      <c r="G635" s="793"/>
      <c r="H635" s="793"/>
      <c r="I635" s="793"/>
      <c r="J635" s="793"/>
      <c r="K635" s="793"/>
      <c r="L635" s="793"/>
      <c r="M635" s="793"/>
      <c r="N635" s="793"/>
      <c r="O635" s="794"/>
      <c r="P635" s="785" t="s">
        <v>71</v>
      </c>
      <c r="Q635" s="786"/>
      <c r="R635" s="786"/>
      <c r="S635" s="786"/>
      <c r="T635" s="786"/>
      <c r="U635" s="786"/>
      <c r="V635" s="787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19.23076923076923</v>
      </c>
      <c r="Y635" s="777">
        <f>IFERROR(Y627/H627,"0")+IFERROR(Y628/H628,"0")+IFERROR(Y629/H629,"0")+IFERROR(Y630/H630,"0")+IFERROR(Y631/H631,"0")+IFERROR(Y632/H632,"0")+IFERROR(Y633/H633,"0")+IFERROR(Y634/H634,"0")</f>
        <v>20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0.43499999999999994</v>
      </c>
      <c r="AA635" s="778"/>
      <c r="AB635" s="778"/>
      <c r="AC635" s="778"/>
    </row>
    <row r="636" spans="1:68" x14ac:dyDescent="0.2">
      <c r="A636" s="793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794"/>
      <c r="P636" s="785" t="s">
        <v>71</v>
      </c>
      <c r="Q636" s="786"/>
      <c r="R636" s="786"/>
      <c r="S636" s="786"/>
      <c r="T636" s="786"/>
      <c r="U636" s="786"/>
      <c r="V636" s="787"/>
      <c r="W636" s="37" t="s">
        <v>69</v>
      </c>
      <c r="X636" s="777">
        <f>IFERROR(SUM(X627:X634),"0")</f>
        <v>150</v>
      </c>
      <c r="Y636" s="777">
        <f>IFERROR(SUM(Y627:Y634),"0")</f>
        <v>156</v>
      </c>
      <c r="Z636" s="37"/>
      <c r="AA636" s="778"/>
      <c r="AB636" s="778"/>
      <c r="AC636" s="778"/>
    </row>
    <row r="637" spans="1:68" ht="14.25" hidden="1" customHeight="1" x14ac:dyDescent="0.25">
      <c r="A637" s="799" t="s">
        <v>213</v>
      </c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793"/>
      <c r="P637" s="793"/>
      <c r="Q637" s="793"/>
      <c r="R637" s="793"/>
      <c r="S637" s="793"/>
      <c r="T637" s="793"/>
      <c r="U637" s="793"/>
      <c r="V637" s="793"/>
      <c r="W637" s="793"/>
      <c r="X637" s="793"/>
      <c r="Y637" s="793"/>
      <c r="Z637" s="793"/>
      <c r="AA637" s="768"/>
      <c r="AB637" s="768"/>
      <c r="AC637" s="768"/>
    </row>
    <row r="638" spans="1:68" ht="27" hidden="1" customHeight="1" x14ac:dyDescent="0.25">
      <c r="A638" s="54" t="s">
        <v>1020</v>
      </c>
      <c r="B638" s="54" t="s">
        <v>1021</v>
      </c>
      <c r="C638" s="31">
        <v>4301060408</v>
      </c>
      <c r="D638" s="783">
        <v>4640242180120</v>
      </c>
      <c r="E638" s="784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49" t="s">
        <v>1022</v>
      </c>
      <c r="Q638" s="780"/>
      <c r="R638" s="780"/>
      <c r="S638" s="780"/>
      <c r="T638" s="781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1020</v>
      </c>
      <c r="B639" s="54" t="s">
        <v>1024</v>
      </c>
      <c r="C639" s="31">
        <v>4301060354</v>
      </c>
      <c r="D639" s="783">
        <v>4640242180120</v>
      </c>
      <c r="E639" s="784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36" t="s">
        <v>1025</v>
      </c>
      <c r="Q639" s="780"/>
      <c r="R639" s="780"/>
      <c r="S639" s="780"/>
      <c r="T639" s="781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1026</v>
      </c>
      <c r="B640" s="54" t="s">
        <v>1027</v>
      </c>
      <c r="C640" s="31">
        <v>4301060407</v>
      </c>
      <c r="D640" s="783">
        <v>4640242180137</v>
      </c>
      <c r="E640" s="784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50" t="s">
        <v>1028</v>
      </c>
      <c r="Q640" s="780"/>
      <c r="R640" s="780"/>
      <c r="S640" s="780"/>
      <c r="T640" s="781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1026</v>
      </c>
      <c r="B641" s="54" t="s">
        <v>1030</v>
      </c>
      <c r="C641" s="31">
        <v>4301060355</v>
      </c>
      <c r="D641" s="783">
        <v>4640242180137</v>
      </c>
      <c r="E641" s="784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66" t="s">
        <v>1031</v>
      </c>
      <c r="Q641" s="780"/>
      <c r="R641" s="780"/>
      <c r="S641" s="780"/>
      <c r="T641" s="781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2"/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4"/>
      <c r="P642" s="785" t="s">
        <v>71</v>
      </c>
      <c r="Q642" s="786"/>
      <c r="R642" s="786"/>
      <c r="S642" s="786"/>
      <c r="T642" s="786"/>
      <c r="U642" s="786"/>
      <c r="V642" s="787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hidden="1" x14ac:dyDescent="0.2">
      <c r="A643" s="793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794"/>
      <c r="P643" s="785" t="s">
        <v>71</v>
      </c>
      <c r="Q643" s="786"/>
      <c r="R643" s="786"/>
      <c r="S643" s="786"/>
      <c r="T643" s="786"/>
      <c r="U643" s="786"/>
      <c r="V643" s="787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hidden="1" customHeight="1" x14ac:dyDescent="0.25">
      <c r="A644" s="817" t="s">
        <v>1032</v>
      </c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793"/>
      <c r="P644" s="793"/>
      <c r="Q644" s="793"/>
      <c r="R644" s="793"/>
      <c r="S644" s="793"/>
      <c r="T644" s="793"/>
      <c r="U644" s="793"/>
      <c r="V644" s="793"/>
      <c r="W644" s="793"/>
      <c r="X644" s="793"/>
      <c r="Y644" s="793"/>
      <c r="Z644" s="793"/>
      <c r="AA644" s="770"/>
      <c r="AB644" s="770"/>
      <c r="AC644" s="770"/>
    </row>
    <row r="645" spans="1:68" ht="14.25" hidden="1" customHeight="1" x14ac:dyDescent="0.25">
      <c r="A645" s="799" t="s">
        <v>115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68"/>
      <c r="AB645" s="768"/>
      <c r="AC645" s="768"/>
    </row>
    <row r="646" spans="1:68" ht="27" hidden="1" customHeight="1" x14ac:dyDescent="0.25">
      <c r="A646" s="54" t="s">
        <v>1033</v>
      </c>
      <c r="B646" s="54" t="s">
        <v>1034</v>
      </c>
      <c r="C646" s="31">
        <v>4301011951</v>
      </c>
      <c r="D646" s="783">
        <v>4640242180045</v>
      </c>
      <c r="E646" s="784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119</v>
      </c>
      <c r="N646" s="33"/>
      <c r="O646" s="32">
        <v>55</v>
      </c>
      <c r="P646" s="1094" t="s">
        <v>1035</v>
      </c>
      <c r="Q646" s="780"/>
      <c r="R646" s="780"/>
      <c r="S646" s="780"/>
      <c r="T646" s="781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1037</v>
      </c>
      <c r="B647" s="54" t="s">
        <v>1038</v>
      </c>
      <c r="C647" s="31">
        <v>4301011950</v>
      </c>
      <c r="D647" s="783">
        <v>4640242180601</v>
      </c>
      <c r="E647" s="784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119</v>
      </c>
      <c r="N647" s="33"/>
      <c r="O647" s="32">
        <v>55</v>
      </c>
      <c r="P647" s="870" t="s">
        <v>1039</v>
      </c>
      <c r="Q647" s="780"/>
      <c r="R647" s="780"/>
      <c r="S647" s="780"/>
      <c r="T647" s="781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idden="1" x14ac:dyDescent="0.2">
      <c r="A648" s="792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71</v>
      </c>
      <c r="Q648" s="786"/>
      <c r="R648" s="786"/>
      <c r="S648" s="786"/>
      <c r="T648" s="786"/>
      <c r="U648" s="786"/>
      <c r="V648" s="787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hidden="1" x14ac:dyDescent="0.2">
      <c r="A649" s="793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4"/>
      <c r="P649" s="785" t="s">
        <v>71</v>
      </c>
      <c r="Q649" s="786"/>
      <c r="R649" s="786"/>
      <c r="S649" s="786"/>
      <c r="T649" s="786"/>
      <c r="U649" s="786"/>
      <c r="V649" s="787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hidden="1" customHeight="1" x14ac:dyDescent="0.25">
      <c r="A650" s="799" t="s">
        <v>172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68"/>
      <c r="AB650" s="768"/>
      <c r="AC650" s="768"/>
    </row>
    <row r="651" spans="1:68" ht="27" hidden="1" customHeight="1" x14ac:dyDescent="0.25">
      <c r="A651" s="54" t="s">
        <v>1041</v>
      </c>
      <c r="B651" s="54" t="s">
        <v>1042</v>
      </c>
      <c r="C651" s="31">
        <v>4301020314</v>
      </c>
      <c r="D651" s="783">
        <v>4640242180090</v>
      </c>
      <c r="E651" s="784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119</v>
      </c>
      <c r="N651" s="33"/>
      <c r="O651" s="32">
        <v>50</v>
      </c>
      <c r="P651" s="1111" t="s">
        <v>1043</v>
      </c>
      <c r="Q651" s="780"/>
      <c r="R651" s="780"/>
      <c r="S651" s="780"/>
      <c r="T651" s="781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792"/>
      <c r="B652" s="793"/>
      <c r="C652" s="793"/>
      <c r="D652" s="793"/>
      <c r="E652" s="793"/>
      <c r="F652" s="793"/>
      <c r="G652" s="793"/>
      <c r="H652" s="793"/>
      <c r="I652" s="793"/>
      <c r="J652" s="793"/>
      <c r="K652" s="793"/>
      <c r="L652" s="793"/>
      <c r="M652" s="793"/>
      <c r="N652" s="793"/>
      <c r="O652" s="794"/>
      <c r="P652" s="785" t="s">
        <v>71</v>
      </c>
      <c r="Q652" s="786"/>
      <c r="R652" s="786"/>
      <c r="S652" s="786"/>
      <c r="T652" s="786"/>
      <c r="U652" s="786"/>
      <c r="V652" s="787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hidden="1" x14ac:dyDescent="0.2">
      <c r="A653" s="793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71</v>
      </c>
      <c r="Q653" s="786"/>
      <c r="R653" s="786"/>
      <c r="S653" s="786"/>
      <c r="T653" s="786"/>
      <c r="U653" s="786"/>
      <c r="V653" s="787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hidden="1" customHeight="1" x14ac:dyDescent="0.25">
      <c r="A654" s="799" t="s">
        <v>64</v>
      </c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3"/>
      <c r="P654" s="793"/>
      <c r="Q654" s="793"/>
      <c r="R654" s="793"/>
      <c r="S654" s="793"/>
      <c r="T654" s="793"/>
      <c r="U654" s="793"/>
      <c r="V654" s="793"/>
      <c r="W654" s="793"/>
      <c r="X654" s="793"/>
      <c r="Y654" s="793"/>
      <c r="Z654" s="793"/>
      <c r="AA654" s="768"/>
      <c r="AB654" s="768"/>
      <c r="AC654" s="768"/>
    </row>
    <row r="655" spans="1:68" ht="27" hidden="1" customHeight="1" x14ac:dyDescent="0.25">
      <c r="A655" s="54" t="s">
        <v>1045</v>
      </c>
      <c r="B655" s="54" t="s">
        <v>1046</v>
      </c>
      <c r="C655" s="31">
        <v>4301031321</v>
      </c>
      <c r="D655" s="783">
        <v>4640242180076</v>
      </c>
      <c r="E655" s="784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219" t="s">
        <v>1047</v>
      </c>
      <c r="Q655" s="780"/>
      <c r="R655" s="780"/>
      <c r="S655" s="780"/>
      <c r="T655" s="781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792"/>
      <c r="B656" s="793"/>
      <c r="C656" s="793"/>
      <c r="D656" s="793"/>
      <c r="E656" s="793"/>
      <c r="F656" s="793"/>
      <c r="G656" s="793"/>
      <c r="H656" s="793"/>
      <c r="I656" s="793"/>
      <c r="J656" s="793"/>
      <c r="K656" s="793"/>
      <c r="L656" s="793"/>
      <c r="M656" s="793"/>
      <c r="N656" s="793"/>
      <c r="O656" s="794"/>
      <c r="P656" s="785" t="s">
        <v>71</v>
      </c>
      <c r="Q656" s="786"/>
      <c r="R656" s="786"/>
      <c r="S656" s="786"/>
      <c r="T656" s="786"/>
      <c r="U656" s="786"/>
      <c r="V656" s="787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hidden="1" x14ac:dyDescent="0.2">
      <c r="A657" s="793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71</v>
      </c>
      <c r="Q657" s="786"/>
      <c r="R657" s="786"/>
      <c r="S657" s="786"/>
      <c r="T657" s="786"/>
      <c r="U657" s="786"/>
      <c r="V657" s="787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hidden="1" customHeight="1" x14ac:dyDescent="0.25">
      <c r="A658" s="799" t="s">
        <v>73</v>
      </c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3"/>
      <c r="P658" s="793"/>
      <c r="Q658" s="793"/>
      <c r="R658" s="793"/>
      <c r="S658" s="793"/>
      <c r="T658" s="793"/>
      <c r="U658" s="793"/>
      <c r="V658" s="793"/>
      <c r="W658" s="793"/>
      <c r="X658" s="793"/>
      <c r="Y658" s="793"/>
      <c r="Z658" s="793"/>
      <c r="AA658" s="768"/>
      <c r="AB658" s="768"/>
      <c r="AC658" s="768"/>
    </row>
    <row r="659" spans="1:68" ht="27" hidden="1" customHeight="1" x14ac:dyDescent="0.25">
      <c r="A659" s="54" t="s">
        <v>1049</v>
      </c>
      <c r="B659" s="54" t="s">
        <v>1050</v>
      </c>
      <c r="C659" s="31">
        <v>4301051780</v>
      </c>
      <c r="D659" s="783">
        <v>4640242180106</v>
      </c>
      <c r="E659" s="784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92" t="s">
        <v>1051</v>
      </c>
      <c r="Q659" s="780"/>
      <c r="R659" s="780"/>
      <c r="S659" s="780"/>
      <c r="T659" s="781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792"/>
      <c r="B660" s="793"/>
      <c r="C660" s="793"/>
      <c r="D660" s="793"/>
      <c r="E660" s="793"/>
      <c r="F660" s="793"/>
      <c r="G660" s="793"/>
      <c r="H660" s="793"/>
      <c r="I660" s="793"/>
      <c r="J660" s="793"/>
      <c r="K660" s="793"/>
      <c r="L660" s="793"/>
      <c r="M660" s="793"/>
      <c r="N660" s="793"/>
      <c r="O660" s="794"/>
      <c r="P660" s="785" t="s">
        <v>71</v>
      </c>
      <c r="Q660" s="786"/>
      <c r="R660" s="786"/>
      <c r="S660" s="786"/>
      <c r="T660" s="786"/>
      <c r="U660" s="786"/>
      <c r="V660" s="787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hidden="1" x14ac:dyDescent="0.2">
      <c r="A661" s="793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71</v>
      </c>
      <c r="Q661" s="786"/>
      <c r="R661" s="786"/>
      <c r="S661" s="786"/>
      <c r="T661" s="786"/>
      <c r="U661" s="786"/>
      <c r="V661" s="787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211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985"/>
      <c r="P662" s="844" t="s">
        <v>1053</v>
      </c>
      <c r="Q662" s="845"/>
      <c r="R662" s="845"/>
      <c r="S662" s="845"/>
      <c r="T662" s="845"/>
      <c r="U662" s="845"/>
      <c r="V662" s="846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1200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1221.5999999999999</v>
      </c>
      <c r="Z662" s="37"/>
      <c r="AA662" s="778"/>
      <c r="AB662" s="778"/>
      <c r="AC662" s="778"/>
    </row>
    <row r="663" spans="1:68" x14ac:dyDescent="0.2">
      <c r="A663" s="793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5"/>
      <c r="P663" s="844" t="s">
        <v>1054</v>
      </c>
      <c r="Q663" s="845"/>
      <c r="R663" s="845"/>
      <c r="S663" s="845"/>
      <c r="T663" s="845"/>
      <c r="U663" s="845"/>
      <c r="V663" s="846"/>
      <c r="W663" s="37" t="s">
        <v>69</v>
      </c>
      <c r="X663" s="777">
        <f>IFERROR(SUM(BM22:BM659),"0")</f>
        <v>1280.3271062271062</v>
      </c>
      <c r="Y663" s="777">
        <f>IFERROR(SUM(BN22:BN659),"0")</f>
        <v>1303.3680000000002</v>
      </c>
      <c r="Z663" s="37"/>
      <c r="AA663" s="778"/>
      <c r="AB663" s="778"/>
      <c r="AC663" s="778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5"/>
      <c r="P664" s="844" t="s">
        <v>1055</v>
      </c>
      <c r="Q664" s="845"/>
      <c r="R664" s="845"/>
      <c r="S664" s="845"/>
      <c r="T664" s="845"/>
      <c r="U664" s="845"/>
      <c r="V664" s="846"/>
      <c r="W664" s="37" t="s">
        <v>1056</v>
      </c>
      <c r="X664" s="38">
        <f>ROUNDUP(SUM(BO22:BO659),0)</f>
        <v>3</v>
      </c>
      <c r="Y664" s="38">
        <f>ROUNDUP(SUM(BP22:BP659),0)</f>
        <v>3</v>
      </c>
      <c r="Z664" s="37"/>
      <c r="AA664" s="778"/>
      <c r="AB664" s="778"/>
      <c r="AC664" s="778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5"/>
      <c r="P665" s="844" t="s">
        <v>1057</v>
      </c>
      <c r="Q665" s="845"/>
      <c r="R665" s="845"/>
      <c r="S665" s="845"/>
      <c r="T665" s="845"/>
      <c r="U665" s="845"/>
      <c r="V665" s="846"/>
      <c r="W665" s="37" t="s">
        <v>69</v>
      </c>
      <c r="X665" s="777">
        <f>GrossWeightTotal+PalletQtyTotal*25</f>
        <v>1355.3271062271062</v>
      </c>
      <c r="Y665" s="777">
        <f>GrossWeightTotalR+PalletQtyTotalR*25</f>
        <v>1378.3680000000002</v>
      </c>
      <c r="Z665" s="37"/>
      <c r="AA665" s="778"/>
      <c r="AB665" s="778"/>
      <c r="AC665" s="778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5"/>
      <c r="P666" s="844" t="s">
        <v>1058</v>
      </c>
      <c r="Q666" s="845"/>
      <c r="R666" s="845"/>
      <c r="S666" s="845"/>
      <c r="T666" s="845"/>
      <c r="U666" s="845"/>
      <c r="V666" s="846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229.74664224664227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233</v>
      </c>
      <c r="Z666" s="37"/>
      <c r="AA666" s="778"/>
      <c r="AB666" s="778"/>
      <c r="AC666" s="778"/>
    </row>
    <row r="667" spans="1:68" ht="14.25" hidden="1" customHeight="1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5"/>
      <c r="P667" s="844" t="s">
        <v>1059</v>
      </c>
      <c r="Q667" s="845"/>
      <c r="R667" s="845"/>
      <c r="S667" s="845"/>
      <c r="T667" s="845"/>
      <c r="U667" s="845"/>
      <c r="V667" s="846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2.8274699999999999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67" t="s">
        <v>63</v>
      </c>
      <c r="C669" s="840" t="s">
        <v>113</v>
      </c>
      <c r="D669" s="962"/>
      <c r="E669" s="962"/>
      <c r="F669" s="962"/>
      <c r="G669" s="962"/>
      <c r="H669" s="939"/>
      <c r="I669" s="840" t="s">
        <v>325</v>
      </c>
      <c r="J669" s="962"/>
      <c r="K669" s="962"/>
      <c r="L669" s="962"/>
      <c r="M669" s="962"/>
      <c r="N669" s="962"/>
      <c r="O669" s="962"/>
      <c r="P669" s="962"/>
      <c r="Q669" s="962"/>
      <c r="R669" s="962"/>
      <c r="S669" s="962"/>
      <c r="T669" s="962"/>
      <c r="U669" s="962"/>
      <c r="V669" s="939"/>
      <c r="W669" s="840" t="s">
        <v>662</v>
      </c>
      <c r="X669" s="939"/>
      <c r="Y669" s="840" t="s">
        <v>751</v>
      </c>
      <c r="Z669" s="962"/>
      <c r="AA669" s="962"/>
      <c r="AB669" s="939"/>
      <c r="AC669" s="767" t="s">
        <v>860</v>
      </c>
      <c r="AD669" s="840" t="s">
        <v>932</v>
      </c>
      <c r="AE669" s="939"/>
      <c r="AF669" s="769"/>
    </row>
    <row r="670" spans="1:68" ht="14.25" customHeight="1" thickTop="1" x14ac:dyDescent="0.2">
      <c r="A670" s="1217" t="s">
        <v>1062</v>
      </c>
      <c r="B670" s="840" t="s">
        <v>63</v>
      </c>
      <c r="C670" s="840" t="s">
        <v>114</v>
      </c>
      <c r="D670" s="840" t="s">
        <v>141</v>
      </c>
      <c r="E670" s="840" t="s">
        <v>221</v>
      </c>
      <c r="F670" s="840" t="s">
        <v>245</v>
      </c>
      <c r="G670" s="840" t="s">
        <v>291</v>
      </c>
      <c r="H670" s="840" t="s">
        <v>113</v>
      </c>
      <c r="I670" s="840" t="s">
        <v>326</v>
      </c>
      <c r="J670" s="840" t="s">
        <v>350</v>
      </c>
      <c r="K670" s="840" t="s">
        <v>428</v>
      </c>
      <c r="L670" s="840" t="s">
        <v>449</v>
      </c>
      <c r="M670" s="840" t="s">
        <v>473</v>
      </c>
      <c r="N670" s="769"/>
      <c r="O670" s="840" t="s">
        <v>500</v>
      </c>
      <c r="P670" s="840" t="s">
        <v>503</v>
      </c>
      <c r="Q670" s="840" t="s">
        <v>512</v>
      </c>
      <c r="R670" s="840" t="s">
        <v>528</v>
      </c>
      <c r="S670" s="840" t="s">
        <v>538</v>
      </c>
      <c r="T670" s="840" t="s">
        <v>551</v>
      </c>
      <c r="U670" s="840" t="s">
        <v>562</v>
      </c>
      <c r="V670" s="840" t="s">
        <v>649</v>
      </c>
      <c r="W670" s="840" t="s">
        <v>663</v>
      </c>
      <c r="X670" s="840" t="s">
        <v>707</v>
      </c>
      <c r="Y670" s="840" t="s">
        <v>752</v>
      </c>
      <c r="Z670" s="840" t="s">
        <v>820</v>
      </c>
      <c r="AA670" s="840" t="s">
        <v>844</v>
      </c>
      <c r="AB670" s="840" t="s">
        <v>856</v>
      </c>
      <c r="AC670" s="840" t="s">
        <v>860</v>
      </c>
      <c r="AD670" s="840" t="s">
        <v>932</v>
      </c>
      <c r="AE670" s="840" t="s">
        <v>1032</v>
      </c>
      <c r="AF670" s="769"/>
    </row>
    <row r="671" spans="1:68" ht="13.5" customHeight="1" thickBot="1" x14ac:dyDescent="0.25">
      <c r="A671" s="1218"/>
      <c r="B671" s="841"/>
      <c r="C671" s="841"/>
      <c r="D671" s="841"/>
      <c r="E671" s="841"/>
      <c r="F671" s="841"/>
      <c r="G671" s="841"/>
      <c r="H671" s="841"/>
      <c r="I671" s="841"/>
      <c r="J671" s="841"/>
      <c r="K671" s="841"/>
      <c r="L671" s="841"/>
      <c r="M671" s="841"/>
      <c r="N671" s="769"/>
      <c r="O671" s="841"/>
      <c r="P671" s="841"/>
      <c r="Q671" s="841"/>
      <c r="R671" s="841"/>
      <c r="S671" s="841"/>
      <c r="T671" s="841"/>
      <c r="U671" s="841"/>
      <c r="V671" s="841"/>
      <c r="W671" s="841"/>
      <c r="X671" s="841"/>
      <c r="Y671" s="841"/>
      <c r="Z671" s="841"/>
      <c r="AA671" s="841"/>
      <c r="AB671" s="841"/>
      <c r="AC671" s="841"/>
      <c r="AD671" s="841"/>
      <c r="AE671" s="841"/>
      <c r="AF671" s="769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604.79999999999995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46">
        <f>IFERROR(Y107*1,"0")+IFERROR(Y108*1,"0")+IFERROR(Y109*1,"0")+IFERROR(Y113*1,"0")+IFERROR(Y114*1,"0")+IFERROR(Y115*1,"0")+IFERROR(Y116*1,"0")+IFERROR(Y117*1,"0")+IFERROR(Y118*1,"0")</f>
        <v>0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0</v>
      </c>
      <c r="I672" s="46">
        <f>IFERROR(Y189*1,"0")+IFERROR(Y193*1,"0")+IFERROR(Y194*1,"0")+IFERROR(Y195*1,"0")+IFERROR(Y196*1,"0")+IFERROR(Y197*1,"0")+IFERROR(Y198*1,"0")+IFERROR(Y199*1,"0")+IFERROR(Y200*1,"0")</f>
        <v>0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201.6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69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2" s="46">
        <f>IFERROR(Y405*1,"0")+IFERROR(Y409*1,"0")+IFERROR(Y410*1,"0")+IFERROR(Y411*1,"0")</f>
        <v>0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108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151.19999999999999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6">
        <f>IFERROR(Y519*1,"0")+IFERROR(Y523*1,"0")+IFERROR(Y524*1,"0")+IFERROR(Y525*1,"0")+IFERROR(Y526*1,"0")+IFERROR(Y527*1,"0")+IFERROR(Y531*1,"0")+IFERROR(Y535*1,"0")</f>
        <v>0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156</v>
      </c>
      <c r="AE672" s="46">
        <f>IFERROR(Y646*1,"0")+IFERROR(Y647*1,"0")+IFERROR(Y651*1,"0")+IFERROR(Y655*1,"0")+IFERROR(Y659*1,"0")</f>
        <v>0</v>
      </c>
      <c r="AF672" s="769"/>
    </row>
  </sheetData>
  <sheetProtection algorithmName="SHA-512" hashValue="OM6JpOECvX5XZ5aYWwEezLxoa1fAFeX8h83nTcks9EuWbpZKGmn+idg/T9K+TGDZZDkId+Q4dL3zoaHs5Q63Bw==" saltValue="ASS6M9zHZaIvN/dZLNBmeg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280,33"/>
        <filter val="1 355,33"/>
        <filter val="100,00"/>
        <filter val="11,11"/>
        <filter val="150,00"/>
        <filter val="19,23"/>
        <filter val="200,00"/>
        <filter val="229,75"/>
        <filter val="3"/>
        <filter val="53,57"/>
        <filter val="600,00"/>
        <filter val="62,50"/>
        <filter val="83,33"/>
      </filters>
    </filterColumn>
    <filterColumn colId="29" showButton="0"/>
    <filterColumn colId="30" showButton="0"/>
  </autoFilter>
  <mergeCells count="1186">
    <mergeCell ref="O670:O671"/>
    <mergeCell ref="D579:E579"/>
    <mergeCell ref="A662:O667"/>
    <mergeCell ref="D95:E95"/>
    <mergeCell ref="P149:T149"/>
    <mergeCell ref="P174:T174"/>
    <mergeCell ref="D266:E266"/>
    <mergeCell ref="U17:V17"/>
    <mergeCell ref="Y17:Y18"/>
    <mergeCell ref="P670:P671"/>
    <mergeCell ref="P372:V372"/>
    <mergeCell ref="D57:E57"/>
    <mergeCell ref="R670:R671"/>
    <mergeCell ref="A670:A671"/>
    <mergeCell ref="A614:O615"/>
    <mergeCell ref="P655:T655"/>
    <mergeCell ref="D483:E483"/>
    <mergeCell ref="P83:T83"/>
    <mergeCell ref="P661:V661"/>
    <mergeCell ref="D42:E42"/>
    <mergeCell ref="A181:Z181"/>
    <mergeCell ref="P363:T363"/>
    <mergeCell ref="D17:E18"/>
    <mergeCell ref="A479:Z479"/>
    <mergeCell ref="A650:Z650"/>
    <mergeCell ref="I669:V669"/>
    <mergeCell ref="P71:T71"/>
    <mergeCell ref="D542:E542"/>
    <mergeCell ref="X17:X18"/>
    <mergeCell ref="D123:E123"/>
    <mergeCell ref="P58:T58"/>
    <mergeCell ref="D421:E421"/>
    <mergeCell ref="D50:E50"/>
    <mergeCell ref="P307:T307"/>
    <mergeCell ref="D29:E29"/>
    <mergeCell ref="D216:E216"/>
    <mergeCell ref="A8:C8"/>
    <mergeCell ref="P124:T124"/>
    <mergeCell ref="P385:T385"/>
    <mergeCell ref="P410:T410"/>
    <mergeCell ref="D293:E293"/>
    <mergeCell ref="P360:T360"/>
    <mergeCell ref="D32:E32"/>
    <mergeCell ref="A153:Z153"/>
    <mergeCell ref="P595:V595"/>
    <mergeCell ref="P608:V608"/>
    <mergeCell ref="A477:O478"/>
    <mergeCell ref="D268:E268"/>
    <mergeCell ref="P449:T449"/>
    <mergeCell ref="A10:C10"/>
    <mergeCell ref="P126:T126"/>
    <mergeCell ref="A566:O567"/>
    <mergeCell ref="P218:T218"/>
    <mergeCell ref="P311:V311"/>
    <mergeCell ref="A21:Z21"/>
    <mergeCell ref="A192:Z192"/>
    <mergeCell ref="P438:V438"/>
    <mergeCell ref="P23:V23"/>
    <mergeCell ref="P145:V145"/>
    <mergeCell ref="P272:V272"/>
    <mergeCell ref="D133:E133"/>
    <mergeCell ref="P381:V381"/>
    <mergeCell ref="P443:V443"/>
    <mergeCell ref="A62:Z62"/>
    <mergeCell ref="P185:V185"/>
    <mergeCell ref="P544:V544"/>
    <mergeCell ref="P576:T576"/>
    <mergeCell ref="A595:O596"/>
    <mergeCell ref="V12:W12"/>
    <mergeCell ref="P319:T319"/>
    <mergeCell ref="D458:E458"/>
    <mergeCell ref="D262:E262"/>
    <mergeCell ref="P368:T368"/>
    <mergeCell ref="P43:V43"/>
    <mergeCell ref="P85:T85"/>
    <mergeCell ref="A329:O330"/>
    <mergeCell ref="A415:Z415"/>
    <mergeCell ref="Q5:R5"/>
    <mergeCell ref="F17:F18"/>
    <mergeCell ref="P199:T199"/>
    <mergeCell ref="D242:E242"/>
    <mergeCell ref="P290:V290"/>
    <mergeCell ref="P370:T370"/>
    <mergeCell ref="P497:T497"/>
    <mergeCell ref="D107:E107"/>
    <mergeCell ref="D234:E234"/>
    <mergeCell ref="P288:T288"/>
    <mergeCell ref="D405:E405"/>
    <mergeCell ref="P484:T484"/>
    <mergeCell ref="P65:T65"/>
    <mergeCell ref="A103:O104"/>
    <mergeCell ref="D447:E447"/>
    <mergeCell ref="P184:V184"/>
    <mergeCell ref="A461:Z461"/>
    <mergeCell ref="P488:T488"/>
    <mergeCell ref="H5:M5"/>
    <mergeCell ref="D6:M6"/>
    <mergeCell ref="A9:C9"/>
    <mergeCell ref="P465:T465"/>
    <mergeCell ref="D513:E513"/>
    <mergeCell ref="D576:E576"/>
    <mergeCell ref="P589:T589"/>
    <mergeCell ref="P70:T70"/>
    <mergeCell ref="D641:E641"/>
    <mergeCell ref="P263:T263"/>
    <mergeCell ref="D244:E244"/>
    <mergeCell ref="P228:T228"/>
    <mergeCell ref="P499:T499"/>
    <mergeCell ref="D342:E342"/>
    <mergeCell ref="P293:T293"/>
    <mergeCell ref="D336:E336"/>
    <mergeCell ref="D578:E578"/>
    <mergeCell ref="Q6:R6"/>
    <mergeCell ref="P200:T200"/>
    <mergeCell ref="P134:T134"/>
    <mergeCell ref="P243:T243"/>
    <mergeCell ref="D623:E623"/>
    <mergeCell ref="P123:T123"/>
    <mergeCell ref="A112:Z112"/>
    <mergeCell ref="P529:V529"/>
    <mergeCell ref="P421:T421"/>
    <mergeCell ref="M17:M18"/>
    <mergeCell ref="O17:O18"/>
    <mergeCell ref="A110:O111"/>
    <mergeCell ref="A166:O167"/>
    <mergeCell ref="P107:T107"/>
    <mergeCell ref="P129:V129"/>
    <mergeCell ref="P101:T101"/>
    <mergeCell ref="A128:O129"/>
    <mergeCell ref="D557:E557"/>
    <mergeCell ref="D221:E221"/>
    <mergeCell ref="P253:T253"/>
    <mergeCell ref="P656:V656"/>
    <mergeCell ref="P579:T579"/>
    <mergeCell ref="D218:E218"/>
    <mergeCell ref="A258:O259"/>
    <mergeCell ref="A249:Z249"/>
    <mergeCell ref="P289:V289"/>
    <mergeCell ref="A314:Z314"/>
    <mergeCell ref="A534:Z534"/>
    <mergeCell ref="A539:Z539"/>
    <mergeCell ref="P262:T262"/>
    <mergeCell ref="P353:V353"/>
    <mergeCell ref="D170:E170"/>
    <mergeCell ref="D639:E639"/>
    <mergeCell ref="D577:E577"/>
    <mergeCell ref="P436:T436"/>
    <mergeCell ref="P208:V208"/>
    <mergeCell ref="A204:Z204"/>
    <mergeCell ref="D196:E196"/>
    <mergeCell ref="P615:V615"/>
    <mergeCell ref="A440:Z440"/>
    <mergeCell ref="D571:E571"/>
    <mergeCell ref="P590:V590"/>
    <mergeCell ref="A586:Z586"/>
    <mergeCell ref="P641:T641"/>
    <mergeCell ref="P584:V584"/>
    <mergeCell ref="P336:T336"/>
    <mergeCell ref="A469:Z469"/>
    <mergeCell ref="A551:Z551"/>
    <mergeCell ref="D215:E215"/>
    <mergeCell ref="D386:E386"/>
    <mergeCell ref="D392:E392"/>
    <mergeCell ref="D457:E457"/>
    <mergeCell ref="AA670:AA671"/>
    <mergeCell ref="P420:T420"/>
    <mergeCell ref="AC670:AC671"/>
    <mergeCell ref="A130:Z130"/>
    <mergeCell ref="A544:O545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A25:Z25"/>
    <mergeCell ref="P442:V442"/>
    <mergeCell ref="P467:V467"/>
    <mergeCell ref="P67:T67"/>
    <mergeCell ref="P509:T509"/>
    <mergeCell ref="P119:V119"/>
    <mergeCell ref="D175:E175"/>
    <mergeCell ref="P601:T601"/>
    <mergeCell ref="P82:T82"/>
    <mergeCell ref="P428:V428"/>
    <mergeCell ref="D620:E620"/>
    <mergeCell ref="P2:W3"/>
    <mergeCell ref="P133:T133"/>
    <mergeCell ref="D560:E560"/>
    <mergeCell ref="D589:E589"/>
    <mergeCell ref="P127:T127"/>
    <mergeCell ref="P298:T298"/>
    <mergeCell ref="P198:T198"/>
    <mergeCell ref="D241:E241"/>
    <mergeCell ref="P347:T347"/>
    <mergeCell ref="P369:T369"/>
    <mergeCell ref="P418:T418"/>
    <mergeCell ref="D437:E437"/>
    <mergeCell ref="D228:E228"/>
    <mergeCell ref="D508:E508"/>
    <mergeCell ref="P583:T583"/>
    <mergeCell ref="P312:V312"/>
    <mergeCell ref="D526:E526"/>
    <mergeCell ref="D575:E575"/>
    <mergeCell ref="D10:E10"/>
    <mergeCell ref="A23:O24"/>
    <mergeCell ref="P64:T64"/>
    <mergeCell ref="F10:G10"/>
    <mergeCell ref="P362:T362"/>
    <mergeCell ref="D34:E34"/>
    <mergeCell ref="D305:E305"/>
    <mergeCell ref="D562:E562"/>
    <mergeCell ref="D243:E243"/>
    <mergeCell ref="D270:E270"/>
    <mergeCell ref="F5:G5"/>
    <mergeCell ref="V11:W11"/>
    <mergeCell ref="A333:O334"/>
    <mergeCell ref="P470:T470"/>
    <mergeCell ref="H670:H671"/>
    <mergeCell ref="P258:V258"/>
    <mergeCell ref="P429:V429"/>
    <mergeCell ref="A624:O625"/>
    <mergeCell ref="P223:V223"/>
    <mergeCell ref="A248:Z248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P585:V585"/>
    <mergeCell ref="A106:Z106"/>
    <mergeCell ref="P183:T183"/>
    <mergeCell ref="D164:E164"/>
    <mergeCell ref="D226:E226"/>
    <mergeCell ref="P352:V352"/>
    <mergeCell ref="A597:Z597"/>
    <mergeCell ref="A404:Z404"/>
    <mergeCell ref="D462:E462"/>
    <mergeCell ref="Q670:Q671"/>
    <mergeCell ref="A592:Z592"/>
    <mergeCell ref="P57:T57"/>
    <mergeCell ref="P639:T639"/>
    <mergeCell ref="D449:E449"/>
    <mergeCell ref="P577:T577"/>
    <mergeCell ref="P49:T49"/>
    <mergeCell ref="P582:T582"/>
    <mergeCell ref="M670:M671"/>
    <mergeCell ref="D628:E628"/>
    <mergeCell ref="D165:E165"/>
    <mergeCell ref="P603:T603"/>
    <mergeCell ref="P486:T486"/>
    <mergeCell ref="P75:T75"/>
    <mergeCell ref="P342:T342"/>
    <mergeCell ref="P406:V406"/>
    <mergeCell ref="D323:E323"/>
    <mergeCell ref="D394:E394"/>
    <mergeCell ref="D279:E279"/>
    <mergeCell ref="D450:E450"/>
    <mergeCell ref="P635:V635"/>
    <mergeCell ref="P103:V103"/>
    <mergeCell ref="Q13:R13"/>
    <mergeCell ref="P97:V97"/>
    <mergeCell ref="P401:V401"/>
    <mergeCell ref="P339:V339"/>
    <mergeCell ref="P572:V572"/>
    <mergeCell ref="P139:T139"/>
    <mergeCell ref="A518:Z518"/>
    <mergeCell ref="P176:T176"/>
    <mergeCell ref="P560:T560"/>
    <mergeCell ref="P114:T114"/>
    <mergeCell ref="P241:T241"/>
    <mergeCell ref="D84:E84"/>
    <mergeCell ref="P483:T483"/>
    <mergeCell ref="D22:E22"/>
    <mergeCell ref="A35:O36"/>
    <mergeCell ref="D155:E155"/>
    <mergeCell ref="D149:E149"/>
    <mergeCell ref="P399:T399"/>
    <mergeCell ref="A637:Z637"/>
    <mergeCell ref="P575:T575"/>
    <mergeCell ref="D385:E385"/>
    <mergeCell ref="A320:O321"/>
    <mergeCell ref="A599:Z599"/>
    <mergeCell ref="D618:E618"/>
    <mergeCell ref="P178:T178"/>
    <mergeCell ref="D605:E605"/>
    <mergeCell ref="P34:T34"/>
    <mergeCell ref="D481:E481"/>
    <mergeCell ref="D86:E86"/>
    <mergeCell ref="AB670:AB671"/>
    <mergeCell ref="A412:O413"/>
    <mergeCell ref="D154:E154"/>
    <mergeCell ref="P282:T282"/>
    <mergeCell ref="AD670:AD671"/>
    <mergeCell ref="P409:T409"/>
    <mergeCell ref="P580:T580"/>
    <mergeCell ref="A648:O649"/>
    <mergeCell ref="P651:T651"/>
    <mergeCell ref="D200:E200"/>
    <mergeCell ref="P555:T555"/>
    <mergeCell ref="A273:Z273"/>
    <mergeCell ref="P359:T359"/>
    <mergeCell ref="A444:Z444"/>
    <mergeCell ref="P48:T48"/>
    <mergeCell ref="D436:E436"/>
    <mergeCell ref="P490:T490"/>
    <mergeCell ref="P346:T346"/>
    <mergeCell ref="K670:K671"/>
    <mergeCell ref="D227:E227"/>
    <mergeCell ref="A296:Z296"/>
    <mergeCell ref="D288:E288"/>
    <mergeCell ref="D525:E525"/>
    <mergeCell ref="P125:T125"/>
    <mergeCell ref="P557:T557"/>
    <mergeCell ref="D58:E58"/>
    <mergeCell ref="D500:E500"/>
    <mergeCell ref="P646:T646"/>
    <mergeCell ref="P323:T323"/>
    <mergeCell ref="A414:Z414"/>
    <mergeCell ref="D231:E231"/>
    <mergeCell ref="P660:V660"/>
    <mergeCell ref="AE670:AE671"/>
    <mergeCell ref="P177:T177"/>
    <mergeCell ref="D604:E604"/>
    <mergeCell ref="P33:T33"/>
    <mergeCell ref="A223:O224"/>
    <mergeCell ref="P93:T93"/>
    <mergeCell ref="P226:T226"/>
    <mergeCell ref="D85:E85"/>
    <mergeCell ref="A150:O151"/>
    <mergeCell ref="P164:T164"/>
    <mergeCell ref="P120:V120"/>
    <mergeCell ref="D256:E256"/>
    <mergeCell ref="P269:T269"/>
    <mergeCell ref="A294:O295"/>
    <mergeCell ref="D299:E299"/>
    <mergeCell ref="P462:T462"/>
    <mergeCell ref="D370:E370"/>
    <mergeCell ref="D541:E541"/>
    <mergeCell ref="P633:T633"/>
    <mergeCell ref="D222:E222"/>
    <mergeCell ref="G17:G18"/>
    <mergeCell ref="P39:V39"/>
    <mergeCell ref="P270:T270"/>
    <mergeCell ref="D384:E384"/>
    <mergeCell ref="P463:T463"/>
    <mergeCell ref="P578:T578"/>
    <mergeCell ref="A428:O429"/>
    <mergeCell ref="P357:T357"/>
    <mergeCell ref="P526:T526"/>
    <mergeCell ref="P171:V171"/>
    <mergeCell ref="P413:V413"/>
    <mergeCell ref="D159:E159"/>
    <mergeCell ref="P407:V407"/>
    <mergeCell ref="A403:Z403"/>
    <mergeCell ref="A289:O290"/>
    <mergeCell ref="A530:Z530"/>
    <mergeCell ref="P382:V382"/>
    <mergeCell ref="P175:T175"/>
    <mergeCell ref="D540:E540"/>
    <mergeCell ref="D83:E83"/>
    <mergeCell ref="D143:E143"/>
    <mergeCell ref="A278:Z278"/>
    <mergeCell ref="A528:O529"/>
    <mergeCell ref="P227:T227"/>
    <mergeCell ref="D319:E319"/>
    <mergeCell ref="P398:T398"/>
    <mergeCell ref="D441:E441"/>
    <mergeCell ref="D368:E368"/>
    <mergeCell ref="A515:O516"/>
    <mergeCell ref="P525:T525"/>
    <mergeCell ref="P569:T569"/>
    <mergeCell ref="A169:Z169"/>
    <mergeCell ref="V6:W9"/>
    <mergeCell ref="P256:T256"/>
    <mergeCell ref="D199:E199"/>
    <mergeCell ref="P38:T38"/>
    <mergeCell ref="P554:T554"/>
    <mergeCell ref="P109:T109"/>
    <mergeCell ref="A348:O349"/>
    <mergeCell ref="D364:E364"/>
    <mergeCell ref="P274:T274"/>
    <mergeCell ref="D497:E497"/>
    <mergeCell ref="D217:E217"/>
    <mergeCell ref="D484:E484"/>
    <mergeCell ref="P541:T541"/>
    <mergeCell ref="P84:T84"/>
    <mergeCell ref="P222:T222"/>
    <mergeCell ref="P22:T22"/>
    <mergeCell ref="D65:E65"/>
    <mergeCell ref="P193:T193"/>
    <mergeCell ref="A61:Z61"/>
    <mergeCell ref="P334:V334"/>
    <mergeCell ref="P257:T257"/>
    <mergeCell ref="P54:V54"/>
    <mergeCell ref="A517:Z517"/>
    <mergeCell ref="P521:V521"/>
    <mergeCell ref="D194:E194"/>
    <mergeCell ref="Z17:Z18"/>
    <mergeCell ref="D452:E452"/>
    <mergeCell ref="D252:E252"/>
    <mergeCell ref="A318:Z318"/>
    <mergeCell ref="N17:N18"/>
    <mergeCell ref="A507:Z507"/>
    <mergeCell ref="D358:E358"/>
    <mergeCell ref="H10:M10"/>
    <mergeCell ref="AA17:AA18"/>
    <mergeCell ref="AC17:AC18"/>
    <mergeCell ref="P485:T485"/>
    <mergeCell ref="P96:T96"/>
    <mergeCell ref="H17:H18"/>
    <mergeCell ref="A207:O208"/>
    <mergeCell ref="D269:E269"/>
    <mergeCell ref="D465:E465"/>
    <mergeCell ref="A505:O506"/>
    <mergeCell ref="P559:T559"/>
    <mergeCell ref="P104:V104"/>
    <mergeCell ref="P275:V275"/>
    <mergeCell ref="D427:E427"/>
    <mergeCell ref="D489:E489"/>
    <mergeCell ref="P27:T27"/>
    <mergeCell ref="P617:T617"/>
    <mergeCell ref="D75:E75"/>
    <mergeCell ref="D265:E265"/>
    <mergeCell ref="A20:Z20"/>
    <mergeCell ref="P537:V537"/>
    <mergeCell ref="D594:E594"/>
    <mergeCell ref="A327:Z327"/>
    <mergeCell ref="P573:V573"/>
    <mergeCell ref="D257:E257"/>
    <mergeCell ref="AB17:AB18"/>
    <mergeCell ref="P271:V271"/>
    <mergeCell ref="A41:Z41"/>
    <mergeCell ref="A90:Z90"/>
    <mergeCell ref="A277:Z277"/>
    <mergeCell ref="D446:E446"/>
    <mergeCell ref="P44:V44"/>
    <mergeCell ref="D140:E140"/>
    <mergeCell ref="D267:E267"/>
    <mergeCell ref="A340:Z340"/>
    <mergeCell ref="D509:E509"/>
    <mergeCell ref="D425:E425"/>
    <mergeCell ref="D359:E359"/>
    <mergeCell ref="D601:E601"/>
    <mergeCell ref="P332:T332"/>
    <mergeCell ref="P217:T217"/>
    <mergeCell ref="P503:T503"/>
    <mergeCell ref="D198:E198"/>
    <mergeCell ref="D49:E49"/>
    <mergeCell ref="D102:E102"/>
    <mergeCell ref="P632:T632"/>
    <mergeCell ref="D298:E298"/>
    <mergeCell ref="P91:T91"/>
    <mergeCell ref="A158:Z158"/>
    <mergeCell ref="P500:T500"/>
    <mergeCell ref="P366:V366"/>
    <mergeCell ref="P468:V468"/>
    <mergeCell ref="A598:Z598"/>
    <mergeCell ref="P535:T535"/>
    <mergeCell ref="P316:V316"/>
    <mergeCell ref="D627:E627"/>
    <mergeCell ref="P620:T620"/>
    <mergeCell ref="P550:V550"/>
    <mergeCell ref="P237:V237"/>
    <mergeCell ref="A56:Z56"/>
    <mergeCell ref="P329:V329"/>
    <mergeCell ref="A214:Z214"/>
    <mergeCell ref="A456:Z456"/>
    <mergeCell ref="A341:Z341"/>
    <mergeCell ref="J9:M9"/>
    <mergeCell ref="D283:E283"/>
    <mergeCell ref="D554:E554"/>
    <mergeCell ref="P611:T611"/>
    <mergeCell ref="D581:E581"/>
    <mergeCell ref="P389:V389"/>
    <mergeCell ref="D519:E519"/>
    <mergeCell ref="A388:O389"/>
    <mergeCell ref="A532:O533"/>
    <mergeCell ref="P141:T141"/>
    <mergeCell ref="P454:V454"/>
    <mergeCell ref="D646:E646"/>
    <mergeCell ref="A654:Z654"/>
    <mergeCell ref="D193:E193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04:T504"/>
    <mergeCell ref="P540:T540"/>
    <mergeCell ref="D583:E583"/>
    <mergeCell ref="P602:T602"/>
    <mergeCell ref="D64:E64"/>
    <mergeCell ref="A122:Z122"/>
    <mergeCell ref="P108:T108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D48:E48"/>
    <mergeCell ref="A354:Z354"/>
    <mergeCell ref="A88:O89"/>
    <mergeCell ref="D346:E346"/>
    <mergeCell ref="P229:T229"/>
    <mergeCell ref="D490:E490"/>
    <mergeCell ref="P26:T26"/>
    <mergeCell ref="A188:Z188"/>
    <mergeCell ref="P434:V434"/>
    <mergeCell ref="A433:O434"/>
    <mergeCell ref="D251:E251"/>
    <mergeCell ref="D27:E27"/>
    <mergeCell ref="P15:T16"/>
    <mergeCell ref="D398:E398"/>
    <mergeCell ref="P439:V439"/>
    <mergeCell ref="A438:O439"/>
    <mergeCell ref="P308:T308"/>
    <mergeCell ref="P433:V433"/>
    <mergeCell ref="P197:T197"/>
    <mergeCell ref="P154:T154"/>
    <mergeCell ref="D206:E206"/>
    <mergeCell ref="P279:T279"/>
    <mergeCell ref="D51:E51"/>
    <mergeCell ref="P235:T235"/>
    <mergeCell ref="A365:O366"/>
    <mergeCell ref="P306:T306"/>
    <mergeCell ref="A607:O608"/>
    <mergeCell ref="P157:V157"/>
    <mergeCell ref="P213:V213"/>
    <mergeCell ref="P51:T51"/>
    <mergeCell ref="A156:O157"/>
    <mergeCell ref="A72:O73"/>
    <mergeCell ref="D463:E463"/>
    <mergeCell ref="D138:E138"/>
    <mergeCell ref="D93:E93"/>
    <mergeCell ref="P72:V72"/>
    <mergeCell ref="D391:E391"/>
    <mergeCell ref="P519:T519"/>
    <mergeCell ref="P581:T581"/>
    <mergeCell ref="A322:Z322"/>
    <mergeCell ref="A553:Z553"/>
    <mergeCell ref="P285:T285"/>
    <mergeCell ref="D328:E328"/>
    <mergeCell ref="P136:V136"/>
    <mergeCell ref="A135:O136"/>
    <mergeCell ref="P143:T143"/>
    <mergeCell ref="A574:Z574"/>
    <mergeCell ref="D569:E569"/>
    <mergeCell ref="D393:E393"/>
    <mergeCell ref="D418:E418"/>
    <mergeCell ref="P254:T254"/>
    <mergeCell ref="P251:T251"/>
    <mergeCell ref="A435:Z435"/>
    <mergeCell ref="P487:T487"/>
    <mergeCell ref="AD669:AE669"/>
    <mergeCell ref="A546:Z546"/>
    <mergeCell ref="A350:Z350"/>
    <mergeCell ref="P202:V202"/>
    <mergeCell ref="P373:V373"/>
    <mergeCell ref="P380:T380"/>
    <mergeCell ref="A209:Z209"/>
    <mergeCell ref="P455:V455"/>
    <mergeCell ref="A147:Z147"/>
    <mergeCell ref="A454:O455"/>
    <mergeCell ref="D476:E476"/>
    <mergeCell ref="A445:Z445"/>
    <mergeCell ref="P520:V520"/>
    <mergeCell ref="P604:T604"/>
    <mergeCell ref="D647:E647"/>
    <mergeCell ref="P172:V172"/>
    <mergeCell ref="P299:T299"/>
    <mergeCell ref="P150:V150"/>
    <mergeCell ref="P393:T393"/>
    <mergeCell ref="P564:T564"/>
    <mergeCell ref="P427:T427"/>
    <mergeCell ref="A652:O653"/>
    <mergeCell ref="P283:T283"/>
    <mergeCell ref="D264:E264"/>
    <mergeCell ref="D220:E220"/>
    <mergeCell ref="P665:V665"/>
    <mergeCell ref="P375:T375"/>
    <mergeCell ref="P446:T446"/>
    <mergeCell ref="D362:E362"/>
    <mergeCell ref="P441:T441"/>
    <mergeCell ref="P612:T612"/>
    <mergeCell ref="P666:V666"/>
    <mergeCell ref="T5:U5"/>
    <mergeCell ref="P76:T76"/>
    <mergeCell ref="V5:W5"/>
    <mergeCell ref="P496:T496"/>
    <mergeCell ref="B670:B671"/>
    <mergeCell ref="P294:V294"/>
    <mergeCell ref="D488:E488"/>
    <mergeCell ref="D670:D671"/>
    <mergeCell ref="D233:E233"/>
    <mergeCell ref="D282:E282"/>
    <mergeCell ref="P212:V212"/>
    <mergeCell ref="P361:T361"/>
    <mergeCell ref="D409:E409"/>
    <mergeCell ref="P510:V510"/>
    <mergeCell ref="Q8:R8"/>
    <mergeCell ref="P69:T69"/>
    <mergeCell ref="D580:E580"/>
    <mergeCell ref="P140:T140"/>
    <mergeCell ref="D183:E183"/>
    <mergeCell ref="P659:T659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A12:M12"/>
    <mergeCell ref="P501:T501"/>
    <mergeCell ref="D487:E487"/>
    <mergeCell ref="P657:V657"/>
    <mergeCell ref="A416:Z416"/>
    <mergeCell ref="A538:Z538"/>
    <mergeCell ref="A609:Z609"/>
    <mergeCell ref="A19:Z19"/>
    <mergeCell ref="D182:E182"/>
    <mergeCell ref="P310:T310"/>
    <mergeCell ref="A14:M14"/>
    <mergeCell ref="D109:E109"/>
    <mergeCell ref="D280:E280"/>
    <mergeCell ref="D480:E480"/>
    <mergeCell ref="P528:V528"/>
    <mergeCell ref="P424:T424"/>
    <mergeCell ref="P138:T138"/>
    <mergeCell ref="D371:E371"/>
    <mergeCell ref="P60:V60"/>
    <mergeCell ref="D564:E564"/>
    <mergeCell ref="D485:E485"/>
    <mergeCell ref="P320:V320"/>
    <mergeCell ref="P216:T216"/>
    <mergeCell ref="P387:T387"/>
    <mergeCell ref="P514:T514"/>
    <mergeCell ref="P623:T623"/>
    <mergeCell ref="D422:E422"/>
    <mergeCell ref="P489:T489"/>
    <mergeCell ref="P80:V80"/>
    <mergeCell ref="P87:T87"/>
    <mergeCell ref="P151:V151"/>
    <mergeCell ref="D68:E68"/>
    <mergeCell ref="D52:E52"/>
    <mergeCell ref="D630:E630"/>
    <mergeCell ref="D617:E617"/>
    <mergeCell ref="C669:H669"/>
    <mergeCell ref="P110:V110"/>
    <mergeCell ref="A338:O339"/>
    <mergeCell ref="P450:T450"/>
    <mergeCell ref="D116:E116"/>
    <mergeCell ref="D632:E632"/>
    <mergeCell ref="P419:T419"/>
    <mergeCell ref="D91:E91"/>
    <mergeCell ref="P219:T219"/>
    <mergeCell ref="A275:O276"/>
    <mergeCell ref="A335:Z335"/>
    <mergeCell ref="A536:O537"/>
    <mergeCell ref="D631:E631"/>
    <mergeCell ref="P210:T210"/>
    <mergeCell ref="P622:T622"/>
    <mergeCell ref="A261:Z261"/>
    <mergeCell ref="D555:E555"/>
    <mergeCell ref="P338:V338"/>
    <mergeCell ref="P77:T77"/>
    <mergeCell ref="D125:E125"/>
    <mergeCell ref="A54:O55"/>
    <mergeCell ref="D420:E420"/>
    <mergeCell ref="A660:O661"/>
    <mergeCell ref="D655:E655"/>
    <mergeCell ref="P629:T629"/>
    <mergeCell ref="A186:Z186"/>
    <mergeCell ref="P549:V549"/>
    <mergeCell ref="P232:T232"/>
    <mergeCell ref="P159:T159"/>
    <mergeCell ref="P358:T358"/>
    <mergeCell ref="A474:Z474"/>
    <mergeCell ref="Y669:AB669"/>
    <mergeCell ref="A203:Z203"/>
    <mergeCell ref="P451:T451"/>
    <mergeCell ref="P627:T627"/>
    <mergeCell ref="P245:T245"/>
    <mergeCell ref="D633:E633"/>
    <mergeCell ref="P543:T543"/>
    <mergeCell ref="J670:J671"/>
    <mergeCell ref="D424:E424"/>
    <mergeCell ref="D286:E286"/>
    <mergeCell ref="P491:T491"/>
    <mergeCell ref="P642:V642"/>
    <mergeCell ref="A201:O202"/>
    <mergeCell ref="A372:O373"/>
    <mergeCell ref="P513:T513"/>
    <mergeCell ref="S670:S671"/>
    <mergeCell ref="U670:U671"/>
    <mergeCell ref="E670:E671"/>
    <mergeCell ref="T670:T671"/>
    <mergeCell ref="L670:L671"/>
    <mergeCell ref="V670:V671"/>
    <mergeCell ref="P664:V664"/>
    <mergeCell ref="A390:Z390"/>
    <mergeCell ref="A512:Z512"/>
    <mergeCell ref="P630:T630"/>
    <mergeCell ref="D602:E602"/>
    <mergeCell ref="P631:T631"/>
    <mergeCell ref="P624:V624"/>
    <mergeCell ref="A225:Z225"/>
    <mergeCell ref="P471:V471"/>
    <mergeCell ref="F9:G9"/>
    <mergeCell ref="P53:T53"/>
    <mergeCell ref="P606:T606"/>
    <mergeCell ref="D612:E612"/>
    <mergeCell ref="D132:E132"/>
    <mergeCell ref="A5:C5"/>
    <mergeCell ref="D548:E548"/>
    <mergeCell ref="P667:V667"/>
    <mergeCell ref="A552:Z552"/>
    <mergeCell ref="P412:V412"/>
    <mergeCell ref="A408:Z408"/>
    <mergeCell ref="A584:O585"/>
    <mergeCell ref="A473:Z473"/>
    <mergeCell ref="A644:Z644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A17:A18"/>
    <mergeCell ref="K17:K18"/>
    <mergeCell ref="P195:T195"/>
    <mergeCell ref="C17:C18"/>
    <mergeCell ref="P300:T300"/>
    <mergeCell ref="P371:T371"/>
    <mergeCell ref="P431:T431"/>
    <mergeCell ref="P493:T493"/>
    <mergeCell ref="D230:E230"/>
    <mergeCell ref="D38:E38"/>
    <mergeCell ref="P524:T524"/>
    <mergeCell ref="P649:V649"/>
    <mergeCell ref="D466:E466"/>
    <mergeCell ref="P66:T66"/>
    <mergeCell ref="A6:C6"/>
    <mergeCell ref="D309:E309"/>
    <mergeCell ref="D113:E113"/>
    <mergeCell ref="W669:X669"/>
    <mergeCell ref="P118:T118"/>
    <mergeCell ref="P142:T142"/>
    <mergeCell ref="D26:E26"/>
    <mergeCell ref="D148:E148"/>
    <mergeCell ref="P378:T378"/>
    <mergeCell ref="D622:E622"/>
    <mergeCell ref="P117:T117"/>
    <mergeCell ref="A324:O325"/>
    <mergeCell ref="D115:E115"/>
    <mergeCell ref="P182:T182"/>
    <mergeCell ref="P480:T480"/>
    <mergeCell ref="Q12:R12"/>
    <mergeCell ref="P280:T280"/>
    <mergeCell ref="P411:T411"/>
    <mergeCell ref="P638:T638"/>
    <mergeCell ref="D448:E448"/>
    <mergeCell ref="A43:O44"/>
    <mergeCell ref="D611:E611"/>
    <mergeCell ref="P652:V652"/>
    <mergeCell ref="D561:E561"/>
    <mergeCell ref="P640:T640"/>
    <mergeCell ref="D9:E9"/>
    <mergeCell ref="D118:E118"/>
    <mergeCell ref="P515:V515"/>
    <mergeCell ref="P211:T211"/>
    <mergeCell ref="A47:Z47"/>
    <mergeCell ref="P351:T351"/>
    <mergeCell ref="P653:V653"/>
    <mergeCell ref="D235:E235"/>
    <mergeCell ref="P276:V276"/>
    <mergeCell ref="A239:Z239"/>
    <mergeCell ref="Q9:R9"/>
    <mergeCell ref="A331:Z331"/>
    <mergeCell ref="D255:E255"/>
    <mergeCell ref="D451:E451"/>
    <mergeCell ref="P610:T610"/>
    <mergeCell ref="P36:V36"/>
    <mergeCell ref="P478:V478"/>
    <mergeCell ref="A303:Z303"/>
    <mergeCell ref="A616:Z616"/>
    <mergeCell ref="P78:T78"/>
    <mergeCell ref="Q11:R11"/>
    <mergeCell ref="P205:T205"/>
    <mergeCell ref="P376:T376"/>
    <mergeCell ref="P636:V636"/>
    <mergeCell ref="D453:E453"/>
    <mergeCell ref="P495:T495"/>
    <mergeCell ref="P422:T422"/>
    <mergeCell ref="P593:T593"/>
    <mergeCell ref="D232:E232"/>
    <mergeCell ref="P587:T587"/>
    <mergeCell ref="A406:O407"/>
    <mergeCell ref="P238:V238"/>
    <mergeCell ref="P264:T264"/>
    <mergeCell ref="P68:T68"/>
    <mergeCell ref="P286:T286"/>
    <mergeCell ref="D229:E229"/>
    <mergeCell ref="P132:T132"/>
    <mergeCell ref="A121:Z121"/>
    <mergeCell ref="I17:I18"/>
    <mergeCell ref="A467:O468"/>
    <mergeCell ref="D141:E141"/>
    <mergeCell ref="D629:E629"/>
    <mergeCell ref="D306:E306"/>
    <mergeCell ref="A119:O120"/>
    <mergeCell ref="P189:T189"/>
    <mergeCell ref="D377:E377"/>
    <mergeCell ref="A246:O247"/>
    <mergeCell ref="P287:T287"/>
    <mergeCell ref="A547:Z547"/>
    <mergeCell ref="P281:T281"/>
    <mergeCell ref="P548:T548"/>
    <mergeCell ref="P523:T523"/>
    <mergeCell ref="A522:Z522"/>
    <mergeCell ref="P301:V301"/>
    <mergeCell ref="A326:Z326"/>
    <mergeCell ref="P498:T498"/>
    <mergeCell ref="P295:V295"/>
    <mergeCell ref="P146:V146"/>
    <mergeCell ref="P317:V317"/>
    <mergeCell ref="D63:E63"/>
    <mergeCell ref="D492:E492"/>
    <mergeCell ref="P305:T305"/>
    <mergeCell ref="P596:V596"/>
    <mergeCell ref="A304:Z304"/>
    <mergeCell ref="D96:E96"/>
    <mergeCell ref="P344:V344"/>
    <mergeCell ref="A105:Z105"/>
    <mergeCell ref="D250:E250"/>
    <mergeCell ref="D399:E399"/>
    <mergeCell ref="P558:T558"/>
    <mergeCell ref="D1:F1"/>
    <mergeCell ref="P190:V190"/>
    <mergeCell ref="P466:T466"/>
    <mergeCell ref="A313:Z313"/>
    <mergeCell ref="P111:V111"/>
    <mergeCell ref="J17:J18"/>
    <mergeCell ref="D82:E82"/>
    <mergeCell ref="L17:L18"/>
    <mergeCell ref="C670:C671"/>
    <mergeCell ref="D240:E240"/>
    <mergeCell ref="P255:T255"/>
    <mergeCell ref="P426:T426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P63:T63"/>
    <mergeCell ref="D523:E523"/>
    <mergeCell ref="P194:T194"/>
    <mergeCell ref="P250:T250"/>
    <mergeCell ref="P50:T50"/>
    <mergeCell ref="P492:T492"/>
    <mergeCell ref="D31:E31"/>
    <mergeCell ref="D621:E621"/>
    <mergeCell ref="A635:O636"/>
    <mergeCell ref="A645:Z645"/>
    <mergeCell ref="D400:E400"/>
    <mergeCell ref="P648:V648"/>
    <mergeCell ref="D5:E5"/>
    <mergeCell ref="P453:T453"/>
    <mergeCell ref="P42:T42"/>
    <mergeCell ref="D496:E496"/>
    <mergeCell ref="D94:E94"/>
    <mergeCell ref="P98:V98"/>
    <mergeCell ref="D361:E361"/>
    <mergeCell ref="A401:O402"/>
    <mergeCell ref="P396:V396"/>
    <mergeCell ref="D417:E417"/>
    <mergeCell ref="A395:O396"/>
    <mergeCell ref="P567:V567"/>
    <mergeCell ref="D69:E69"/>
    <mergeCell ref="P148:T148"/>
    <mergeCell ref="D588:E588"/>
    <mergeCell ref="D8:M8"/>
    <mergeCell ref="D563:E563"/>
    <mergeCell ref="A572:O573"/>
    <mergeCell ref="D638:E638"/>
    <mergeCell ref="D379:E379"/>
    <mergeCell ref="D87:E87"/>
    <mergeCell ref="P337:T337"/>
    <mergeCell ref="D380:E380"/>
    <mergeCell ref="P464:T464"/>
    <mergeCell ref="P508:T508"/>
    <mergeCell ref="D274:E274"/>
    <mergeCell ref="D245:E245"/>
    <mergeCell ref="P116:T116"/>
    <mergeCell ref="D559:E559"/>
    <mergeCell ref="P607:V607"/>
    <mergeCell ref="D659:E659"/>
    <mergeCell ref="P240:T240"/>
    <mergeCell ref="D498:E498"/>
    <mergeCell ref="P482:T482"/>
    <mergeCell ref="A475:Z475"/>
    <mergeCell ref="P162:V162"/>
    <mergeCell ref="D603:E603"/>
    <mergeCell ref="P460:V460"/>
    <mergeCell ref="D356:E356"/>
    <mergeCell ref="D527:E527"/>
    <mergeCell ref="P542:T542"/>
    <mergeCell ref="A45:Z45"/>
    <mergeCell ref="P35:V35"/>
    <mergeCell ref="P333:V333"/>
    <mergeCell ref="D387:E387"/>
    <mergeCell ref="P400:T400"/>
    <mergeCell ref="P571:T571"/>
    <mergeCell ref="P458:T458"/>
    <mergeCell ref="P563:T563"/>
    <mergeCell ref="P634:T634"/>
    <mergeCell ref="D640:E640"/>
    <mergeCell ref="D53:E53"/>
    <mergeCell ref="D351:E351"/>
    <mergeCell ref="P330:V330"/>
    <mergeCell ref="D411:E411"/>
    <mergeCell ref="D482:E482"/>
    <mergeCell ref="P160:T160"/>
    <mergeCell ref="D587:E587"/>
    <mergeCell ref="P395:V395"/>
    <mergeCell ref="P566:V566"/>
    <mergeCell ref="D197:E197"/>
    <mergeCell ref="D253:E253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P40:V40"/>
    <mergeCell ref="D501:E501"/>
    <mergeCell ref="W670:W671"/>
    <mergeCell ref="A237:O238"/>
    <mergeCell ref="D28:E28"/>
    <mergeCell ref="A163:Z163"/>
    <mergeCell ref="D495:E495"/>
    <mergeCell ref="P405:T405"/>
    <mergeCell ref="D593:E593"/>
    <mergeCell ref="P476:T476"/>
    <mergeCell ref="P647:T647"/>
    <mergeCell ref="Y670:Y671"/>
    <mergeCell ref="A374:Z374"/>
    <mergeCell ref="D432:E432"/>
    <mergeCell ref="D236:E236"/>
    <mergeCell ref="D117:E117"/>
    <mergeCell ref="D92:E92"/>
    <mergeCell ref="A179:O180"/>
    <mergeCell ref="D30:E30"/>
    <mergeCell ref="P242:T242"/>
    <mergeCell ref="A301:O302"/>
    <mergeCell ref="D524:E524"/>
    <mergeCell ref="D357:E357"/>
    <mergeCell ref="P265:T265"/>
    <mergeCell ref="F670:F671"/>
    <mergeCell ref="D300:E300"/>
    <mergeCell ref="P472:V472"/>
    <mergeCell ref="A161:O162"/>
    <mergeCell ref="P31:T31"/>
    <mergeCell ref="A291:Z291"/>
    <mergeCell ref="A459:O460"/>
    <mergeCell ref="D139:E139"/>
    <mergeCell ref="P180:V180"/>
    <mergeCell ref="A590:O591"/>
    <mergeCell ref="P565:T565"/>
    <mergeCell ref="P343:V343"/>
    <mergeCell ref="P95:T95"/>
    <mergeCell ref="P266:T266"/>
    <mergeCell ref="A355:Z355"/>
    <mergeCell ref="P527:T527"/>
    <mergeCell ref="A212:O213"/>
    <mergeCell ref="D470:E470"/>
    <mergeCell ref="P502:T502"/>
    <mergeCell ref="D67:E67"/>
    <mergeCell ref="D651:E651"/>
    <mergeCell ref="D210:E210"/>
    <mergeCell ref="A345:Z345"/>
    <mergeCell ref="D514:E514"/>
    <mergeCell ref="D308:E308"/>
    <mergeCell ref="D606:E606"/>
    <mergeCell ref="A46:Z46"/>
    <mergeCell ref="A658:Z658"/>
    <mergeCell ref="D66:E66"/>
    <mergeCell ref="D126:E126"/>
    <mergeCell ref="D287:E287"/>
    <mergeCell ref="P170:T170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6:T236"/>
    <mergeCell ref="A81:Z81"/>
    <mergeCell ref="P92:T92"/>
    <mergeCell ref="A152:Z152"/>
    <mergeCell ref="P156:V156"/>
    <mergeCell ref="D144:E144"/>
    <mergeCell ref="D315:E315"/>
    <mergeCell ref="A184:O185"/>
    <mergeCell ref="P394:T394"/>
    <mergeCell ref="D426:E426"/>
    <mergeCell ref="D486:E486"/>
    <mergeCell ref="P86:T86"/>
    <mergeCell ref="P447:T447"/>
    <mergeCell ref="D78:E78"/>
    <mergeCell ref="D134:E134"/>
    <mergeCell ref="P328:T328"/>
    <mergeCell ref="D205:E205"/>
    <mergeCell ref="A343:O344"/>
    <mergeCell ref="D376:E376"/>
    <mergeCell ref="P384:T384"/>
    <mergeCell ref="D363:E363"/>
    <mergeCell ref="P100:T100"/>
    <mergeCell ref="P94:T94"/>
    <mergeCell ref="X670:X671"/>
    <mergeCell ref="Z670:Z671"/>
    <mergeCell ref="P166:V166"/>
    <mergeCell ref="P402:V402"/>
    <mergeCell ref="P531:T531"/>
    <mergeCell ref="A311:O312"/>
    <mergeCell ref="P452:T452"/>
    <mergeCell ref="G670:G671"/>
    <mergeCell ref="P662:V662"/>
    <mergeCell ref="I670:I671"/>
    <mergeCell ref="B17:B18"/>
    <mergeCell ref="D131:E131"/>
    <mergeCell ref="A171:O172"/>
    <mergeCell ref="A260:Z260"/>
    <mergeCell ref="P506:V506"/>
    <mergeCell ref="P477:V477"/>
    <mergeCell ref="P533:V533"/>
    <mergeCell ref="D556:E556"/>
    <mergeCell ref="D494:E494"/>
    <mergeCell ref="A656:O657"/>
    <mergeCell ref="D543:E543"/>
    <mergeCell ref="P207:V207"/>
    <mergeCell ref="D124:E124"/>
    <mergeCell ref="P252:T252"/>
    <mergeCell ref="D195:E195"/>
    <mergeCell ref="P379:T379"/>
    <mergeCell ref="D189:E189"/>
    <mergeCell ref="D360:E360"/>
    <mergeCell ref="D431:E431"/>
    <mergeCell ref="D493:E493"/>
    <mergeCell ref="P494:T494"/>
    <mergeCell ref="A168:Z168"/>
    <mergeCell ref="R1:T1"/>
    <mergeCell ref="P28:T28"/>
    <mergeCell ref="D71:E71"/>
    <mergeCell ref="P221:T221"/>
    <mergeCell ref="P392:T392"/>
    <mergeCell ref="D332:E332"/>
    <mergeCell ref="A145:O146"/>
    <mergeCell ref="P215:T215"/>
    <mergeCell ref="D307:E307"/>
    <mergeCell ref="A316:O317"/>
    <mergeCell ref="P386:T386"/>
    <mergeCell ref="A381:O382"/>
    <mergeCell ref="P457:T457"/>
    <mergeCell ref="P628:T628"/>
    <mergeCell ref="P165:T165"/>
    <mergeCell ref="P432:T432"/>
    <mergeCell ref="P30:T30"/>
    <mergeCell ref="P179:V179"/>
    <mergeCell ref="V10:W10"/>
    <mergeCell ref="A471:O472"/>
    <mergeCell ref="D558:E558"/>
    <mergeCell ref="D610:E610"/>
    <mergeCell ref="P621:T621"/>
    <mergeCell ref="D7:M7"/>
    <mergeCell ref="P570:T570"/>
    <mergeCell ref="D502:E502"/>
    <mergeCell ref="D613:E613"/>
    <mergeCell ref="D600:E600"/>
    <mergeCell ref="P29:T29"/>
    <mergeCell ref="A97:O98"/>
    <mergeCell ref="A520:O521"/>
    <mergeCell ref="P561:T561"/>
    <mergeCell ref="P230:T230"/>
    <mergeCell ref="D211:E211"/>
    <mergeCell ref="H9:I9"/>
    <mergeCell ref="P224:V224"/>
    <mergeCell ref="P24:V24"/>
    <mergeCell ref="D281:E281"/>
    <mergeCell ref="P89:V89"/>
    <mergeCell ref="A383:Z383"/>
    <mergeCell ref="P545:V545"/>
    <mergeCell ref="P88:V88"/>
    <mergeCell ref="P259:V259"/>
    <mergeCell ref="P155:T155"/>
    <mergeCell ref="P324:V324"/>
    <mergeCell ref="D70:E70"/>
    <mergeCell ref="A79:O80"/>
    <mergeCell ref="P220:T220"/>
    <mergeCell ref="D263:E263"/>
    <mergeCell ref="P391:T391"/>
    <mergeCell ref="P511:V511"/>
    <mergeCell ref="D499:E499"/>
    <mergeCell ref="P32:T32"/>
    <mergeCell ref="P59:V59"/>
    <mergeCell ref="P268:T268"/>
    <mergeCell ref="D77:E77"/>
    <mergeCell ref="P131:T131"/>
    <mergeCell ref="D108:E108"/>
    <mergeCell ref="D375:E375"/>
    <mergeCell ref="D369:E369"/>
    <mergeCell ref="P423:T423"/>
    <mergeCell ref="P52:T52"/>
    <mergeCell ref="P618:T618"/>
    <mergeCell ref="P605:T605"/>
    <mergeCell ref="D160:E160"/>
    <mergeCell ref="P201:V201"/>
    <mergeCell ref="D535:E535"/>
    <mergeCell ref="P244:T244"/>
    <mergeCell ref="P437:T437"/>
    <mergeCell ref="P144:T144"/>
    <mergeCell ref="P315:T315"/>
    <mergeCell ref="A190:O191"/>
    <mergeCell ref="P231:T231"/>
    <mergeCell ref="D423:E423"/>
    <mergeCell ref="D174:E174"/>
    <mergeCell ref="P613:T613"/>
    <mergeCell ref="D619:E619"/>
    <mergeCell ref="P600:T600"/>
    <mergeCell ref="D410:E410"/>
    <mergeCell ref="P594:T594"/>
    <mergeCell ref="P516:V516"/>
    <mergeCell ref="A568:Z568"/>
    <mergeCell ref="P614:V614"/>
    <mergeCell ref="P562:T562"/>
    <mergeCell ref="D565:E565"/>
    <mergeCell ref="P556:T556"/>
    <mergeCell ref="P481:T481"/>
    <mergeCell ref="P309:T309"/>
    <mergeCell ref="P505:V505"/>
    <mergeCell ref="D178:E178"/>
    <mergeCell ref="A510:O511"/>
    <mergeCell ref="P247:V247"/>
    <mergeCell ref="A271:O272"/>
    <mergeCell ref="D504:E50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09 X125 X1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1 X423 X420 X418 X358 X142 X115 X78 X7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4kPhrERXFvsPHIJ8hLdwbhIq8aysWMzjytMUIssl7lWZWGhljhm5M8bTf65bE8FGLsOB0KcMDNAuOFzaoSH0Lw==" saltValue="2YEZnczCA9ESIAW4wlPf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2024-12-20T11:04:25Z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