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DC4FEB-E6D8-4C2B-B1A4-018883B0DF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X306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Z305" i="1" s="1"/>
  <c r="Y284" i="1"/>
  <c r="Y306" i="1" s="1"/>
  <c r="X282" i="1"/>
  <c r="X281" i="1"/>
  <c r="BO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X275" i="1"/>
  <c r="BO274" i="1"/>
  <c r="BM274" i="1"/>
  <c r="Z274" i="1"/>
  <c r="Y274" i="1"/>
  <c r="BO273" i="1"/>
  <c r="BM273" i="1"/>
  <c r="Z273" i="1"/>
  <c r="Z275" i="1" s="1"/>
  <c r="Y273" i="1"/>
  <c r="X271" i="1"/>
  <c r="X270" i="1"/>
  <c r="BO269" i="1"/>
  <c r="BM269" i="1"/>
  <c r="Z269" i="1"/>
  <c r="Z270" i="1" s="1"/>
  <c r="Y269" i="1"/>
  <c r="X267" i="1"/>
  <c r="X266" i="1"/>
  <c r="BO265" i="1"/>
  <c r="BM265" i="1"/>
  <c r="Z265" i="1"/>
  <c r="Y265" i="1"/>
  <c r="BO264" i="1"/>
  <c r="BM264" i="1"/>
  <c r="Z264" i="1"/>
  <c r="Y264" i="1"/>
  <c r="BO263" i="1"/>
  <c r="BM263" i="1"/>
  <c r="Z263" i="1"/>
  <c r="Z266" i="1" s="1"/>
  <c r="Y263" i="1"/>
  <c r="X259" i="1"/>
  <c r="X258" i="1"/>
  <c r="BO257" i="1"/>
  <c r="BM257" i="1"/>
  <c r="Z257" i="1"/>
  <c r="Z258" i="1" s="1"/>
  <c r="Y257" i="1"/>
  <c r="Y259" i="1" s="1"/>
  <c r="P257" i="1"/>
  <c r="X255" i="1"/>
  <c r="X254" i="1"/>
  <c r="BO253" i="1"/>
  <c r="BM253" i="1"/>
  <c r="Z253" i="1"/>
  <c r="Z254" i="1" s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O242" i="1"/>
  <c r="BM242" i="1"/>
  <c r="Z242" i="1"/>
  <c r="Y242" i="1"/>
  <c r="P242" i="1"/>
  <c r="BO241" i="1"/>
  <c r="BM241" i="1"/>
  <c r="Z241" i="1"/>
  <c r="Y241" i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Z224" i="1" s="1"/>
  <c r="Y223" i="1"/>
  <c r="P223" i="1"/>
  <c r="X220" i="1"/>
  <c r="X219" i="1"/>
  <c r="BO218" i="1"/>
  <c r="BM218" i="1"/>
  <c r="Z218" i="1"/>
  <c r="Z219" i="1" s="1"/>
  <c r="Y218" i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Y215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Z189" i="1" s="1"/>
  <c r="Y185" i="1"/>
  <c r="X181" i="1"/>
  <c r="X180" i="1"/>
  <c r="BO179" i="1"/>
  <c r="BM179" i="1"/>
  <c r="Z179" i="1"/>
  <c r="Z180" i="1" s="1"/>
  <c r="Y179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BP161" i="1" s="1"/>
  <c r="P161" i="1"/>
  <c r="BO160" i="1"/>
  <c r="BM160" i="1"/>
  <c r="Z160" i="1"/>
  <c r="Y160" i="1"/>
  <c r="BP160" i="1" s="1"/>
  <c r="BO159" i="1"/>
  <c r="BM159" i="1"/>
  <c r="Z159" i="1"/>
  <c r="Y159" i="1"/>
  <c r="BP159" i="1" s="1"/>
  <c r="X156" i="1"/>
  <c r="X155" i="1"/>
  <c r="BO154" i="1"/>
  <c r="BM154" i="1"/>
  <c r="Z154" i="1"/>
  <c r="Z155" i="1" s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O143" i="1"/>
  <c r="BM143" i="1"/>
  <c r="Z143" i="1"/>
  <c r="Y143" i="1"/>
  <c r="P143" i="1"/>
  <c r="BO142" i="1"/>
  <c r="BM142" i="1"/>
  <c r="Z142" i="1"/>
  <c r="Z144" i="1" s="1"/>
  <c r="Y142" i="1"/>
  <c r="P142" i="1"/>
  <c r="X139" i="1"/>
  <c r="X138" i="1"/>
  <c r="BO137" i="1"/>
  <c r="BM137" i="1"/>
  <c r="Z137" i="1"/>
  <c r="Z138" i="1" s="1"/>
  <c r="Y137" i="1"/>
  <c r="Y138" i="1" s="1"/>
  <c r="X134" i="1"/>
  <c r="X133" i="1"/>
  <c r="BO132" i="1"/>
  <c r="BM132" i="1"/>
  <c r="Z132" i="1"/>
  <c r="Z133" i="1" s="1"/>
  <c r="Y132" i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Y109" i="1" s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Z99" i="1" s="1"/>
  <c r="Y96" i="1"/>
  <c r="P96" i="1"/>
  <c r="X93" i="1"/>
  <c r="X92" i="1"/>
  <c r="BO91" i="1"/>
  <c r="BM91" i="1"/>
  <c r="Z91" i="1"/>
  <c r="Y91" i="1"/>
  <c r="BP91" i="1" s="1"/>
  <c r="BO90" i="1"/>
  <c r="BM90" i="1"/>
  <c r="Z90" i="1"/>
  <c r="Z92" i="1" s="1"/>
  <c r="Y90" i="1"/>
  <c r="Y92" i="1" s="1"/>
  <c r="X87" i="1"/>
  <c r="X86" i="1"/>
  <c r="BO85" i="1"/>
  <c r="BM85" i="1"/>
  <c r="Z85" i="1"/>
  <c r="Y85" i="1"/>
  <c r="P85" i="1"/>
  <c r="BO84" i="1"/>
  <c r="BM84" i="1"/>
  <c r="Z84" i="1"/>
  <c r="Y84" i="1"/>
  <c r="BP84" i="1" s="1"/>
  <c r="P84" i="1"/>
  <c r="BO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X77" i="1"/>
  <c r="X76" i="1"/>
  <c r="BO75" i="1"/>
  <c r="BM75" i="1"/>
  <c r="Z75" i="1"/>
  <c r="Y75" i="1"/>
  <c r="BP75" i="1" s="1"/>
  <c r="P75" i="1"/>
  <c r="BO74" i="1"/>
  <c r="BM74" i="1"/>
  <c r="Z74" i="1"/>
  <c r="Z76" i="1" s="1"/>
  <c r="Y74" i="1"/>
  <c r="P74" i="1"/>
  <c r="X71" i="1"/>
  <c r="X70" i="1"/>
  <c r="BO69" i="1"/>
  <c r="BM69" i="1"/>
  <c r="Z69" i="1"/>
  <c r="Z70" i="1" s="1"/>
  <c r="Y69" i="1"/>
  <c r="Y71" i="1" s="1"/>
  <c r="X66" i="1"/>
  <c r="X65" i="1"/>
  <c r="BO64" i="1"/>
  <c r="BM64" i="1"/>
  <c r="Z64" i="1"/>
  <c r="Y64" i="1"/>
  <c r="BP64" i="1" s="1"/>
  <c r="P64" i="1"/>
  <c r="BO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Z59" i="1" s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BP36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08" i="1" l="1"/>
  <c r="X311" i="1"/>
  <c r="Z38" i="1"/>
  <c r="BN36" i="1"/>
  <c r="Z163" i="1"/>
  <c r="BN159" i="1"/>
  <c r="BN160" i="1"/>
  <c r="BN162" i="1"/>
  <c r="Y176" i="1"/>
  <c r="Z176" i="1"/>
  <c r="BN174" i="1"/>
  <c r="BP143" i="1"/>
  <c r="BN143" i="1"/>
  <c r="BP186" i="1"/>
  <c r="BN186" i="1"/>
  <c r="BP188" i="1"/>
  <c r="BN188" i="1"/>
  <c r="Y206" i="1"/>
  <c r="BP200" i="1"/>
  <c r="BN200" i="1"/>
  <c r="BP202" i="1"/>
  <c r="BN202" i="1"/>
  <c r="BP204" i="1"/>
  <c r="BN204" i="1"/>
  <c r="Y220" i="1"/>
  <c r="Y219" i="1"/>
  <c r="BP218" i="1"/>
  <c r="BN218" i="1"/>
  <c r="BP228" i="1"/>
  <c r="BN228" i="1"/>
  <c r="BP242" i="1"/>
  <c r="BN242" i="1"/>
  <c r="Y276" i="1"/>
  <c r="Y275" i="1"/>
  <c r="BP273" i="1"/>
  <c r="BN273" i="1"/>
  <c r="BP274" i="1"/>
  <c r="BN274" i="1"/>
  <c r="X309" i="1"/>
  <c r="Z32" i="1"/>
  <c r="BP31" i="1"/>
  <c r="BN31" i="1"/>
  <c r="BP80" i="1"/>
  <c r="BN80" i="1"/>
  <c r="BP83" i="1"/>
  <c r="BN83" i="1"/>
  <c r="BP85" i="1"/>
  <c r="BN85" i="1"/>
  <c r="BP97" i="1"/>
  <c r="BN97" i="1"/>
  <c r="BP107" i="1"/>
  <c r="BN107" i="1"/>
  <c r="BP119" i="1"/>
  <c r="BN119" i="1"/>
  <c r="BP121" i="1"/>
  <c r="BN121" i="1"/>
  <c r="Y134" i="1"/>
  <c r="Y133" i="1"/>
  <c r="BP132" i="1"/>
  <c r="BN132" i="1"/>
  <c r="Y168" i="1"/>
  <c r="BP166" i="1"/>
  <c r="BN166" i="1"/>
  <c r="Y181" i="1"/>
  <c r="Y180" i="1"/>
  <c r="BP179" i="1"/>
  <c r="BN179" i="1"/>
  <c r="Y225" i="1"/>
  <c r="Y224" i="1"/>
  <c r="BP223" i="1"/>
  <c r="BN223" i="1"/>
  <c r="Y267" i="1"/>
  <c r="Y266" i="1"/>
  <c r="BP263" i="1"/>
  <c r="BN263" i="1"/>
  <c r="BP264" i="1"/>
  <c r="BN264" i="1"/>
  <c r="BP265" i="1"/>
  <c r="BN265" i="1"/>
  <c r="BP280" i="1"/>
  <c r="BN280" i="1"/>
  <c r="Y38" i="1"/>
  <c r="Y60" i="1"/>
  <c r="Y65" i="1"/>
  <c r="Y76" i="1"/>
  <c r="Z86" i="1"/>
  <c r="Y99" i="1"/>
  <c r="Z109" i="1"/>
  <c r="Z122" i="1"/>
  <c r="Y128" i="1"/>
  <c r="Y145" i="1"/>
  <c r="Y164" i="1"/>
  <c r="Z168" i="1"/>
  <c r="Y190" i="1"/>
  <c r="Y197" i="1"/>
  <c r="Z206" i="1"/>
  <c r="Z214" i="1"/>
  <c r="Z230" i="1"/>
  <c r="BN114" i="1"/>
  <c r="Y87" i="1"/>
  <c r="X310" i="1"/>
  <c r="BN69" i="1"/>
  <c r="BN48" i="1"/>
  <c r="BN50" i="1"/>
  <c r="BN52" i="1"/>
  <c r="BN54" i="1"/>
  <c r="BN56" i="1"/>
  <c r="BN58" i="1"/>
  <c r="Y59" i="1"/>
  <c r="BN63" i="1"/>
  <c r="BP63" i="1"/>
  <c r="Y66" i="1"/>
  <c r="BP69" i="1"/>
  <c r="Y70" i="1"/>
  <c r="BN74" i="1"/>
  <c r="BP74" i="1"/>
  <c r="Y77" i="1"/>
  <c r="Y86" i="1"/>
  <c r="Y93" i="1"/>
  <c r="Y100" i="1"/>
  <c r="Y110" i="1"/>
  <c r="Y116" i="1"/>
  <c r="BP113" i="1"/>
  <c r="BN113" i="1"/>
  <c r="Y115" i="1"/>
  <c r="BP120" i="1"/>
  <c r="BN120" i="1"/>
  <c r="Y122" i="1"/>
  <c r="BP127" i="1"/>
  <c r="BN127" i="1"/>
  <c r="Y129" i="1"/>
  <c r="H9" i="1"/>
  <c r="A10" i="1"/>
  <c r="Y24" i="1"/>
  <c r="Y32" i="1"/>
  <c r="Y39" i="1"/>
  <c r="Y44" i="1"/>
  <c r="F9" i="1"/>
  <c r="J9" i="1"/>
  <c r="BN22" i="1"/>
  <c r="BP22" i="1"/>
  <c r="X307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75" i="1"/>
  <c r="BN81" i="1"/>
  <c r="BN82" i="1"/>
  <c r="BN84" i="1"/>
  <c r="BN90" i="1"/>
  <c r="BP90" i="1"/>
  <c r="BN91" i="1"/>
  <c r="BN96" i="1"/>
  <c r="BP96" i="1"/>
  <c r="BN98" i="1"/>
  <c r="BN103" i="1"/>
  <c r="BP103" i="1"/>
  <c r="BN105" i="1"/>
  <c r="BP106" i="1"/>
  <c r="BN106" i="1"/>
  <c r="BP108" i="1"/>
  <c r="BN108" i="1"/>
  <c r="Z115" i="1"/>
  <c r="Y123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Z312" i="1" l="1"/>
  <c r="Y311" i="1"/>
  <c r="Y308" i="1"/>
  <c r="Y307" i="1"/>
  <c r="Y309" i="1"/>
  <c r="Y310" i="1" l="1"/>
  <c r="C320" i="1" s="1"/>
  <c r="A320" i="1"/>
  <c r="B320" i="1" l="1"/>
</calcChain>
</file>

<file path=xl/sharedStrings.xml><?xml version="1.0" encoding="utf-8"?>
<sst xmlns="http://schemas.openxmlformats.org/spreadsheetml/2006/main" count="1534" uniqueCount="514">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</sst>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6"/>
      <c r="F1" s="356"/>
      <c r="G1" s="12" t="s">
        <v>1</v>
      </c>
      <c r="H1" s="381" t="s">
        <v>2</v>
      </c>
      <c r="I1" s="356"/>
      <c r="J1" s="356"/>
      <c r="K1" s="356"/>
      <c r="L1" s="356"/>
      <c r="M1" s="356"/>
      <c r="N1" s="356"/>
      <c r="O1" s="356"/>
      <c r="P1" s="356"/>
      <c r="Q1" s="356"/>
      <c r="R1" s="355" t="s">
        <v>3</v>
      </c>
      <c r="S1" s="356"/>
      <c r="T1" s="3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1" t="s">
        <v>8</v>
      </c>
      <c r="B5" s="341"/>
      <c r="C5" s="342"/>
      <c r="D5" s="384"/>
      <c r="E5" s="385"/>
      <c r="F5" s="518" t="s">
        <v>9</v>
      </c>
      <c r="G5" s="342"/>
      <c r="H5" s="384" t="s">
        <v>513</v>
      </c>
      <c r="I5" s="484"/>
      <c r="J5" s="484"/>
      <c r="K5" s="484"/>
      <c r="L5" s="484"/>
      <c r="M5" s="385"/>
      <c r="N5" s="61"/>
      <c r="P5" s="24" t="s">
        <v>10</v>
      </c>
      <c r="Q5" s="525">
        <v>45649</v>
      </c>
      <c r="R5" s="414"/>
      <c r="T5" s="441" t="s">
        <v>11</v>
      </c>
      <c r="U5" s="388"/>
      <c r="V5" s="442" t="s">
        <v>12</v>
      </c>
      <c r="W5" s="414"/>
      <c r="AB5" s="51"/>
      <c r="AC5" s="51"/>
      <c r="AD5" s="51"/>
      <c r="AE5" s="51"/>
    </row>
    <row r="6" spans="1:32" s="318" customFormat="1" ht="24" customHeight="1" x14ac:dyDescent="0.2">
      <c r="A6" s="401" t="s">
        <v>13</v>
      </c>
      <c r="B6" s="341"/>
      <c r="C6" s="342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414"/>
      <c r="N6" s="62"/>
      <c r="P6" s="24" t="s">
        <v>15</v>
      </c>
      <c r="Q6" s="532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45" t="s">
        <v>16</v>
      </c>
      <c r="U6" s="388"/>
      <c r="V6" s="466" t="s">
        <v>17</v>
      </c>
      <c r="W6" s="348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9" t="str">
        <f>IFERROR(VLOOKUP(DeliveryAddress,Table,3,0),1)</f>
        <v>1</v>
      </c>
      <c r="E7" s="370"/>
      <c r="F7" s="370"/>
      <c r="G7" s="370"/>
      <c r="H7" s="370"/>
      <c r="I7" s="370"/>
      <c r="J7" s="370"/>
      <c r="K7" s="370"/>
      <c r="L7" s="370"/>
      <c r="M7" s="371"/>
      <c r="N7" s="63"/>
      <c r="P7" s="24"/>
      <c r="Q7" s="42"/>
      <c r="R7" s="42"/>
      <c r="T7" s="337"/>
      <c r="U7" s="388"/>
      <c r="V7" s="467"/>
      <c r="W7" s="468"/>
      <c r="AB7" s="51"/>
      <c r="AC7" s="51"/>
      <c r="AD7" s="51"/>
      <c r="AE7" s="51"/>
    </row>
    <row r="8" spans="1:32" s="318" customFormat="1" ht="25.5" customHeight="1" x14ac:dyDescent="0.2">
      <c r="A8" s="475" t="s">
        <v>18</v>
      </c>
      <c r="B8" s="334"/>
      <c r="C8" s="335"/>
      <c r="D8" s="375" t="s">
        <v>19</v>
      </c>
      <c r="E8" s="376"/>
      <c r="F8" s="376"/>
      <c r="G8" s="376"/>
      <c r="H8" s="376"/>
      <c r="I8" s="376"/>
      <c r="J8" s="376"/>
      <c r="K8" s="376"/>
      <c r="L8" s="376"/>
      <c r="M8" s="377"/>
      <c r="N8" s="64"/>
      <c r="P8" s="24" t="s">
        <v>20</v>
      </c>
      <c r="Q8" s="420">
        <v>0.45833333333333331</v>
      </c>
      <c r="R8" s="371"/>
      <c r="T8" s="337"/>
      <c r="U8" s="388"/>
      <c r="V8" s="467"/>
      <c r="W8" s="468"/>
      <c r="AB8" s="51"/>
      <c r="AC8" s="51"/>
      <c r="AD8" s="51"/>
      <c r="AE8" s="51"/>
    </row>
    <row r="9" spans="1:32" s="318" customFormat="1" ht="39.950000000000003" customHeight="1" x14ac:dyDescent="0.2">
      <c r="A9" s="4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02"/>
      <c r="E9" s="339"/>
      <c r="F9" s="4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11"/>
      <c r="R9" s="412"/>
      <c r="T9" s="337"/>
      <c r="U9" s="388"/>
      <c r="V9" s="469"/>
      <c r="W9" s="470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02"/>
      <c r="E10" s="339"/>
      <c r="F10" s="4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3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46"/>
      <c r="R10" s="447"/>
      <c r="U10" s="24" t="s">
        <v>23</v>
      </c>
      <c r="V10" s="347" t="s">
        <v>24</v>
      </c>
      <c r="W10" s="348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494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49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20"/>
      <c r="R12" s="371"/>
      <c r="S12" s="23"/>
      <c r="U12" s="24"/>
      <c r="V12" s="356"/>
      <c r="W12" s="337"/>
      <c r="AB12" s="51"/>
      <c r="AC12" s="51"/>
      <c r="AD12" s="51"/>
      <c r="AE12" s="51"/>
    </row>
    <row r="13" spans="1:32" s="318" customFormat="1" ht="23.25" customHeight="1" x14ac:dyDescent="0.2">
      <c r="A13" s="449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4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49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30" t="s">
        <v>35</v>
      </c>
      <c r="Q15" s="356"/>
      <c r="R15" s="356"/>
      <c r="S15" s="356"/>
      <c r="T15" s="3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9" t="s">
        <v>36</v>
      </c>
      <c r="B17" s="349" t="s">
        <v>37</v>
      </c>
      <c r="C17" s="405" t="s">
        <v>38</v>
      </c>
      <c r="D17" s="349" t="s">
        <v>39</v>
      </c>
      <c r="E17" s="393"/>
      <c r="F17" s="349" t="s">
        <v>40</v>
      </c>
      <c r="G17" s="349" t="s">
        <v>41</v>
      </c>
      <c r="H17" s="349" t="s">
        <v>42</v>
      </c>
      <c r="I17" s="349" t="s">
        <v>43</v>
      </c>
      <c r="J17" s="349" t="s">
        <v>44</v>
      </c>
      <c r="K17" s="349" t="s">
        <v>45</v>
      </c>
      <c r="L17" s="349" t="s">
        <v>46</v>
      </c>
      <c r="M17" s="349" t="s">
        <v>47</v>
      </c>
      <c r="N17" s="349" t="s">
        <v>48</v>
      </c>
      <c r="O17" s="349" t="s">
        <v>49</v>
      </c>
      <c r="P17" s="349" t="s">
        <v>50</v>
      </c>
      <c r="Q17" s="392"/>
      <c r="R17" s="392"/>
      <c r="S17" s="392"/>
      <c r="T17" s="393"/>
      <c r="U17" s="510" t="s">
        <v>51</v>
      </c>
      <c r="V17" s="342"/>
      <c r="W17" s="349" t="s">
        <v>52</v>
      </c>
      <c r="X17" s="349" t="s">
        <v>53</v>
      </c>
      <c r="Y17" s="511" t="s">
        <v>54</v>
      </c>
      <c r="Z17" s="472" t="s">
        <v>55</v>
      </c>
      <c r="AA17" s="461" t="s">
        <v>56</v>
      </c>
      <c r="AB17" s="461" t="s">
        <v>57</v>
      </c>
      <c r="AC17" s="461" t="s">
        <v>58</v>
      </c>
      <c r="AD17" s="461" t="s">
        <v>59</v>
      </c>
      <c r="AE17" s="513"/>
      <c r="AF17" s="514"/>
      <c r="AG17" s="69"/>
      <c r="BD17" s="68" t="s">
        <v>60</v>
      </c>
    </row>
    <row r="18" spans="1:68" ht="14.25" customHeight="1" x14ac:dyDescent="0.2">
      <c r="A18" s="350"/>
      <c r="B18" s="350"/>
      <c r="C18" s="350"/>
      <c r="D18" s="394"/>
      <c r="E18" s="396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50"/>
      <c r="X18" s="350"/>
      <c r="Y18" s="512"/>
      <c r="Z18" s="473"/>
      <c r="AA18" s="462"/>
      <c r="AB18" s="462"/>
      <c r="AC18" s="462"/>
      <c r="AD18" s="515"/>
      <c r="AE18" s="516"/>
      <c r="AF18" s="517"/>
      <c r="AG18" s="69"/>
      <c r="BD18" s="68"/>
    </row>
    <row r="19" spans="1:68" ht="27.75" hidden="1" customHeight="1" x14ac:dyDescent="0.2">
      <c r="A19" s="362" t="s">
        <v>63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48"/>
      <c r="AB19" s="48"/>
      <c r="AC19" s="48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hidden="1" customHeight="1" x14ac:dyDescent="0.25">
      <c r="A21" s="361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1">
        <v>4607111035752</v>
      </c>
      <c r="E22" s="33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3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4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4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62" t="s">
        <v>75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48"/>
      <c r="AB25" s="48"/>
      <c r="AC25" s="48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hidden="1" customHeight="1" x14ac:dyDescent="0.25">
      <c r="A27" s="361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1">
        <v>4607111036605</v>
      </c>
      <c r="E28" s="33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9"/>
      <c r="R28" s="329"/>
      <c r="S28" s="329"/>
      <c r="T28" s="330"/>
      <c r="U28" s="34"/>
      <c r="V28" s="34"/>
      <c r="W28" s="35" t="s">
        <v>70</v>
      </c>
      <c r="X28" s="324">
        <v>70</v>
      </c>
      <c r="Y28" s="325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1">
        <v>4607111036520</v>
      </c>
      <c r="E29" s="33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9"/>
      <c r="R29" s="329"/>
      <c r="S29" s="329"/>
      <c r="T29" s="330"/>
      <c r="U29" s="34"/>
      <c r="V29" s="34"/>
      <c r="W29" s="35" t="s">
        <v>70</v>
      </c>
      <c r="X29" s="324">
        <v>70</v>
      </c>
      <c r="Y29" s="325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4301132092</v>
      </c>
      <c r="D30" s="331">
        <v>4607111036537</v>
      </c>
      <c r="E30" s="33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9"/>
      <c r="R30" s="329"/>
      <c r="S30" s="329"/>
      <c r="T30" s="330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1">
        <v>4607111036599</v>
      </c>
      <c r="E31" s="33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9"/>
      <c r="R31" s="329"/>
      <c r="S31" s="329"/>
      <c r="T31" s="330"/>
      <c r="U31" s="34"/>
      <c r="V31" s="34"/>
      <c r="W31" s="35" t="s">
        <v>70</v>
      </c>
      <c r="X31" s="324">
        <v>70</v>
      </c>
      <c r="Y31" s="325">
        <f>IFERROR(IF(X31="","",X31),"")</f>
        <v>70</v>
      </c>
      <c r="Z31" s="36">
        <f>IFERROR(IF(X31="","",X31*0.00941),"")</f>
        <v>0.65869999999999995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134.52600000000001</v>
      </c>
      <c r="BN31" s="67">
        <f>IFERROR(Y31*I31,"0")</f>
        <v>134.52600000000001</v>
      </c>
      <c r="BO31" s="67">
        <f>IFERROR(X31/J31,"0")</f>
        <v>0.5</v>
      </c>
      <c r="BP31" s="67">
        <f>IFERROR(Y31/J31,"0")</f>
        <v>0.5</v>
      </c>
    </row>
    <row r="32" spans="1:68" x14ac:dyDescent="0.2">
      <c r="A32" s="343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4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210</v>
      </c>
      <c r="Y32" s="326">
        <f>IFERROR(SUM(Y28:Y31),"0")</f>
        <v>210</v>
      </c>
      <c r="Z32" s="326">
        <f>IFERROR(IF(Z28="",0,Z28),"0")+IFERROR(IF(Z29="",0,Z29),"0")+IFERROR(IF(Z30="",0,Z30),"0")+IFERROR(IF(Z31="",0,Z31),"0")</f>
        <v>1.9760999999999997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4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315</v>
      </c>
      <c r="Y33" s="326">
        <f>IFERROR(SUMPRODUCT(Y28:Y31*H28:H31),"0")</f>
        <v>315</v>
      </c>
      <c r="Z33" s="37"/>
      <c r="AA33" s="327"/>
      <c r="AB33" s="327"/>
      <c r="AC33" s="327"/>
    </row>
    <row r="34" spans="1:68" ht="16.5" hidden="1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hidden="1" customHeight="1" x14ac:dyDescent="0.25">
      <c r="A35" s="361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1">
        <v>4607111036315</v>
      </c>
      <c r="E36" s="332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9"/>
      <c r="R36" s="329"/>
      <c r="S36" s="329"/>
      <c r="T36" s="330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31">
        <v>4607111036292</v>
      </c>
      <c r="E37" s="332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9"/>
      <c r="R37" s="329"/>
      <c r="S37" s="329"/>
      <c r="T37" s="330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3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4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hidden="1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4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hidden="1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hidden="1" customHeight="1" x14ac:dyDescent="0.25">
      <c r="A41" s="361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20"/>
      <c r="AB41" s="320"/>
      <c r="AC41" s="320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31">
        <v>4607111037053</v>
      </c>
      <c r="E42" s="332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4">
        <v>60</v>
      </c>
      <c r="Y42" s="325">
        <f>IFERROR(IF(X42="","",X42),"")</f>
        <v>60</v>
      </c>
      <c r="Z42" s="36">
        <f>IFERROR(IF(X42="","",X42*0.0095),"")</f>
        <v>0.56999999999999995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95.50800000000001</v>
      </c>
      <c r="BN42" s="67">
        <f>IFERROR(Y42*I42,"0")</f>
        <v>95.50800000000001</v>
      </c>
      <c r="BO42" s="67">
        <f>IFERROR(X42/J42,"0")</f>
        <v>0.46153846153846156</v>
      </c>
      <c r="BP42" s="67">
        <f>IFERROR(Y42/J42,"0")</f>
        <v>0.46153846153846156</v>
      </c>
    </row>
    <row r="43" spans="1:68" x14ac:dyDescent="0.2">
      <c r="A43" s="343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4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60</v>
      </c>
      <c r="Y43" s="326">
        <f>IFERROR(SUM(Y42:Y42),"0")</f>
        <v>60</v>
      </c>
      <c r="Z43" s="326">
        <f>IFERROR(IF(Z42="",0,Z42),"0")</f>
        <v>0.56999999999999995</v>
      </c>
      <c r="AA43" s="327"/>
      <c r="AB43" s="327"/>
      <c r="AC43" s="327"/>
    </row>
    <row r="44" spans="1:68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4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72</v>
      </c>
      <c r="Y44" s="326">
        <f>IFERROR(SUMPRODUCT(Y42:Y42*H42:H42),"0")</f>
        <v>72</v>
      </c>
      <c r="Z44" s="37"/>
      <c r="AA44" s="327"/>
      <c r="AB44" s="327"/>
      <c r="AC44" s="327"/>
    </row>
    <row r="45" spans="1:68" ht="16.5" hidden="1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hidden="1" customHeight="1" x14ac:dyDescent="0.25">
      <c r="A46" s="361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20"/>
      <c r="AB46" s="320"/>
      <c r="AC46" s="320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1">
        <v>4607111037190</v>
      </c>
      <c r="E47" s="332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9"/>
      <c r="R47" s="329"/>
      <c r="S47" s="329"/>
      <c r="T47" s="330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1">
        <v>4607111038999</v>
      </c>
      <c r="E48" s="332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9"/>
      <c r="R48" s="329"/>
      <c r="S48" s="329"/>
      <c r="T48" s="330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1">
        <v>4607111037183</v>
      </c>
      <c r="E49" s="332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50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9"/>
      <c r="R49" s="329"/>
      <c r="S49" s="329"/>
      <c r="T49" s="330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1">
        <v>4607111039385</v>
      </c>
      <c r="E50" s="332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9"/>
      <c r="R50" s="329"/>
      <c r="S50" s="329"/>
      <c r="T50" s="330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1">
        <v>4607111037091</v>
      </c>
      <c r="E51" s="332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54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1">
        <v>4607111039392</v>
      </c>
      <c r="E52" s="332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29"/>
      <c r="R52" s="329"/>
      <c r="S52" s="329"/>
      <c r="T52" s="330"/>
      <c r="U52" s="34"/>
      <c r="V52" s="34"/>
      <c r="W52" s="35" t="s">
        <v>70</v>
      </c>
      <c r="X52" s="324">
        <v>0</v>
      </c>
      <c r="Y52" s="325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9"/>
      <c r="R53" s="329"/>
      <c r="S53" s="329"/>
      <c r="T53" s="330"/>
      <c r="U53" s="34"/>
      <c r="V53" s="34"/>
      <c r="W53" s="35" t="s">
        <v>70</v>
      </c>
      <c r="X53" s="324">
        <v>24</v>
      </c>
      <c r="Y53" s="325">
        <f t="shared" si="0"/>
        <v>24</v>
      </c>
      <c r="Z53" s="36">
        <f t="shared" si="1"/>
        <v>0.372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178.32</v>
      </c>
      <c r="BN53" s="67">
        <f t="shared" si="3"/>
        <v>178.32</v>
      </c>
      <c r="BO53" s="67">
        <f t="shared" si="4"/>
        <v>0.2857142857142857</v>
      </c>
      <c r="BP53" s="67">
        <f t="shared" si="5"/>
        <v>0.2857142857142857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9"/>
      <c r="R54" s="329"/>
      <c r="S54" s="329"/>
      <c r="T54" s="330"/>
      <c r="U54" s="34"/>
      <c r="V54" s="34"/>
      <c r="W54" s="35" t="s">
        <v>70</v>
      </c>
      <c r="X54" s="324">
        <v>0</v>
      </c>
      <c r="Y54" s="325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9"/>
      <c r="R56" s="329"/>
      <c r="S56" s="329"/>
      <c r="T56" s="330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9"/>
      <c r="R57" s="329"/>
      <c r="S57" s="329"/>
      <c r="T57" s="330"/>
      <c r="U57" s="34"/>
      <c r="V57" s="34"/>
      <c r="W57" s="35" t="s">
        <v>70</v>
      </c>
      <c r="X57" s="324">
        <v>0</v>
      </c>
      <c r="Y57" s="325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9"/>
      <c r="R58" s="329"/>
      <c r="S58" s="329"/>
      <c r="T58" s="330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3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4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24</v>
      </c>
      <c r="Y59" s="326">
        <f>IFERROR(SUM(Y47:Y58),"0")</f>
        <v>24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4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172.8</v>
      </c>
      <c r="Y60" s="326">
        <f>IFERROR(SUMPRODUCT(Y47:Y58*H47:H58),"0")</f>
        <v>172.8</v>
      </c>
      <c r="Z60" s="37"/>
      <c r="AA60" s="327"/>
      <c r="AB60" s="327"/>
      <c r="AC60" s="327"/>
    </row>
    <row r="61" spans="1:68" ht="16.5" hidden="1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hidden="1" customHeight="1" x14ac:dyDescent="0.25">
      <c r="A62" s="361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20"/>
      <c r="AB62" s="320"/>
      <c r="AC62" s="320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9"/>
      <c r="R63" s="329"/>
      <c r="S63" s="329"/>
      <c r="T63" s="330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9"/>
      <c r="R64" s="329"/>
      <c r="S64" s="329"/>
      <c r="T64" s="330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43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4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0</v>
      </c>
      <c r="Y65" s="326">
        <f>IFERROR(SUM(Y63:Y64),"0")</f>
        <v>0</v>
      </c>
      <c r="Z65" s="326">
        <f>IFERROR(IF(Z63="",0,Z63),"0")+IFERROR(IF(Z64="",0,Z64),"0")</f>
        <v>0</v>
      </c>
      <c r="AA65" s="327"/>
      <c r="AB65" s="327"/>
      <c r="AC65" s="327"/>
    </row>
    <row r="66" spans="1:68" hidden="1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4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0</v>
      </c>
      <c r="Y66" s="326">
        <f>IFERROR(SUMPRODUCT(Y63:Y64*H63:H64),"0")</f>
        <v>0</v>
      </c>
      <c r="Z66" s="37"/>
      <c r="AA66" s="327"/>
      <c r="AB66" s="327"/>
      <c r="AC66" s="327"/>
    </row>
    <row r="67" spans="1:68" ht="16.5" hidden="1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hidden="1" customHeight="1" x14ac:dyDescent="0.25">
      <c r="A68" s="361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20"/>
      <c r="AB68" s="320"/>
      <c r="AC68" s="320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31">
        <v>4607111033659</v>
      </c>
      <c r="E69" s="332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44" t="s">
        <v>144</v>
      </c>
      <c r="Q69" s="329"/>
      <c r="R69" s="329"/>
      <c r="S69" s="329"/>
      <c r="T69" s="330"/>
      <c r="U69" s="34"/>
      <c r="V69" s="34"/>
      <c r="W69" s="35" t="s">
        <v>70</v>
      </c>
      <c r="X69" s="324">
        <v>42</v>
      </c>
      <c r="Y69" s="325">
        <f>IFERROR(IF(X69="","",X69),"")</f>
        <v>42</v>
      </c>
      <c r="Z69" s="36">
        <f>IFERROR(IF(X69="","",X69*0.01788),"")</f>
        <v>0.75095999999999996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180.75120000000001</v>
      </c>
      <c r="BN69" s="67">
        <f>IFERROR(Y69*I69,"0")</f>
        <v>180.75120000000001</v>
      </c>
      <c r="BO69" s="67">
        <f>IFERROR(X69/J69,"0")</f>
        <v>0.6</v>
      </c>
      <c r="BP69" s="67">
        <f>IFERROR(Y69/J69,"0")</f>
        <v>0.6</v>
      </c>
    </row>
    <row r="70" spans="1:68" x14ac:dyDescent="0.2">
      <c r="A70" s="343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4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42</v>
      </c>
      <c r="Y70" s="326">
        <f>IFERROR(SUM(Y69:Y69),"0")</f>
        <v>42</v>
      </c>
      <c r="Z70" s="326">
        <f>IFERROR(IF(Z69="",0,Z69),"0")</f>
        <v>0.75095999999999996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4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151.20000000000002</v>
      </c>
      <c r="Y71" s="326">
        <f>IFERROR(SUMPRODUCT(Y69:Y69*H69:H69),"0")</f>
        <v>151.20000000000002</v>
      </c>
      <c r="Z71" s="37"/>
      <c r="AA71" s="327"/>
      <c r="AB71" s="327"/>
      <c r="AC71" s="327"/>
    </row>
    <row r="72" spans="1:68" ht="16.5" hidden="1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hidden="1" customHeight="1" x14ac:dyDescent="0.25">
      <c r="A73" s="361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20"/>
      <c r="AB73" s="320"/>
      <c r="AC73" s="320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1">
        <v>4607111034137</v>
      </c>
      <c r="E74" s="332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9"/>
      <c r="R74" s="329"/>
      <c r="S74" s="329"/>
      <c r="T74" s="330"/>
      <c r="U74" s="34"/>
      <c r="V74" s="34"/>
      <c r="W74" s="35" t="s">
        <v>70</v>
      </c>
      <c r="X74" s="324">
        <v>70</v>
      </c>
      <c r="Y74" s="325">
        <f>IFERROR(IF(X74="","",X74),"")</f>
        <v>70</v>
      </c>
      <c r="Z74" s="36">
        <f>IFERROR(IF(X74="","",X74*0.01788),"")</f>
        <v>1.2516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301.25200000000001</v>
      </c>
      <c r="BN74" s="67">
        <f>IFERROR(Y74*I74,"0")</f>
        <v>301.25200000000001</v>
      </c>
      <c r="BO74" s="67">
        <f>IFERROR(X74/J74,"0")</f>
        <v>1</v>
      </c>
      <c r="BP74" s="67">
        <f>IFERROR(Y74/J74,"0")</f>
        <v>1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1">
        <v>4607111034120</v>
      </c>
      <c r="E75" s="332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9"/>
      <c r="R75" s="329"/>
      <c r="S75" s="329"/>
      <c r="T75" s="330"/>
      <c r="U75" s="34"/>
      <c r="V75" s="34"/>
      <c r="W75" s="35" t="s">
        <v>70</v>
      </c>
      <c r="X75" s="324">
        <v>70</v>
      </c>
      <c r="Y75" s="325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43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4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140</v>
      </c>
      <c r="Y76" s="326">
        <f>IFERROR(SUM(Y74:Y75),"0")</f>
        <v>140</v>
      </c>
      <c r="Z76" s="326">
        <f>IFERROR(IF(Z74="",0,Z74),"0")+IFERROR(IF(Z75="",0,Z75),"0")</f>
        <v>2.5032000000000001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4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504</v>
      </c>
      <c r="Y77" s="326">
        <f>IFERROR(SUMPRODUCT(Y74:Y75*H74:H75),"0")</f>
        <v>504</v>
      </c>
      <c r="Z77" s="37"/>
      <c r="AA77" s="327"/>
      <c r="AB77" s="327"/>
      <c r="AC77" s="327"/>
    </row>
    <row r="78" spans="1:68" ht="16.5" hidden="1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hidden="1" customHeight="1" x14ac:dyDescent="0.25">
      <c r="A79" s="361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20"/>
      <c r="AB79" s="320"/>
      <c r="AC79" s="320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31">
        <v>4607111035141</v>
      </c>
      <c r="E80" s="332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83" t="s">
        <v>157</v>
      </c>
      <c r="Q80" s="329"/>
      <c r="R80" s="329"/>
      <c r="S80" s="329"/>
      <c r="T80" s="330"/>
      <c r="U80" s="34"/>
      <c r="V80" s="34"/>
      <c r="W80" s="35" t="s">
        <v>70</v>
      </c>
      <c r="X80" s="324">
        <v>56</v>
      </c>
      <c r="Y80" s="325">
        <f t="shared" ref="Y80:Y85" si="6">IFERROR(IF(X80="","",X80),"")</f>
        <v>56</v>
      </c>
      <c r="Z80" s="36">
        <f t="shared" ref="Z80:Z85" si="7">IFERROR(IF(X80="","",X80*0.01788),"")</f>
        <v>1.0012799999999999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241.00160000000002</v>
      </c>
      <c r="BN80" s="67">
        <f t="shared" ref="BN80:BN85" si="9">IFERROR(Y80*I80,"0")</f>
        <v>241.00160000000002</v>
      </c>
      <c r="BO80" s="67">
        <f t="shared" ref="BO80:BO85" si="10">IFERROR(X80/J80,"0")</f>
        <v>0.8</v>
      </c>
      <c r="BP80" s="67">
        <f t="shared" ref="BP80:BP85" si="11">IFERROR(Y80/J80,"0")</f>
        <v>0.8</v>
      </c>
    </row>
    <row r="81" spans="1:68" ht="27" customHeight="1" x14ac:dyDescent="0.25">
      <c r="A81" s="54" t="s">
        <v>159</v>
      </c>
      <c r="B81" s="54" t="s">
        <v>160</v>
      </c>
      <c r="C81" s="31">
        <v>4301135285</v>
      </c>
      <c r="D81" s="331">
        <v>4607111036407</v>
      </c>
      <c r="E81" s="332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29"/>
      <c r="R81" s="329"/>
      <c r="S81" s="329"/>
      <c r="T81" s="330"/>
      <c r="U81" s="34"/>
      <c r="V81" s="34"/>
      <c r="W81" s="35" t="s">
        <v>70</v>
      </c>
      <c r="X81" s="324">
        <v>56</v>
      </c>
      <c r="Y81" s="325">
        <f t="shared" si="6"/>
        <v>56</v>
      </c>
      <c r="Z81" s="36">
        <f t="shared" si="7"/>
        <v>1.0012799999999999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253.63520000000003</v>
      </c>
      <c r="BN81" s="67">
        <f t="shared" si="9"/>
        <v>253.63520000000003</v>
      </c>
      <c r="BO81" s="67">
        <f t="shared" si="10"/>
        <v>0.8</v>
      </c>
      <c r="BP81" s="67">
        <f t="shared" si="11"/>
        <v>0.8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31">
        <v>4607111033628</v>
      </c>
      <c r="E82" s="33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21" t="s">
        <v>164</v>
      </c>
      <c r="Q82" s="329"/>
      <c r="R82" s="329"/>
      <c r="S82" s="329"/>
      <c r="T82" s="330"/>
      <c r="U82" s="34"/>
      <c r="V82" s="34"/>
      <c r="W82" s="35" t="s">
        <v>70</v>
      </c>
      <c r="X82" s="324">
        <v>56</v>
      </c>
      <c r="Y82" s="325">
        <f t="shared" si="6"/>
        <v>56</v>
      </c>
      <c r="Z82" s="36">
        <f t="shared" si="7"/>
        <v>1.0012799999999999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hidden="1" customHeight="1" x14ac:dyDescent="0.25">
      <c r="A83" s="54" t="s">
        <v>165</v>
      </c>
      <c r="B83" s="54" t="s">
        <v>166</v>
      </c>
      <c r="C83" s="31">
        <v>4301135565</v>
      </c>
      <c r="D83" s="331">
        <v>4607111033451</v>
      </c>
      <c r="E83" s="33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29"/>
      <c r="R83" s="329"/>
      <c r="S83" s="329"/>
      <c r="T83" s="330"/>
      <c r="U83" s="34"/>
      <c r="V83" s="34"/>
      <c r="W83" s="35" t="s">
        <v>70</v>
      </c>
      <c r="X83" s="324">
        <v>0</v>
      </c>
      <c r="Y83" s="325">
        <f t="shared" si="6"/>
        <v>0</v>
      </c>
      <c r="Z83" s="36">
        <f t="shared" si="7"/>
        <v>0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29"/>
      <c r="R84" s="329"/>
      <c r="S84" s="329"/>
      <c r="T84" s="330"/>
      <c r="U84" s="34"/>
      <c r="V84" s="34"/>
      <c r="W84" s="35" t="s">
        <v>70</v>
      </c>
      <c r="X84" s="324">
        <v>0</v>
      </c>
      <c r="Y84" s="325">
        <f t="shared" si="6"/>
        <v>0</v>
      </c>
      <c r="Z84" s="36">
        <f t="shared" si="7"/>
        <v>0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169</v>
      </c>
      <c r="B85" s="54" t="s">
        <v>170</v>
      </c>
      <c r="C85" s="31">
        <v>4301135290</v>
      </c>
      <c r="D85" s="331">
        <v>4607111035028</v>
      </c>
      <c r="E85" s="332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9"/>
      <c r="R85" s="329"/>
      <c r="S85" s="329"/>
      <c r="T85" s="330"/>
      <c r="U85" s="34"/>
      <c r="V85" s="34"/>
      <c r="W85" s="35" t="s">
        <v>70</v>
      </c>
      <c r="X85" s="324">
        <v>0</v>
      </c>
      <c r="Y85" s="325">
        <f t="shared" si="6"/>
        <v>0</v>
      </c>
      <c r="Z85" s="36">
        <f t="shared" si="7"/>
        <v>0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3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4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168</v>
      </c>
      <c r="Y86" s="326">
        <f>IFERROR(SUM(Y80:Y85),"0")</f>
        <v>168</v>
      </c>
      <c r="Z86" s="326">
        <f>IFERROR(IF(Z80="",0,Z80),"0")+IFERROR(IF(Z81="",0,Z81),"0")+IFERROR(IF(Z82="",0,Z82),"0")+IFERROR(IF(Z83="",0,Z83),"0")+IFERROR(IF(Z84="",0,Z84),"0")+IFERROR(IF(Z85="",0,Z85),"0")</f>
        <v>3.0038399999999998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4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638.4</v>
      </c>
      <c r="Y87" s="326">
        <f>IFERROR(SUMPRODUCT(Y80:Y85*H80:H85),"0")</f>
        <v>638.4</v>
      </c>
      <c r="Z87" s="37"/>
      <c r="AA87" s="327"/>
      <c r="AB87" s="327"/>
      <c r="AC87" s="327"/>
    </row>
    <row r="88" spans="1:68" ht="16.5" hidden="1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hidden="1" customHeight="1" x14ac:dyDescent="0.25">
      <c r="A89" s="361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20"/>
      <c r="AB89" s="320"/>
      <c r="AC89" s="320"/>
    </row>
    <row r="90" spans="1:68" ht="27" hidden="1" customHeight="1" x14ac:dyDescent="0.25">
      <c r="A90" s="54" t="s">
        <v>172</v>
      </c>
      <c r="B90" s="54" t="s">
        <v>173</v>
      </c>
      <c r="C90" s="31">
        <v>4301190068</v>
      </c>
      <c r="D90" s="331">
        <v>4620207490365</v>
      </c>
      <c r="E90" s="332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36" t="s">
        <v>174</v>
      </c>
      <c r="Q90" s="329"/>
      <c r="R90" s="329"/>
      <c r="S90" s="329"/>
      <c r="T90" s="330"/>
      <c r="U90" s="34"/>
      <c r="V90" s="34"/>
      <c r="W90" s="35" t="s">
        <v>70</v>
      </c>
      <c r="X90" s="324">
        <v>0</v>
      </c>
      <c r="Y90" s="325">
        <f>IFERROR(IF(X90="","",X90),"")</f>
        <v>0</v>
      </c>
      <c r="Z90" s="36">
        <f>IFERROR(IF(X90="","",X90*0.0095),"")</f>
        <v>0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4301190070</v>
      </c>
      <c r="D91" s="331">
        <v>4620207490419</v>
      </c>
      <c r="E91" s="332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39" t="s">
        <v>179</v>
      </c>
      <c r="Q91" s="329"/>
      <c r="R91" s="329"/>
      <c r="S91" s="329"/>
      <c r="T91" s="330"/>
      <c r="U91" s="34"/>
      <c r="V91" s="34"/>
      <c r="W91" s="35" t="s">
        <v>70</v>
      </c>
      <c r="X91" s="324">
        <v>0</v>
      </c>
      <c r="Y91" s="325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idden="1" x14ac:dyDescent="0.2">
      <c r="A92" s="343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4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0</v>
      </c>
      <c r="Y92" s="326">
        <f>IFERROR(SUM(Y90:Y91),"0")</f>
        <v>0</v>
      </c>
      <c r="Z92" s="326">
        <f>IFERROR(IF(Z90="",0,Z90),"0")+IFERROR(IF(Z91="",0,Z91),"0")</f>
        <v>0</v>
      </c>
      <c r="AA92" s="327"/>
      <c r="AB92" s="327"/>
      <c r="AC92" s="327"/>
    </row>
    <row r="93" spans="1:68" hidden="1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4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0</v>
      </c>
      <c r="Y93" s="326">
        <f>IFERROR(SUMPRODUCT(Y90:Y91*H90:H91),"0")</f>
        <v>0</v>
      </c>
      <c r="Z93" s="37"/>
      <c r="AA93" s="327"/>
      <c r="AB93" s="327"/>
      <c r="AC93" s="327"/>
    </row>
    <row r="94" spans="1:68" ht="16.5" hidden="1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hidden="1" customHeight="1" x14ac:dyDescent="0.25">
      <c r="A95" s="361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20"/>
      <c r="AB95" s="320"/>
      <c r="AC95" s="320"/>
    </row>
    <row r="96" spans="1:68" ht="27" hidden="1" customHeight="1" x14ac:dyDescent="0.25">
      <c r="A96" s="54" t="s">
        <v>183</v>
      </c>
      <c r="B96" s="54" t="s">
        <v>184</v>
      </c>
      <c r="C96" s="31">
        <v>4301136042</v>
      </c>
      <c r="D96" s="331">
        <v>4607025784012</v>
      </c>
      <c r="E96" s="332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29"/>
      <c r="R96" s="329"/>
      <c r="S96" s="329"/>
      <c r="T96" s="330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31">
        <v>4607025784319</v>
      </c>
      <c r="E97" s="332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29"/>
      <c r="R97" s="329"/>
      <c r="S97" s="329"/>
      <c r="T97" s="330"/>
      <c r="U97" s="34"/>
      <c r="V97" s="34"/>
      <c r="W97" s="35" t="s">
        <v>70</v>
      </c>
      <c r="X97" s="324">
        <v>56</v>
      </c>
      <c r="Y97" s="325">
        <f>IFERROR(IF(X97="","",X97),"")</f>
        <v>56</v>
      </c>
      <c r="Z97" s="36">
        <f>IFERROR(IF(X97="","",X97*0.01788),"")</f>
        <v>1.0012799999999999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237.66399999999999</v>
      </c>
      <c r="BN97" s="67">
        <f>IFERROR(Y97*I97,"0")</f>
        <v>237.66399999999999</v>
      </c>
      <c r="BO97" s="67">
        <f>IFERROR(X97/J97,"0")</f>
        <v>0.8</v>
      </c>
      <c r="BP97" s="67">
        <f>IFERROR(Y97/J97,"0")</f>
        <v>0.8</v>
      </c>
    </row>
    <row r="98" spans="1:68" ht="16.5" hidden="1" customHeight="1" x14ac:dyDescent="0.25">
      <c r="A98" s="54" t="s">
        <v>189</v>
      </c>
      <c r="B98" s="54" t="s">
        <v>190</v>
      </c>
      <c r="C98" s="31">
        <v>4301136039</v>
      </c>
      <c r="D98" s="331">
        <v>4607111035370</v>
      </c>
      <c r="E98" s="332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43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4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56</v>
      </c>
      <c r="Y99" s="326">
        <f>IFERROR(SUM(Y96:Y98),"0")</f>
        <v>56</v>
      </c>
      <c r="Z99" s="326">
        <f>IFERROR(IF(Z96="",0,Z96),"0")+IFERROR(IF(Z97="",0,Z97),"0")+IFERROR(IF(Z98="",0,Z98),"0")</f>
        <v>1.0012799999999999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4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201.6</v>
      </c>
      <c r="Y100" s="326">
        <f>IFERROR(SUMPRODUCT(Y96:Y98*H96:H98),"0")</f>
        <v>201.6</v>
      </c>
      <c r="Z100" s="37"/>
      <c r="AA100" s="327"/>
      <c r="AB100" s="327"/>
      <c r="AC100" s="327"/>
    </row>
    <row r="101" spans="1:68" ht="16.5" hidden="1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hidden="1" customHeight="1" x14ac:dyDescent="0.25">
      <c r="A102" s="361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20"/>
      <c r="AB102" s="320"/>
      <c r="AC102" s="320"/>
    </row>
    <row r="103" spans="1:68" ht="27" hidden="1" customHeight="1" x14ac:dyDescent="0.25">
      <c r="A103" s="54" t="s">
        <v>193</v>
      </c>
      <c r="B103" s="54" t="s">
        <v>194</v>
      </c>
      <c r="C103" s="31">
        <v>4301071051</v>
      </c>
      <c r="D103" s="331">
        <v>4607111039262</v>
      </c>
      <c r="E103" s="332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6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29"/>
      <c r="R103" s="329"/>
      <c r="S103" s="329"/>
      <c r="T103" s="330"/>
      <c r="U103" s="34"/>
      <c r="V103" s="34"/>
      <c r="W103" s="35" t="s">
        <v>70</v>
      </c>
      <c r="X103" s="324">
        <v>0</v>
      </c>
      <c r="Y103" s="325">
        <f t="shared" ref="Y103:Y108" si="12">IFERROR(IF(X103="","",X103),"")</f>
        <v>0</v>
      </c>
      <c r="Z103" s="36">
        <f t="shared" ref="Z103:Z108" si="13">IFERROR(IF(X103="","",X103*0.0155),"")</f>
        <v>0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0</v>
      </c>
      <c r="BN103" s="67">
        <f t="shared" ref="BN103:BN108" si="15">IFERROR(Y103*I103,"0")</f>
        <v>0</v>
      </c>
      <c r="BO103" s="67">
        <f t="shared" ref="BO103:BO108" si="16">IFERROR(X103/J103,"0")</f>
        <v>0</v>
      </c>
      <c r="BP103" s="67">
        <f t="shared" ref="BP103:BP108" si="17">IFERROR(Y103/J103,"0")</f>
        <v>0</v>
      </c>
    </row>
    <row r="104" spans="1:68" ht="27" hidden="1" customHeight="1" x14ac:dyDescent="0.25">
      <c r="A104" s="54" t="s">
        <v>195</v>
      </c>
      <c r="B104" s="54" t="s">
        <v>196</v>
      </c>
      <c r="C104" s="31">
        <v>4301070976</v>
      </c>
      <c r="D104" s="331">
        <v>4607111034144</v>
      </c>
      <c r="E104" s="332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197</v>
      </c>
      <c r="B105" s="54" t="s">
        <v>198</v>
      </c>
      <c r="C105" s="31">
        <v>4301071038</v>
      </c>
      <c r="D105" s="331">
        <v>4607111039248</v>
      </c>
      <c r="E105" s="332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5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29"/>
      <c r="R105" s="329"/>
      <c r="S105" s="329"/>
      <c r="T105" s="330"/>
      <c r="U105" s="34"/>
      <c r="V105" s="34"/>
      <c r="W105" s="35" t="s">
        <v>70</v>
      </c>
      <c r="X105" s="324">
        <v>0</v>
      </c>
      <c r="Y105" s="325">
        <f t="shared" si="12"/>
        <v>0</v>
      </c>
      <c r="Z105" s="36">
        <f t="shared" si="13"/>
        <v>0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4301070973</v>
      </c>
      <c r="D106" s="331">
        <v>4607111033987</v>
      </c>
      <c r="E106" s="332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9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9"/>
      <c r="R106" s="329"/>
      <c r="S106" s="329"/>
      <c r="T106" s="330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202</v>
      </c>
      <c r="B107" s="54" t="s">
        <v>203</v>
      </c>
      <c r="C107" s="31">
        <v>4301071049</v>
      </c>
      <c r="D107" s="331">
        <v>4607111039293</v>
      </c>
      <c r="E107" s="332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29"/>
      <c r="R107" s="329"/>
      <c r="S107" s="329"/>
      <c r="T107" s="330"/>
      <c r="U107" s="34"/>
      <c r="V107" s="34"/>
      <c r="W107" s="35" t="s">
        <v>70</v>
      </c>
      <c r="X107" s="324">
        <v>0</v>
      </c>
      <c r="Y107" s="325">
        <f t="shared" si="12"/>
        <v>0</v>
      </c>
      <c r="Z107" s="36">
        <f t="shared" si="13"/>
        <v>0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204</v>
      </c>
      <c r="B108" s="54" t="s">
        <v>205</v>
      </c>
      <c r="C108" s="31">
        <v>4301071039</v>
      </c>
      <c r="D108" s="331">
        <v>4607111039279</v>
      </c>
      <c r="E108" s="332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29"/>
      <c r="R108" s="329"/>
      <c r="S108" s="329"/>
      <c r="T108" s="330"/>
      <c r="U108" s="34"/>
      <c r="V108" s="34"/>
      <c r="W108" s="35" t="s">
        <v>70</v>
      </c>
      <c r="X108" s="324">
        <v>0</v>
      </c>
      <c r="Y108" s="325">
        <f t="shared" si="12"/>
        <v>0</v>
      </c>
      <c r="Z108" s="36">
        <f t="shared" si="13"/>
        <v>0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idden="1" x14ac:dyDescent="0.2">
      <c r="A109" s="343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4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0</v>
      </c>
      <c r="Y109" s="326">
        <f>IFERROR(SUM(Y103:Y108),"0")</f>
        <v>0</v>
      </c>
      <c r="Z109" s="326">
        <f>IFERROR(IF(Z103="",0,Z103),"0")+IFERROR(IF(Z104="",0,Z104),"0")+IFERROR(IF(Z105="",0,Z105),"0")+IFERROR(IF(Z106="",0,Z106),"0")+IFERROR(IF(Z107="",0,Z107),"0")+IFERROR(IF(Z108="",0,Z108),"0")</f>
        <v>0</v>
      </c>
      <c r="AA109" s="327"/>
      <c r="AB109" s="327"/>
      <c r="AC109" s="327"/>
    </row>
    <row r="110" spans="1:68" hidden="1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4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0</v>
      </c>
      <c r="Y110" s="326">
        <f>IFERROR(SUMPRODUCT(Y103:Y108*H103:H108),"0")</f>
        <v>0</v>
      </c>
      <c r="Z110" s="37"/>
      <c r="AA110" s="327"/>
      <c r="AB110" s="327"/>
      <c r="AC110" s="327"/>
    </row>
    <row r="111" spans="1:68" ht="16.5" hidden="1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hidden="1" customHeight="1" x14ac:dyDescent="0.25">
      <c r="A112" s="361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20"/>
      <c r="AB112" s="320"/>
      <c r="AC112" s="320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31">
        <v>4607111034014</v>
      </c>
      <c r="E113" s="332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4">
        <v>70</v>
      </c>
      <c r="Y113" s="325">
        <f>IFERROR(IF(X113="","",X113),"")</f>
        <v>70</v>
      </c>
      <c r="Z113" s="36">
        <f>IFERROR(IF(X113="","",X113*0.01788),"")</f>
        <v>1.2516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259.25200000000001</v>
      </c>
      <c r="BN113" s="67">
        <f>IFERROR(Y113*I113,"0")</f>
        <v>259.25200000000001</v>
      </c>
      <c r="BO113" s="67">
        <f>IFERROR(X113/J113,"0")</f>
        <v>1</v>
      </c>
      <c r="BP113" s="67">
        <f>IFERROR(Y113/J113,"0")</f>
        <v>1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31">
        <v>4607111033994</v>
      </c>
      <c r="E114" s="33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29"/>
      <c r="R114" s="329"/>
      <c r="S114" s="329"/>
      <c r="T114" s="330"/>
      <c r="U114" s="34"/>
      <c r="V114" s="34"/>
      <c r="W114" s="35" t="s">
        <v>70</v>
      </c>
      <c r="X114" s="324">
        <v>70</v>
      </c>
      <c r="Y114" s="325">
        <f>IFERROR(IF(X114="","",X114),"")</f>
        <v>70</v>
      </c>
      <c r="Z114" s="36">
        <f>IFERROR(IF(X114="","",X114*0.01788),"")</f>
        <v>1.2516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x14ac:dyDescent="0.2">
      <c r="A115" s="343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4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140</v>
      </c>
      <c r="Y115" s="326">
        <f>IFERROR(SUM(Y113:Y114),"0")</f>
        <v>140</v>
      </c>
      <c r="Z115" s="326">
        <f>IFERROR(IF(Z113="",0,Z113),"0")+IFERROR(IF(Z114="",0,Z114),"0")</f>
        <v>2.5032000000000001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4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420</v>
      </c>
      <c r="Y116" s="326">
        <f>IFERROR(SUMPRODUCT(Y113:Y114*H113:H114),"0")</f>
        <v>420</v>
      </c>
      <c r="Z116" s="37"/>
      <c r="AA116" s="327"/>
      <c r="AB116" s="327"/>
      <c r="AC116" s="327"/>
    </row>
    <row r="117" spans="1:68" ht="16.5" hidden="1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hidden="1" customHeight="1" x14ac:dyDescent="0.25">
      <c r="A118" s="361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20"/>
      <c r="AB118" s="320"/>
      <c r="AC118" s="320"/>
    </row>
    <row r="119" spans="1:68" ht="27" hidden="1" customHeight="1" x14ac:dyDescent="0.25">
      <c r="A119" s="54" t="s">
        <v>213</v>
      </c>
      <c r="B119" s="54" t="s">
        <v>214</v>
      </c>
      <c r="C119" s="31">
        <v>4301135311</v>
      </c>
      <c r="D119" s="331">
        <v>4607111039095</v>
      </c>
      <c r="E119" s="332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9"/>
      <c r="R119" s="329"/>
      <c r="S119" s="329"/>
      <c r="T119" s="330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216</v>
      </c>
      <c r="B120" s="54" t="s">
        <v>217</v>
      </c>
      <c r="C120" s="31">
        <v>4301135300</v>
      </c>
      <c r="D120" s="331">
        <v>4607111039101</v>
      </c>
      <c r="E120" s="332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29"/>
      <c r="R120" s="329"/>
      <c r="S120" s="329"/>
      <c r="T120" s="330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31">
        <v>4607111034199</v>
      </c>
      <c r="E121" s="33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2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29"/>
      <c r="R121" s="329"/>
      <c r="S121" s="329"/>
      <c r="T121" s="330"/>
      <c r="U121" s="34"/>
      <c r="V121" s="34"/>
      <c r="W121" s="35" t="s">
        <v>70</v>
      </c>
      <c r="X121" s="324">
        <v>70</v>
      </c>
      <c r="Y121" s="325">
        <f>IFERROR(IF(X121="","",X121),"")</f>
        <v>70</v>
      </c>
      <c r="Z121" s="36">
        <f>IFERROR(IF(X121="","",X121*0.01788),"")</f>
        <v>1.2516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x14ac:dyDescent="0.2">
      <c r="A122" s="343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4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70</v>
      </c>
      <c r="Y122" s="326">
        <f>IFERROR(SUM(Y119:Y121),"0")</f>
        <v>70</v>
      </c>
      <c r="Z122" s="326">
        <f>IFERROR(IF(Z119="",0,Z119),"0")+IFERROR(IF(Z120="",0,Z120),"0")+IFERROR(IF(Z121="",0,Z121),"0")</f>
        <v>1.2516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4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210</v>
      </c>
      <c r="Y123" s="326">
        <f>IFERROR(SUMPRODUCT(Y119:Y121*H119:H121),"0")</f>
        <v>210</v>
      </c>
      <c r="Z123" s="37"/>
      <c r="AA123" s="327"/>
      <c r="AB123" s="327"/>
      <c r="AC123" s="327"/>
    </row>
    <row r="124" spans="1:68" ht="16.5" hidden="1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hidden="1" customHeight="1" x14ac:dyDescent="0.25">
      <c r="A125" s="361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222</v>
      </c>
      <c r="B126" s="54" t="s">
        <v>223</v>
      </c>
      <c r="C126" s="31">
        <v>4301135275</v>
      </c>
      <c r="D126" s="331">
        <v>4607111034380</v>
      </c>
      <c r="E126" s="33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47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9"/>
      <c r="R126" s="329"/>
      <c r="S126" s="329"/>
      <c r="T126" s="330"/>
      <c r="U126" s="34"/>
      <c r="V126" s="34"/>
      <c r="W126" s="35" t="s">
        <v>70</v>
      </c>
      <c r="X126" s="324">
        <v>42</v>
      </c>
      <c r="Y126" s="325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137.76</v>
      </c>
      <c r="BN126" s="67">
        <f>IFERROR(Y126*I126,"0")</f>
        <v>137.76</v>
      </c>
      <c r="BO126" s="67">
        <f>IFERROR(X126/J126,"0")</f>
        <v>0.6</v>
      </c>
      <c r="BP126" s="67">
        <f>IFERROR(Y126/J126,"0")</f>
        <v>0.6</v>
      </c>
    </row>
    <row r="127" spans="1:68" ht="27" customHeight="1" x14ac:dyDescent="0.25">
      <c r="A127" s="54" t="s">
        <v>225</v>
      </c>
      <c r="B127" s="54" t="s">
        <v>226</v>
      </c>
      <c r="C127" s="31">
        <v>4301135277</v>
      </c>
      <c r="D127" s="331">
        <v>4607111034397</v>
      </c>
      <c r="E127" s="33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9"/>
      <c r="R127" s="329"/>
      <c r="S127" s="329"/>
      <c r="T127" s="330"/>
      <c r="U127" s="34"/>
      <c r="V127" s="34"/>
      <c r="W127" s="35" t="s">
        <v>70</v>
      </c>
      <c r="X127" s="324">
        <v>42</v>
      </c>
      <c r="Y127" s="325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137.76</v>
      </c>
      <c r="BN127" s="67">
        <f>IFERROR(Y127*I127,"0")</f>
        <v>137.76</v>
      </c>
      <c r="BO127" s="67">
        <f>IFERROR(X127/J127,"0")</f>
        <v>0.6</v>
      </c>
      <c r="BP127" s="67">
        <f>IFERROR(Y127/J127,"0")</f>
        <v>0.6</v>
      </c>
    </row>
    <row r="128" spans="1:68" x14ac:dyDescent="0.2">
      <c r="A128" s="343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4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84</v>
      </c>
      <c r="Y128" s="326">
        <f>IFERROR(SUM(Y126:Y127),"0")</f>
        <v>84</v>
      </c>
      <c r="Z128" s="326">
        <f>IFERROR(IF(Z126="",0,Z126),"0")+IFERROR(IF(Z127="",0,Z127),"0")</f>
        <v>1.5019199999999999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4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252</v>
      </c>
      <c r="Y129" s="326">
        <f>IFERROR(SUMPRODUCT(Y126:Y127*H126:H127),"0")</f>
        <v>252</v>
      </c>
      <c r="Z129" s="37"/>
      <c r="AA129" s="327"/>
      <c r="AB129" s="327"/>
      <c r="AC129" s="327"/>
    </row>
    <row r="130" spans="1:68" ht="16.5" hidden="1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hidden="1" customHeight="1" x14ac:dyDescent="0.25">
      <c r="A131" s="361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31">
        <v>4607111035806</v>
      </c>
      <c r="E132" s="33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5" t="s">
        <v>230</v>
      </c>
      <c r="Q132" s="329"/>
      <c r="R132" s="329"/>
      <c r="S132" s="329"/>
      <c r="T132" s="330"/>
      <c r="U132" s="34"/>
      <c r="V132" s="34"/>
      <c r="W132" s="35" t="s">
        <v>70</v>
      </c>
      <c r="X132" s="324">
        <v>28</v>
      </c>
      <c r="Y132" s="325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103.70079999999999</v>
      </c>
      <c r="BN132" s="67">
        <f>IFERROR(Y132*I132,"0")</f>
        <v>103.70079999999999</v>
      </c>
      <c r="BO132" s="67">
        <f>IFERROR(X132/J132,"0")</f>
        <v>0.4</v>
      </c>
      <c r="BP132" s="67">
        <f>IFERROR(Y132/J132,"0")</f>
        <v>0.4</v>
      </c>
    </row>
    <row r="133" spans="1:68" x14ac:dyDescent="0.2">
      <c r="A133" s="343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4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28</v>
      </c>
      <c r="Y133" s="326">
        <f>IFERROR(SUM(Y132:Y132),"0")</f>
        <v>28</v>
      </c>
      <c r="Z133" s="326">
        <f>IFERROR(IF(Z132="",0,Z132),"0")</f>
        <v>0.50063999999999997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4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84</v>
      </c>
      <c r="Y134" s="326">
        <f>IFERROR(SUMPRODUCT(Y132:Y132*H132:H132),"0")</f>
        <v>84</v>
      </c>
      <c r="Z134" s="37"/>
      <c r="AA134" s="327"/>
      <c r="AB134" s="327"/>
      <c r="AC134" s="327"/>
    </row>
    <row r="135" spans="1:68" ht="16.5" hidden="1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hidden="1" customHeight="1" x14ac:dyDescent="0.25">
      <c r="A136" s="361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hidden="1" customHeight="1" x14ac:dyDescent="0.25">
      <c r="A137" s="54" t="s">
        <v>233</v>
      </c>
      <c r="B137" s="54" t="s">
        <v>234</v>
      </c>
      <c r="C137" s="31">
        <v>4301135596</v>
      </c>
      <c r="D137" s="331">
        <v>4607111039613</v>
      </c>
      <c r="E137" s="33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06" t="s">
        <v>235</v>
      </c>
      <c r="Q137" s="329"/>
      <c r="R137" s="329"/>
      <c r="S137" s="329"/>
      <c r="T137" s="330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3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4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4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hidden="1" customHeight="1" x14ac:dyDescent="0.25">
      <c r="A141" s="361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hidden="1" customHeight="1" x14ac:dyDescent="0.25">
      <c r="A142" s="54" t="s">
        <v>238</v>
      </c>
      <c r="B142" s="54" t="s">
        <v>239</v>
      </c>
      <c r="C142" s="31">
        <v>4301071054</v>
      </c>
      <c r="D142" s="331">
        <v>4607111035639</v>
      </c>
      <c r="E142" s="33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29"/>
      <c r="R142" s="329"/>
      <c r="S142" s="329"/>
      <c r="T142" s="330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242</v>
      </c>
      <c r="B143" s="54" t="s">
        <v>243</v>
      </c>
      <c r="C143" s="31">
        <v>4301135540</v>
      </c>
      <c r="D143" s="331">
        <v>4607111035646</v>
      </c>
      <c r="E143" s="33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29"/>
      <c r="R143" s="329"/>
      <c r="S143" s="329"/>
      <c r="T143" s="330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3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4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4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hidden="1" customHeight="1" x14ac:dyDescent="0.25">
      <c r="A147" s="361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245</v>
      </c>
      <c r="B148" s="54" t="s">
        <v>246</v>
      </c>
      <c r="C148" s="31">
        <v>4301135281</v>
      </c>
      <c r="D148" s="331">
        <v>4607111036568</v>
      </c>
      <c r="E148" s="33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29"/>
      <c r="R148" s="329"/>
      <c r="S148" s="329"/>
      <c r="T148" s="330"/>
      <c r="U148" s="34"/>
      <c r="V148" s="34"/>
      <c r="W148" s="35" t="s">
        <v>70</v>
      </c>
      <c r="X148" s="324">
        <v>56</v>
      </c>
      <c r="Y148" s="325">
        <f>IFERROR(IF(X148="","",X148),"")</f>
        <v>56</v>
      </c>
      <c r="Z148" s="36">
        <f>IFERROR(IF(X148="","",X148*0.00941),"")</f>
        <v>0.52695999999999998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117.70079999999999</v>
      </c>
      <c r="BN148" s="67">
        <f>IFERROR(Y148*I148,"0")</f>
        <v>117.70079999999999</v>
      </c>
      <c r="BO148" s="67">
        <f>IFERROR(X148/J148,"0")</f>
        <v>0.4</v>
      </c>
      <c r="BP148" s="67">
        <f>IFERROR(Y148/J148,"0")</f>
        <v>0.4</v>
      </c>
    </row>
    <row r="149" spans="1:68" x14ac:dyDescent="0.2">
      <c r="A149" s="343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4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56</v>
      </c>
      <c r="Y149" s="326">
        <f>IFERROR(SUM(Y148:Y148),"0")</f>
        <v>56</v>
      </c>
      <c r="Z149" s="326">
        <f>IFERROR(IF(Z148="",0,Z148),"0")</f>
        <v>0.52695999999999998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4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94.08</v>
      </c>
      <c r="Y150" s="326">
        <f>IFERROR(SUMPRODUCT(Y148:Y148*H148:H148),"0")</f>
        <v>94.08</v>
      </c>
      <c r="Z150" s="37"/>
      <c r="AA150" s="327"/>
      <c r="AB150" s="327"/>
      <c r="AC150" s="327"/>
    </row>
    <row r="151" spans="1:68" ht="27.75" hidden="1" customHeight="1" x14ac:dyDescent="0.2">
      <c r="A151" s="362" t="s">
        <v>248</v>
      </c>
      <c r="B151" s="363"/>
      <c r="C151" s="363"/>
      <c r="D151" s="363"/>
      <c r="E151" s="363"/>
      <c r="F151" s="363"/>
      <c r="G151" s="363"/>
      <c r="H151" s="363"/>
      <c r="I151" s="363"/>
      <c r="J151" s="363"/>
      <c r="K151" s="363"/>
      <c r="L151" s="363"/>
      <c r="M151" s="363"/>
      <c r="N151" s="363"/>
      <c r="O151" s="363"/>
      <c r="P151" s="363"/>
      <c r="Q151" s="363"/>
      <c r="R151" s="363"/>
      <c r="S151" s="363"/>
      <c r="T151" s="363"/>
      <c r="U151" s="363"/>
      <c r="V151" s="363"/>
      <c r="W151" s="363"/>
      <c r="X151" s="363"/>
      <c r="Y151" s="363"/>
      <c r="Z151" s="363"/>
      <c r="AA151" s="48"/>
      <c r="AB151" s="48"/>
      <c r="AC151" s="48"/>
    </row>
    <row r="152" spans="1:68" ht="16.5" hidden="1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hidden="1" customHeight="1" x14ac:dyDescent="0.25">
      <c r="A153" s="361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hidden="1" customHeight="1" x14ac:dyDescent="0.25">
      <c r="A154" s="54" t="s">
        <v>250</v>
      </c>
      <c r="B154" s="54" t="s">
        <v>251</v>
      </c>
      <c r="C154" s="31">
        <v>4301135317</v>
      </c>
      <c r="D154" s="331">
        <v>4607111039057</v>
      </c>
      <c r="E154" s="33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38" t="s">
        <v>252</v>
      </c>
      <c r="Q154" s="329"/>
      <c r="R154" s="329"/>
      <c r="S154" s="329"/>
      <c r="T154" s="330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43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4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4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hidden="1" customHeight="1" x14ac:dyDescent="0.25">
      <c r="A158" s="361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hidden="1" customHeight="1" x14ac:dyDescent="0.25">
      <c r="A159" s="54" t="s">
        <v>254</v>
      </c>
      <c r="B159" s="54" t="s">
        <v>255</v>
      </c>
      <c r="C159" s="31">
        <v>4301071062</v>
      </c>
      <c r="D159" s="331">
        <v>4607111036384</v>
      </c>
      <c r="E159" s="33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4" t="s">
        <v>256</v>
      </c>
      <c r="Q159" s="329"/>
      <c r="R159" s="329"/>
      <c r="S159" s="329"/>
      <c r="T159" s="330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258</v>
      </c>
      <c r="B160" s="54" t="s">
        <v>259</v>
      </c>
      <c r="C160" s="31">
        <v>4301071056</v>
      </c>
      <c r="D160" s="331">
        <v>4640242180250</v>
      </c>
      <c r="E160" s="33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4" t="s">
        <v>260</v>
      </c>
      <c r="Q160" s="329"/>
      <c r="R160" s="329"/>
      <c r="S160" s="329"/>
      <c r="T160" s="330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262</v>
      </c>
      <c r="B161" s="54" t="s">
        <v>263</v>
      </c>
      <c r="C161" s="31">
        <v>4301071050</v>
      </c>
      <c r="D161" s="331">
        <v>4607111036216</v>
      </c>
      <c r="E161" s="33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3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29"/>
      <c r="R161" s="329"/>
      <c r="S161" s="329"/>
      <c r="T161" s="330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4301071061</v>
      </c>
      <c r="D162" s="331">
        <v>4607111036278</v>
      </c>
      <c r="E162" s="33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29"/>
      <c r="R162" s="329"/>
      <c r="S162" s="329"/>
      <c r="T162" s="330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3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4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hidden="1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4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hidden="1" customHeight="1" x14ac:dyDescent="0.25">
      <c r="A165" s="361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hidden="1" customHeight="1" x14ac:dyDescent="0.25">
      <c r="A166" s="54" t="s">
        <v>269</v>
      </c>
      <c r="B166" s="54" t="s">
        <v>270</v>
      </c>
      <c r="C166" s="31">
        <v>4301080153</v>
      </c>
      <c r="D166" s="331">
        <v>4607111036827</v>
      </c>
      <c r="E166" s="33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29"/>
      <c r="R166" s="329"/>
      <c r="S166" s="329"/>
      <c r="T166" s="330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4301080154</v>
      </c>
      <c r="D167" s="331">
        <v>4607111036834</v>
      </c>
      <c r="E167" s="33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29"/>
      <c r="R167" s="329"/>
      <c r="S167" s="329"/>
      <c r="T167" s="330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3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4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4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62" t="s">
        <v>274</v>
      </c>
      <c r="B170" s="363"/>
      <c r="C170" s="363"/>
      <c r="D170" s="363"/>
      <c r="E170" s="363"/>
      <c r="F170" s="363"/>
      <c r="G170" s="363"/>
      <c r="H170" s="363"/>
      <c r="I170" s="363"/>
      <c r="J170" s="363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63"/>
      <c r="Z170" s="363"/>
      <c r="AA170" s="48"/>
      <c r="AB170" s="48"/>
      <c r="AC170" s="48"/>
    </row>
    <row r="171" spans="1:68" ht="16.5" hidden="1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hidden="1" customHeight="1" x14ac:dyDescent="0.25">
      <c r="A172" s="361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hidden="1" customHeight="1" x14ac:dyDescent="0.25">
      <c r="A173" s="54" t="s">
        <v>276</v>
      </c>
      <c r="B173" s="54" t="s">
        <v>277</v>
      </c>
      <c r="C173" s="31">
        <v>4301132097</v>
      </c>
      <c r="D173" s="331">
        <v>4607111035721</v>
      </c>
      <c r="E173" s="33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7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29"/>
      <c r="R173" s="329"/>
      <c r="S173" s="329"/>
      <c r="T173" s="330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279</v>
      </c>
      <c r="B174" s="54" t="s">
        <v>280</v>
      </c>
      <c r="C174" s="31">
        <v>4301132100</v>
      </c>
      <c r="D174" s="331">
        <v>4607111035691</v>
      </c>
      <c r="E174" s="33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29"/>
      <c r="R174" s="329"/>
      <c r="S174" s="329"/>
      <c r="T174" s="330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31">
        <v>4607111038487</v>
      </c>
      <c r="E175" s="33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29"/>
      <c r="R175" s="329"/>
      <c r="S175" s="329"/>
      <c r="T175" s="330"/>
      <c r="U175" s="34"/>
      <c r="V175" s="34"/>
      <c r="W175" s="35" t="s">
        <v>70</v>
      </c>
      <c r="X175" s="324">
        <v>28</v>
      </c>
      <c r="Y175" s="325">
        <f>IFERROR(IF(X175="","",X175),"")</f>
        <v>28</v>
      </c>
      <c r="Z175" s="36">
        <f>IFERROR(IF(X175="","",X175*0.01788),"")</f>
        <v>0.50063999999999997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104.608</v>
      </c>
      <c r="BN175" s="67">
        <f>IFERROR(Y175*I175,"0")</f>
        <v>104.608</v>
      </c>
      <c r="BO175" s="67">
        <f>IFERROR(X175/J175,"0")</f>
        <v>0.4</v>
      </c>
      <c r="BP175" s="67">
        <f>IFERROR(Y175/J175,"0")</f>
        <v>0.4</v>
      </c>
    </row>
    <row r="176" spans="1:68" x14ac:dyDescent="0.2">
      <c r="A176" s="343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4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28</v>
      </c>
      <c r="Y176" s="326">
        <f>IFERROR(SUM(Y173:Y175),"0")</f>
        <v>28</v>
      </c>
      <c r="Z176" s="326">
        <f>IFERROR(IF(Z173="",0,Z173),"0")+IFERROR(IF(Z174="",0,Z174),"0")+IFERROR(IF(Z175="",0,Z175),"0")</f>
        <v>0.50063999999999997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4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84</v>
      </c>
      <c r="Y177" s="326">
        <f>IFERROR(SUMPRODUCT(Y173:Y175*H173:H175),"0")</f>
        <v>84</v>
      </c>
      <c r="Z177" s="37"/>
      <c r="AA177" s="327"/>
      <c r="AB177" s="327"/>
      <c r="AC177" s="327"/>
    </row>
    <row r="178" spans="1:68" ht="14.25" hidden="1" customHeight="1" x14ac:dyDescent="0.25">
      <c r="A178" s="361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hidden="1" customHeight="1" x14ac:dyDescent="0.25">
      <c r="A179" s="54" t="s">
        <v>286</v>
      </c>
      <c r="B179" s="54" t="s">
        <v>287</v>
      </c>
      <c r="C179" s="31">
        <v>4301051855</v>
      </c>
      <c r="D179" s="331">
        <v>4680115885875</v>
      </c>
      <c r="E179" s="332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3" t="s">
        <v>290</v>
      </c>
      <c r="Q179" s="329"/>
      <c r="R179" s="329"/>
      <c r="S179" s="329"/>
      <c r="T179" s="330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3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4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4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hidden="1" customHeight="1" x14ac:dyDescent="0.2">
      <c r="A182" s="362" t="s">
        <v>293</v>
      </c>
      <c r="B182" s="363"/>
      <c r="C182" s="363"/>
      <c r="D182" s="363"/>
      <c r="E182" s="363"/>
      <c r="F182" s="363"/>
      <c r="G182" s="363"/>
      <c r="H182" s="363"/>
      <c r="I182" s="363"/>
      <c r="J182" s="363"/>
      <c r="K182" s="363"/>
      <c r="L182" s="363"/>
      <c r="M182" s="363"/>
      <c r="N182" s="363"/>
      <c r="O182" s="363"/>
      <c r="P182" s="363"/>
      <c r="Q182" s="363"/>
      <c r="R182" s="363"/>
      <c r="S182" s="363"/>
      <c r="T182" s="363"/>
      <c r="U182" s="363"/>
      <c r="V182" s="363"/>
      <c r="W182" s="363"/>
      <c r="X182" s="363"/>
      <c r="Y182" s="363"/>
      <c r="Z182" s="363"/>
      <c r="AA182" s="48"/>
      <c r="AB182" s="48"/>
      <c r="AC182" s="48"/>
    </row>
    <row r="183" spans="1:68" ht="16.5" hidden="1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hidden="1" customHeight="1" x14ac:dyDescent="0.25">
      <c r="A184" s="361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20"/>
      <c r="AB184" s="320"/>
      <c r="AC184" s="320"/>
    </row>
    <row r="185" spans="1:68" ht="27" hidden="1" customHeight="1" x14ac:dyDescent="0.25">
      <c r="A185" s="54" t="s">
        <v>295</v>
      </c>
      <c r="B185" s="54" t="s">
        <v>296</v>
      </c>
      <c r="C185" s="31">
        <v>4301135681</v>
      </c>
      <c r="D185" s="331">
        <v>4620207490143</v>
      </c>
      <c r="E185" s="332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3" t="s">
        <v>297</v>
      </c>
      <c r="Q185" s="329"/>
      <c r="R185" s="329"/>
      <c r="S185" s="329"/>
      <c r="T185" s="330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4301135707</v>
      </c>
      <c r="D186" s="331">
        <v>4620207490198</v>
      </c>
      <c r="E186" s="332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29"/>
      <c r="R186" s="329"/>
      <c r="S186" s="329"/>
      <c r="T186" s="330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302</v>
      </c>
      <c r="B187" s="54" t="s">
        <v>303</v>
      </c>
      <c r="C187" s="31">
        <v>4301135719</v>
      </c>
      <c r="D187" s="331">
        <v>4620207490235</v>
      </c>
      <c r="E187" s="332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0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29"/>
      <c r="R187" s="329"/>
      <c r="S187" s="329"/>
      <c r="T187" s="330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305</v>
      </c>
      <c r="B188" s="54" t="s">
        <v>306</v>
      </c>
      <c r="C188" s="31">
        <v>4301135697</v>
      </c>
      <c r="D188" s="331">
        <v>4620207490259</v>
      </c>
      <c r="E188" s="332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29"/>
      <c r="R188" s="329"/>
      <c r="S188" s="329"/>
      <c r="T188" s="330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43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4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hidden="1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4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hidden="1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hidden="1" customHeight="1" x14ac:dyDescent="0.25">
      <c r="A192" s="361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20"/>
      <c r="AB192" s="320"/>
      <c r="AC192" s="320"/>
    </row>
    <row r="193" spans="1:68" ht="16.5" hidden="1" customHeight="1" x14ac:dyDescent="0.25">
      <c r="A193" s="54" t="s">
        <v>308</v>
      </c>
      <c r="B193" s="54" t="s">
        <v>309</v>
      </c>
      <c r="C193" s="31">
        <v>4301070948</v>
      </c>
      <c r="D193" s="331">
        <v>4607111037022</v>
      </c>
      <c r="E193" s="332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8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29"/>
      <c r="R193" s="329"/>
      <c r="S193" s="329"/>
      <c r="T193" s="330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4301070990</v>
      </c>
      <c r="D194" s="331">
        <v>4607111038494</v>
      </c>
      <c r="E194" s="332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29"/>
      <c r="R194" s="329"/>
      <c r="S194" s="329"/>
      <c r="T194" s="330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4301070966</v>
      </c>
      <c r="D195" s="331">
        <v>4607111038135</v>
      </c>
      <c r="E195" s="332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29"/>
      <c r="R195" s="329"/>
      <c r="S195" s="329"/>
      <c r="T195" s="330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43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4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0</v>
      </c>
      <c r="Y196" s="326">
        <f>IFERROR(SUM(Y193:Y195),"0")</f>
        <v>0</v>
      </c>
      <c r="Z196" s="326">
        <f>IFERROR(IF(Z193="",0,Z193),"0")+IFERROR(IF(Z194="",0,Z194),"0")+IFERROR(IF(Z195="",0,Z195),"0")</f>
        <v>0</v>
      </c>
      <c r="AA196" s="327"/>
      <c r="AB196" s="327"/>
      <c r="AC196" s="327"/>
    </row>
    <row r="197" spans="1:68" hidden="1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4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0</v>
      </c>
      <c r="Y197" s="326">
        <f>IFERROR(SUMPRODUCT(Y193:Y195*H193:H195),"0")</f>
        <v>0</v>
      </c>
      <c r="Z197" s="37"/>
      <c r="AA197" s="327"/>
      <c r="AB197" s="327"/>
      <c r="AC197" s="327"/>
    </row>
    <row r="198" spans="1:68" ht="16.5" hidden="1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hidden="1" customHeight="1" x14ac:dyDescent="0.25">
      <c r="A199" s="361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20"/>
      <c r="AB199" s="320"/>
      <c r="AC199" s="320"/>
    </row>
    <row r="200" spans="1:68" ht="27" hidden="1" customHeight="1" x14ac:dyDescent="0.25">
      <c r="A200" s="54" t="s">
        <v>318</v>
      </c>
      <c r="B200" s="54" t="s">
        <v>319</v>
      </c>
      <c r="C200" s="31">
        <v>4301070996</v>
      </c>
      <c r="D200" s="331">
        <v>4607111038654</v>
      </c>
      <c r="E200" s="332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4301070997</v>
      </c>
      <c r="D201" s="331">
        <v>4607111038586</v>
      </c>
      <c r="E201" s="332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29"/>
      <c r="R201" s="329"/>
      <c r="S201" s="329"/>
      <c r="T201" s="330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4301070962</v>
      </c>
      <c r="D202" s="331">
        <v>4607111038609</v>
      </c>
      <c r="E202" s="332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29"/>
      <c r="R202" s="329"/>
      <c r="S202" s="329"/>
      <c r="T202" s="330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4301070963</v>
      </c>
      <c r="D203" s="331">
        <v>4607111038630</v>
      </c>
      <c r="E203" s="332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29"/>
      <c r="R203" s="329"/>
      <c r="S203" s="329"/>
      <c r="T203" s="330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4301070959</v>
      </c>
      <c r="D204" s="331">
        <v>4607111038616</v>
      </c>
      <c r="E204" s="332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29"/>
      <c r="R204" s="329"/>
      <c r="S204" s="329"/>
      <c r="T204" s="330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4301070960</v>
      </c>
      <c r="D205" s="331">
        <v>4607111038623</v>
      </c>
      <c r="E205" s="332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29"/>
      <c r="R205" s="329"/>
      <c r="S205" s="329"/>
      <c r="T205" s="330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idden="1" x14ac:dyDescent="0.2">
      <c r="A206" s="343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4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0</v>
      </c>
      <c r="Y206" s="326">
        <f>IFERROR(SUM(Y200:Y205),"0")</f>
        <v>0</v>
      </c>
      <c r="Z206" s="326">
        <f>IFERROR(IF(Z200="",0,Z200),"0")+IFERROR(IF(Z201="",0,Z201),"0")+IFERROR(IF(Z202="",0,Z202),"0")+IFERROR(IF(Z203="",0,Z203),"0")+IFERROR(IF(Z204="",0,Z204),"0")+IFERROR(IF(Z205="",0,Z205),"0")</f>
        <v>0</v>
      </c>
      <c r="AA206" s="327"/>
      <c r="AB206" s="327"/>
      <c r="AC206" s="327"/>
    </row>
    <row r="207" spans="1:68" hidden="1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4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0</v>
      </c>
      <c r="Y207" s="326">
        <f>IFERROR(SUMPRODUCT(Y200:Y205*H200:H205),"0")</f>
        <v>0</v>
      </c>
      <c r="Z207" s="37"/>
      <c r="AA207" s="327"/>
      <c r="AB207" s="327"/>
      <c r="AC207" s="327"/>
    </row>
    <row r="208" spans="1:68" ht="16.5" hidden="1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hidden="1" customHeight="1" x14ac:dyDescent="0.25">
      <c r="A209" s="361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20"/>
      <c r="AB209" s="320"/>
      <c r="AC209" s="320"/>
    </row>
    <row r="210" spans="1:68" ht="27" hidden="1" customHeight="1" x14ac:dyDescent="0.25">
      <c r="A210" s="54" t="s">
        <v>333</v>
      </c>
      <c r="B210" s="54" t="s">
        <v>334</v>
      </c>
      <c r="C210" s="31">
        <v>4301070915</v>
      </c>
      <c r="D210" s="331">
        <v>4607111035882</v>
      </c>
      <c r="E210" s="332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9"/>
      <c r="R210" s="329"/>
      <c r="S210" s="329"/>
      <c r="T210" s="330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336</v>
      </c>
      <c r="B211" s="54" t="s">
        <v>337</v>
      </c>
      <c r="C211" s="31">
        <v>4301070921</v>
      </c>
      <c r="D211" s="331">
        <v>4607111035905</v>
      </c>
      <c r="E211" s="332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9"/>
      <c r="R211" s="329"/>
      <c r="S211" s="329"/>
      <c r="T211" s="330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338</v>
      </c>
      <c r="B212" s="54" t="s">
        <v>339</v>
      </c>
      <c r="C212" s="31">
        <v>4301070917</v>
      </c>
      <c r="D212" s="331">
        <v>4607111035912</v>
      </c>
      <c r="E212" s="332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29"/>
      <c r="R212" s="329"/>
      <c r="S212" s="329"/>
      <c r="T212" s="330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341</v>
      </c>
      <c r="B213" s="54" t="s">
        <v>342</v>
      </c>
      <c r="C213" s="31">
        <v>4301070920</v>
      </c>
      <c r="D213" s="331">
        <v>4607111035929</v>
      </c>
      <c r="E213" s="332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5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29"/>
      <c r="R213" s="329"/>
      <c r="S213" s="329"/>
      <c r="T213" s="330"/>
      <c r="U213" s="34"/>
      <c r="V213" s="34"/>
      <c r="W213" s="35" t="s">
        <v>70</v>
      </c>
      <c r="X213" s="324">
        <v>0</v>
      </c>
      <c r="Y213" s="325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43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4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0</v>
      </c>
      <c r="Y214" s="326">
        <f>IFERROR(SUM(Y210:Y213),"0")</f>
        <v>0</v>
      </c>
      <c r="Z214" s="326">
        <f>IFERROR(IF(Z210="",0,Z210),"0")+IFERROR(IF(Z211="",0,Z211),"0")+IFERROR(IF(Z212="",0,Z212),"0")+IFERROR(IF(Z213="",0,Z213),"0")</f>
        <v>0</v>
      </c>
      <c r="AA214" s="327"/>
      <c r="AB214" s="327"/>
      <c r="AC214" s="327"/>
    </row>
    <row r="215" spans="1:68" hidden="1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4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0</v>
      </c>
      <c r="Y215" s="326">
        <f>IFERROR(SUMPRODUCT(Y210:Y213*H210:H213),"0")</f>
        <v>0</v>
      </c>
      <c r="Z215" s="37"/>
      <c r="AA215" s="327"/>
      <c r="AB215" s="327"/>
      <c r="AC215" s="327"/>
    </row>
    <row r="216" spans="1:68" ht="16.5" hidden="1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hidden="1" customHeight="1" x14ac:dyDescent="0.25">
      <c r="A217" s="361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20"/>
      <c r="AB217" s="320"/>
      <c r="AC217" s="320"/>
    </row>
    <row r="218" spans="1:68" ht="16.5" hidden="1" customHeight="1" x14ac:dyDescent="0.25">
      <c r="A218" s="54" t="s">
        <v>344</v>
      </c>
      <c r="B218" s="54" t="s">
        <v>345</v>
      </c>
      <c r="C218" s="31">
        <v>4301070912</v>
      </c>
      <c r="D218" s="331">
        <v>4607111037213</v>
      </c>
      <c r="E218" s="332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7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29"/>
      <c r="R218" s="329"/>
      <c r="S218" s="329"/>
      <c r="T218" s="330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3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4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hidden="1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4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hidden="1" customHeight="1" x14ac:dyDescent="0.25">
      <c r="A222" s="361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27" hidden="1" customHeight="1" x14ac:dyDescent="0.25">
      <c r="A223" s="54" t="s">
        <v>348</v>
      </c>
      <c r="B223" s="54" t="s">
        <v>349</v>
      </c>
      <c r="C223" s="31">
        <v>4301051320</v>
      </c>
      <c r="D223" s="331">
        <v>4680115881334</v>
      </c>
      <c r="E223" s="332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29"/>
      <c r="R223" s="329"/>
      <c r="S223" s="329"/>
      <c r="T223" s="330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3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4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4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hidden="1" customHeight="1" x14ac:dyDescent="0.25">
      <c r="A227" s="361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16.5" hidden="1" customHeight="1" x14ac:dyDescent="0.25">
      <c r="A228" s="54" t="s">
        <v>352</v>
      </c>
      <c r="B228" s="54" t="s">
        <v>353</v>
      </c>
      <c r="C228" s="31">
        <v>4301071063</v>
      </c>
      <c r="D228" s="331">
        <v>4607111039019</v>
      </c>
      <c r="E228" s="332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29"/>
      <c r="R228" s="329"/>
      <c r="S228" s="329"/>
      <c r="T228" s="330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355</v>
      </c>
      <c r="B229" s="54" t="s">
        <v>356</v>
      </c>
      <c r="C229" s="31">
        <v>4301071000</v>
      </c>
      <c r="D229" s="331">
        <v>4607111038708</v>
      </c>
      <c r="E229" s="332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29"/>
      <c r="R229" s="329"/>
      <c r="S229" s="329"/>
      <c r="T229" s="330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3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4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hidden="1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4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hidden="1" customHeight="1" x14ac:dyDescent="0.2">
      <c r="A232" s="362" t="s">
        <v>357</v>
      </c>
      <c r="B232" s="363"/>
      <c r="C232" s="363"/>
      <c r="D232" s="363"/>
      <c r="E232" s="363"/>
      <c r="F232" s="363"/>
      <c r="G232" s="363"/>
      <c r="H232" s="363"/>
      <c r="I232" s="363"/>
      <c r="J232" s="363"/>
      <c r="K232" s="363"/>
      <c r="L232" s="363"/>
      <c r="M232" s="363"/>
      <c r="N232" s="363"/>
      <c r="O232" s="363"/>
      <c r="P232" s="363"/>
      <c r="Q232" s="363"/>
      <c r="R232" s="363"/>
      <c r="S232" s="363"/>
      <c r="T232" s="363"/>
      <c r="U232" s="363"/>
      <c r="V232" s="363"/>
      <c r="W232" s="363"/>
      <c r="X232" s="363"/>
      <c r="Y232" s="363"/>
      <c r="Z232" s="363"/>
      <c r="AA232" s="48"/>
      <c r="AB232" s="48"/>
      <c r="AC232" s="48"/>
    </row>
    <row r="233" spans="1:68" ht="16.5" hidden="1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hidden="1" customHeight="1" x14ac:dyDescent="0.25">
      <c r="A234" s="361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20"/>
      <c r="AB234" s="320"/>
      <c r="AC234" s="320"/>
    </row>
    <row r="235" spans="1:68" ht="27" hidden="1" customHeight="1" x14ac:dyDescent="0.25">
      <c r="A235" s="54" t="s">
        <v>359</v>
      </c>
      <c r="B235" s="54" t="s">
        <v>360</v>
      </c>
      <c r="C235" s="31">
        <v>4301071036</v>
      </c>
      <c r="D235" s="331">
        <v>4607111036162</v>
      </c>
      <c r="E235" s="332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29"/>
      <c r="R235" s="329"/>
      <c r="S235" s="329"/>
      <c r="T235" s="330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3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4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4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hidden="1" customHeight="1" x14ac:dyDescent="0.2">
      <c r="A238" s="362" t="s">
        <v>362</v>
      </c>
      <c r="B238" s="363"/>
      <c r="C238" s="363"/>
      <c r="D238" s="363"/>
      <c r="E238" s="363"/>
      <c r="F238" s="363"/>
      <c r="G238" s="363"/>
      <c r="H238" s="363"/>
      <c r="I238" s="363"/>
      <c r="J238" s="363"/>
      <c r="K238" s="363"/>
      <c r="L238" s="363"/>
      <c r="M238" s="363"/>
      <c r="N238" s="363"/>
      <c r="O238" s="363"/>
      <c r="P238" s="363"/>
      <c r="Q238" s="363"/>
      <c r="R238" s="363"/>
      <c r="S238" s="363"/>
      <c r="T238" s="363"/>
      <c r="U238" s="363"/>
      <c r="V238" s="363"/>
      <c r="W238" s="363"/>
      <c r="X238" s="363"/>
      <c r="Y238" s="363"/>
      <c r="Z238" s="363"/>
      <c r="AA238" s="48"/>
      <c r="AB238" s="48"/>
      <c r="AC238" s="48"/>
    </row>
    <row r="239" spans="1:68" ht="16.5" hidden="1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hidden="1" customHeight="1" x14ac:dyDescent="0.25">
      <c r="A240" s="361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20"/>
      <c r="AB240" s="320"/>
      <c r="AC240" s="320"/>
    </row>
    <row r="241" spans="1:68" ht="27" customHeight="1" x14ac:dyDescent="0.25">
      <c r="A241" s="54" t="s">
        <v>364</v>
      </c>
      <c r="B241" s="54" t="s">
        <v>365</v>
      </c>
      <c r="C241" s="31">
        <v>4301071029</v>
      </c>
      <c r="D241" s="331">
        <v>4607111035899</v>
      </c>
      <c r="E241" s="332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29"/>
      <c r="R241" s="329"/>
      <c r="S241" s="329"/>
      <c r="T241" s="330"/>
      <c r="U241" s="34"/>
      <c r="V241" s="34"/>
      <c r="W241" s="35" t="s">
        <v>70</v>
      </c>
      <c r="X241" s="324">
        <v>84</v>
      </c>
      <c r="Y241" s="325">
        <f>IFERROR(IF(X241="","",X241),"")</f>
        <v>84</v>
      </c>
      <c r="Z241" s="36">
        <f>IFERROR(IF(X241="","",X241*0.0155),"")</f>
        <v>1.302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442.00799999999998</v>
      </c>
      <c r="BN241" s="67">
        <f>IFERROR(Y241*I241,"0")</f>
        <v>442.00799999999998</v>
      </c>
      <c r="BO241" s="67">
        <f>IFERROR(X241/J241,"0")</f>
        <v>1</v>
      </c>
      <c r="BP241" s="67">
        <f>IFERROR(Y241/J241,"0")</f>
        <v>1</v>
      </c>
    </row>
    <row r="242" spans="1:68" ht="27" hidden="1" customHeight="1" x14ac:dyDescent="0.25">
      <c r="A242" s="54" t="s">
        <v>366</v>
      </c>
      <c r="B242" s="54" t="s">
        <v>367</v>
      </c>
      <c r="C242" s="31">
        <v>4301070991</v>
      </c>
      <c r="D242" s="331">
        <v>4607111038180</v>
      </c>
      <c r="E242" s="332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29"/>
      <c r="R242" s="329"/>
      <c r="S242" s="329"/>
      <c r="T242" s="330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3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4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84</v>
      </c>
      <c r="Y243" s="326">
        <f>IFERROR(SUM(Y241:Y242),"0")</f>
        <v>84</v>
      </c>
      <c r="Z243" s="326">
        <f>IFERROR(IF(Z241="",0,Z241),"0")+IFERROR(IF(Z242="",0,Z242),"0")</f>
        <v>1.302</v>
      </c>
      <c r="AA243" s="327"/>
      <c r="AB243" s="327"/>
      <c r="AC243" s="327"/>
    </row>
    <row r="244" spans="1:68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4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420</v>
      </c>
      <c r="Y244" s="326">
        <f>IFERROR(SUMPRODUCT(Y241:Y242*H241:H242),"0")</f>
        <v>420</v>
      </c>
      <c r="Z244" s="37"/>
      <c r="AA244" s="327"/>
      <c r="AB244" s="327"/>
      <c r="AC244" s="327"/>
    </row>
    <row r="245" spans="1:68" ht="16.5" hidden="1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hidden="1" customHeight="1" x14ac:dyDescent="0.25">
      <c r="A246" s="361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20"/>
      <c r="AB246" s="320"/>
      <c r="AC246" s="320"/>
    </row>
    <row r="247" spans="1:68" ht="27" hidden="1" customHeight="1" x14ac:dyDescent="0.25">
      <c r="A247" s="54" t="s">
        <v>370</v>
      </c>
      <c r="B247" s="54" t="s">
        <v>371</v>
      </c>
      <c r="C247" s="31">
        <v>4301070870</v>
      </c>
      <c r="D247" s="331">
        <v>4607111036711</v>
      </c>
      <c r="E247" s="332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29"/>
      <c r="R247" s="329"/>
      <c r="S247" s="329"/>
      <c r="T247" s="330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3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4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4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hidden="1" customHeight="1" x14ac:dyDescent="0.2">
      <c r="A250" s="362" t="s">
        <v>372</v>
      </c>
      <c r="B250" s="363"/>
      <c r="C250" s="363"/>
      <c r="D250" s="363"/>
      <c r="E250" s="363"/>
      <c r="F250" s="363"/>
      <c r="G250" s="363"/>
      <c r="H250" s="363"/>
      <c r="I250" s="363"/>
      <c r="J250" s="363"/>
      <c r="K250" s="363"/>
      <c r="L250" s="363"/>
      <c r="M250" s="363"/>
      <c r="N250" s="363"/>
      <c r="O250" s="363"/>
      <c r="P250" s="363"/>
      <c r="Q250" s="363"/>
      <c r="R250" s="363"/>
      <c r="S250" s="363"/>
      <c r="T250" s="363"/>
      <c r="U250" s="363"/>
      <c r="V250" s="363"/>
      <c r="W250" s="363"/>
      <c r="X250" s="363"/>
      <c r="Y250" s="363"/>
      <c r="Z250" s="363"/>
      <c r="AA250" s="48"/>
      <c r="AB250" s="48"/>
      <c r="AC250" s="48"/>
    </row>
    <row r="251" spans="1:68" ht="16.5" hidden="1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hidden="1" customHeight="1" x14ac:dyDescent="0.25">
      <c r="A252" s="361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20"/>
      <c r="AB252" s="320"/>
      <c r="AC252" s="320"/>
    </row>
    <row r="253" spans="1:68" ht="27" hidden="1" customHeight="1" x14ac:dyDescent="0.25">
      <c r="A253" s="54" t="s">
        <v>375</v>
      </c>
      <c r="B253" s="54" t="s">
        <v>376</v>
      </c>
      <c r="C253" s="31">
        <v>4301133004</v>
      </c>
      <c r="D253" s="331">
        <v>4607111039774</v>
      </c>
      <c r="E253" s="332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20" t="s">
        <v>377</v>
      </c>
      <c r="Q253" s="329"/>
      <c r="R253" s="329"/>
      <c r="S253" s="329"/>
      <c r="T253" s="330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3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4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4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hidden="1" customHeight="1" x14ac:dyDescent="0.25">
      <c r="A256" s="361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20"/>
      <c r="AB256" s="320"/>
      <c r="AC256" s="320"/>
    </row>
    <row r="257" spans="1:68" ht="37.5" customHeight="1" x14ac:dyDescent="0.25">
      <c r="A257" s="54" t="s">
        <v>379</v>
      </c>
      <c r="B257" s="54" t="s">
        <v>380</v>
      </c>
      <c r="C257" s="31">
        <v>4301135400</v>
      </c>
      <c r="D257" s="331">
        <v>4607111039361</v>
      </c>
      <c r="E257" s="332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8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29"/>
      <c r="R257" s="329"/>
      <c r="S257" s="329"/>
      <c r="T257" s="330"/>
      <c r="U257" s="34"/>
      <c r="V257" s="34"/>
      <c r="W257" s="35" t="s">
        <v>70</v>
      </c>
      <c r="X257" s="324">
        <v>15</v>
      </c>
      <c r="Y257" s="325">
        <f>IFERROR(IF(X257="","",X257),"")</f>
        <v>15</v>
      </c>
      <c r="Z257" s="36">
        <f>IFERROR(IF(X257="","",X257*0.01788),"")</f>
        <v>0.26819999999999999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55.553999999999995</v>
      </c>
      <c r="BN257" s="67">
        <f>IFERROR(Y257*I257,"0")</f>
        <v>55.553999999999995</v>
      </c>
      <c r="BO257" s="67">
        <f>IFERROR(X257/J257,"0")</f>
        <v>0.21428571428571427</v>
      </c>
      <c r="BP257" s="67">
        <f>IFERROR(Y257/J257,"0")</f>
        <v>0.21428571428571427</v>
      </c>
    </row>
    <row r="258" spans="1:68" x14ac:dyDescent="0.2">
      <c r="A258" s="343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4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15</v>
      </c>
      <c r="Y258" s="326">
        <f>IFERROR(SUM(Y257:Y257),"0")</f>
        <v>15</v>
      </c>
      <c r="Z258" s="326">
        <f>IFERROR(IF(Z257="",0,Z257),"0")</f>
        <v>0.26819999999999999</v>
      </c>
      <c r="AA258" s="327"/>
      <c r="AB258" s="327"/>
      <c r="AC258" s="327"/>
    </row>
    <row r="259" spans="1:68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4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45</v>
      </c>
      <c r="Y259" s="326">
        <f>IFERROR(SUMPRODUCT(Y257:Y257*H257:H257),"0")</f>
        <v>45</v>
      </c>
      <c r="Z259" s="37"/>
      <c r="AA259" s="327"/>
      <c r="AB259" s="327"/>
      <c r="AC259" s="327"/>
    </row>
    <row r="260" spans="1:68" ht="27.75" hidden="1" customHeight="1" x14ac:dyDescent="0.2">
      <c r="A260" s="362" t="s">
        <v>249</v>
      </c>
      <c r="B260" s="363"/>
      <c r="C260" s="363"/>
      <c r="D260" s="363"/>
      <c r="E260" s="363"/>
      <c r="F260" s="363"/>
      <c r="G260" s="363"/>
      <c r="H260" s="363"/>
      <c r="I260" s="363"/>
      <c r="J260" s="363"/>
      <c r="K260" s="363"/>
      <c r="L260" s="363"/>
      <c r="M260" s="363"/>
      <c r="N260" s="363"/>
      <c r="O260" s="363"/>
      <c r="P260" s="363"/>
      <c r="Q260" s="363"/>
      <c r="R260" s="363"/>
      <c r="S260" s="363"/>
      <c r="T260" s="363"/>
      <c r="U260" s="363"/>
      <c r="V260" s="363"/>
      <c r="W260" s="363"/>
      <c r="X260" s="363"/>
      <c r="Y260" s="363"/>
      <c r="Z260" s="363"/>
      <c r="AA260" s="48"/>
      <c r="AB260" s="48"/>
      <c r="AC260" s="48"/>
    </row>
    <row r="261" spans="1:68" ht="16.5" hidden="1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hidden="1" customHeight="1" x14ac:dyDescent="0.25">
      <c r="A262" s="361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20"/>
      <c r="AB262" s="320"/>
      <c r="AC262" s="320"/>
    </row>
    <row r="263" spans="1:68" ht="27" hidden="1" customHeight="1" x14ac:dyDescent="0.25">
      <c r="A263" s="54" t="s">
        <v>381</v>
      </c>
      <c r="B263" s="54" t="s">
        <v>382</v>
      </c>
      <c r="C263" s="31">
        <v>4301071014</v>
      </c>
      <c r="D263" s="331">
        <v>4640242181264</v>
      </c>
      <c r="E263" s="332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9" t="s">
        <v>383</v>
      </c>
      <c r="Q263" s="329"/>
      <c r="R263" s="329"/>
      <c r="S263" s="329"/>
      <c r="T263" s="330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4301071021</v>
      </c>
      <c r="D264" s="331">
        <v>4640242181325</v>
      </c>
      <c r="E264" s="332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40" t="s">
        <v>387</v>
      </c>
      <c r="Q264" s="329"/>
      <c r="R264" s="329"/>
      <c r="S264" s="329"/>
      <c r="T264" s="330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388</v>
      </c>
      <c r="B265" s="54" t="s">
        <v>389</v>
      </c>
      <c r="C265" s="31">
        <v>4301070993</v>
      </c>
      <c r="D265" s="331">
        <v>4640242180670</v>
      </c>
      <c r="E265" s="332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74" t="s">
        <v>390</v>
      </c>
      <c r="Q265" s="329"/>
      <c r="R265" s="329"/>
      <c r="S265" s="329"/>
      <c r="T265" s="330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3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4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hidden="1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4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hidden="1" customHeight="1" x14ac:dyDescent="0.25">
      <c r="A268" s="361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20"/>
      <c r="AB268" s="320"/>
      <c r="AC268" s="320"/>
    </row>
    <row r="269" spans="1:68" ht="27" hidden="1" customHeight="1" x14ac:dyDescent="0.25">
      <c r="A269" s="54" t="s">
        <v>392</v>
      </c>
      <c r="B269" s="54" t="s">
        <v>393</v>
      </c>
      <c r="C269" s="31">
        <v>4301131019</v>
      </c>
      <c r="D269" s="331">
        <v>4640242180427</v>
      </c>
      <c r="E269" s="332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91" t="s">
        <v>394</v>
      </c>
      <c r="Q269" s="329"/>
      <c r="R269" s="329"/>
      <c r="S269" s="329"/>
      <c r="T269" s="330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IFERROR(IF(X269="","",X269*0.00502),"")</f>
        <v>0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43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4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0</v>
      </c>
      <c r="Y270" s="326">
        <f>IFERROR(SUM(Y269:Y269),"0")</f>
        <v>0</v>
      </c>
      <c r="Z270" s="326">
        <f>IFERROR(IF(Z269="",0,Z269),"0")</f>
        <v>0</v>
      </c>
      <c r="AA270" s="327"/>
      <c r="AB270" s="327"/>
      <c r="AC270" s="327"/>
    </row>
    <row r="271" spans="1:68" hidden="1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4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0</v>
      </c>
      <c r="Y271" s="326">
        <f>IFERROR(SUMPRODUCT(Y269:Y269*H269:H269),"0")</f>
        <v>0</v>
      </c>
      <c r="Z271" s="37"/>
      <c r="AA271" s="327"/>
      <c r="AB271" s="327"/>
      <c r="AC271" s="327"/>
    </row>
    <row r="272" spans="1:68" ht="14.25" hidden="1" customHeight="1" x14ac:dyDescent="0.25">
      <c r="A272" s="361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20"/>
      <c r="AB272" s="320"/>
      <c r="AC272" s="320"/>
    </row>
    <row r="273" spans="1:68" ht="27" hidden="1" customHeight="1" x14ac:dyDescent="0.25">
      <c r="A273" s="54" t="s">
        <v>396</v>
      </c>
      <c r="B273" s="54" t="s">
        <v>397</v>
      </c>
      <c r="C273" s="31">
        <v>4301132080</v>
      </c>
      <c r="D273" s="331">
        <v>4640242180397</v>
      </c>
      <c r="E273" s="332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79" t="s">
        <v>398</v>
      </c>
      <c r="Q273" s="329"/>
      <c r="R273" s="329"/>
      <c r="S273" s="329"/>
      <c r="T273" s="330"/>
      <c r="U273" s="34"/>
      <c r="V273" s="34"/>
      <c r="W273" s="35" t="s">
        <v>70</v>
      </c>
      <c r="X273" s="324">
        <v>0</v>
      </c>
      <c r="Y273" s="325">
        <f>IFERROR(IF(X273="","",X273),"")</f>
        <v>0</v>
      </c>
      <c r="Z273" s="36">
        <f>IFERROR(IF(X273="","",X273*0.0155),"")</f>
        <v>0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hidden="1" customHeight="1" x14ac:dyDescent="0.25">
      <c r="A274" s="54" t="s">
        <v>400</v>
      </c>
      <c r="B274" s="54" t="s">
        <v>401</v>
      </c>
      <c r="C274" s="31">
        <v>4301132104</v>
      </c>
      <c r="D274" s="331">
        <v>4640242181219</v>
      </c>
      <c r="E274" s="332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1" t="s">
        <v>402</v>
      </c>
      <c r="Q274" s="329"/>
      <c r="R274" s="329"/>
      <c r="S274" s="329"/>
      <c r="T274" s="330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43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4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0</v>
      </c>
      <c r="Y275" s="326">
        <f>IFERROR(SUM(Y273:Y274),"0")</f>
        <v>0</v>
      </c>
      <c r="Z275" s="326">
        <f>IFERROR(IF(Z273="",0,Z273),"0")+IFERROR(IF(Z274="",0,Z274),"0")</f>
        <v>0</v>
      </c>
      <c r="AA275" s="327"/>
      <c r="AB275" s="327"/>
      <c r="AC275" s="327"/>
    </row>
    <row r="276" spans="1:68" hidden="1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4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0</v>
      </c>
      <c r="Y276" s="326">
        <f>IFERROR(SUMPRODUCT(Y273:Y274*H273:H274),"0")</f>
        <v>0</v>
      </c>
      <c r="Z276" s="37"/>
      <c r="AA276" s="327"/>
      <c r="AB276" s="327"/>
      <c r="AC276" s="327"/>
    </row>
    <row r="277" spans="1:68" ht="14.25" hidden="1" customHeight="1" x14ac:dyDescent="0.25">
      <c r="A277" s="361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hidden="1" customHeight="1" x14ac:dyDescent="0.25">
      <c r="A278" s="54" t="s">
        <v>403</v>
      </c>
      <c r="B278" s="54" t="s">
        <v>404</v>
      </c>
      <c r="C278" s="31">
        <v>4301136028</v>
      </c>
      <c r="D278" s="331">
        <v>4640242180304</v>
      </c>
      <c r="E278" s="332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4" t="s">
        <v>405</v>
      </c>
      <c r="Q278" s="329"/>
      <c r="R278" s="329"/>
      <c r="S278" s="329"/>
      <c r="T278" s="330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407</v>
      </c>
      <c r="B279" s="54" t="s">
        <v>408</v>
      </c>
      <c r="C279" s="31">
        <v>4301136026</v>
      </c>
      <c r="D279" s="331">
        <v>4640242180236</v>
      </c>
      <c r="E279" s="332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4" t="s">
        <v>409</v>
      </c>
      <c r="Q279" s="329"/>
      <c r="R279" s="329"/>
      <c r="S279" s="329"/>
      <c r="T279" s="330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410</v>
      </c>
      <c r="B280" s="54" t="s">
        <v>411</v>
      </c>
      <c r="C280" s="31">
        <v>4301136029</v>
      </c>
      <c r="D280" s="331">
        <v>4640242180410</v>
      </c>
      <c r="E280" s="332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29"/>
      <c r="R280" s="329"/>
      <c r="S280" s="329"/>
      <c r="T280" s="330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43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4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hidden="1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4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hidden="1" customHeight="1" x14ac:dyDescent="0.25">
      <c r="A283" s="361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20"/>
      <c r="AB283" s="320"/>
      <c r="AC283" s="320"/>
    </row>
    <row r="284" spans="1:68" ht="27" hidden="1" customHeight="1" x14ac:dyDescent="0.25">
      <c r="A284" s="54" t="s">
        <v>412</v>
      </c>
      <c r="B284" s="54" t="s">
        <v>413</v>
      </c>
      <c r="C284" s="31">
        <v>4301135504</v>
      </c>
      <c r="D284" s="331">
        <v>4640242181554</v>
      </c>
      <c r="E284" s="332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67" t="s">
        <v>414</v>
      </c>
      <c r="Q284" s="329"/>
      <c r="R284" s="329"/>
      <c r="S284" s="329"/>
      <c r="T284" s="330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hidden="1" customHeight="1" x14ac:dyDescent="0.25">
      <c r="A285" s="54" t="s">
        <v>416</v>
      </c>
      <c r="B285" s="54" t="s">
        <v>417</v>
      </c>
      <c r="C285" s="31">
        <v>4301135394</v>
      </c>
      <c r="D285" s="331">
        <v>4640242181561</v>
      </c>
      <c r="E285" s="332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4" t="s">
        <v>418</v>
      </c>
      <c r="Q285" s="329"/>
      <c r="R285" s="329"/>
      <c r="S285" s="329"/>
      <c r="T285" s="330"/>
      <c r="U285" s="34"/>
      <c r="V285" s="34"/>
      <c r="W285" s="35" t="s">
        <v>70</v>
      </c>
      <c r="X285" s="324">
        <v>0</v>
      </c>
      <c r="Y285" s="325">
        <f t="shared" si="24"/>
        <v>0</v>
      </c>
      <c r="Z285" s="36">
        <f>IFERROR(IF(X285="","",X285*0.00936),"")</f>
        <v>0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420</v>
      </c>
      <c r="B286" s="54" t="s">
        <v>421</v>
      </c>
      <c r="C286" s="31">
        <v>4301135552</v>
      </c>
      <c r="D286" s="331">
        <v>4640242181431</v>
      </c>
      <c r="E286" s="332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68" t="s">
        <v>422</v>
      </c>
      <c r="Q286" s="329"/>
      <c r="R286" s="329"/>
      <c r="S286" s="329"/>
      <c r="T286" s="330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4301135374</v>
      </c>
      <c r="D287" s="331">
        <v>4640242181424</v>
      </c>
      <c r="E287" s="332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9" t="s">
        <v>426</v>
      </c>
      <c r="Q287" s="329"/>
      <c r="R287" s="329"/>
      <c r="S287" s="329"/>
      <c r="T287" s="330"/>
      <c r="U287" s="34"/>
      <c r="V287" s="34"/>
      <c r="W287" s="35" t="s">
        <v>70</v>
      </c>
      <c r="X287" s="324">
        <v>0</v>
      </c>
      <c r="Y287" s="325">
        <f t="shared" si="24"/>
        <v>0</v>
      </c>
      <c r="Z287" s="36">
        <f>IFERROR(IF(X287="","",X287*0.0155),"")</f>
        <v>0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427</v>
      </c>
      <c r="B288" s="54" t="s">
        <v>428</v>
      </c>
      <c r="C288" s="31">
        <v>4301135320</v>
      </c>
      <c r="D288" s="331">
        <v>4640242181592</v>
      </c>
      <c r="E288" s="332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8" t="s">
        <v>429</v>
      </c>
      <c r="Q288" s="329"/>
      <c r="R288" s="329"/>
      <c r="S288" s="329"/>
      <c r="T288" s="330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431</v>
      </c>
      <c r="B289" s="54" t="s">
        <v>432</v>
      </c>
      <c r="C289" s="31">
        <v>4301135405</v>
      </c>
      <c r="D289" s="331">
        <v>4640242181523</v>
      </c>
      <c r="E289" s="33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351" t="s">
        <v>433</v>
      </c>
      <c r="Q289" s="329"/>
      <c r="R289" s="329"/>
      <c r="S289" s="329"/>
      <c r="T289" s="330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434</v>
      </c>
      <c r="B290" s="54" t="s">
        <v>435</v>
      </c>
      <c r="C290" s="31">
        <v>4301135404</v>
      </c>
      <c r="D290" s="331">
        <v>4640242181516</v>
      </c>
      <c r="E290" s="33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9" t="s">
        <v>436</v>
      </c>
      <c r="Q290" s="329"/>
      <c r="R290" s="329"/>
      <c r="S290" s="329"/>
      <c r="T290" s="330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hidden="1" customHeight="1" x14ac:dyDescent="0.25">
      <c r="A291" s="54" t="s">
        <v>437</v>
      </c>
      <c r="B291" s="54" t="s">
        <v>438</v>
      </c>
      <c r="C291" s="31">
        <v>4301135402</v>
      </c>
      <c r="D291" s="331">
        <v>4640242181493</v>
      </c>
      <c r="E291" s="332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7" t="s">
        <v>439</v>
      </c>
      <c r="Q291" s="329"/>
      <c r="R291" s="329"/>
      <c r="S291" s="329"/>
      <c r="T291" s="330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440</v>
      </c>
      <c r="B292" s="54" t="s">
        <v>441</v>
      </c>
      <c r="C292" s="31">
        <v>4301135375</v>
      </c>
      <c r="D292" s="331">
        <v>4640242181486</v>
      </c>
      <c r="E292" s="332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34" t="s">
        <v>442</v>
      </c>
      <c r="Q292" s="329"/>
      <c r="R292" s="329"/>
      <c r="S292" s="329"/>
      <c r="T292" s="330"/>
      <c r="U292" s="34"/>
      <c r="V292" s="34"/>
      <c r="W292" s="35" t="s">
        <v>70</v>
      </c>
      <c r="X292" s="324">
        <v>0</v>
      </c>
      <c r="Y292" s="325">
        <f t="shared" si="24"/>
        <v>0</v>
      </c>
      <c r="Z292" s="36">
        <f t="shared" si="29"/>
        <v>0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443</v>
      </c>
      <c r="B293" s="54" t="s">
        <v>444</v>
      </c>
      <c r="C293" s="31">
        <v>4301135403</v>
      </c>
      <c r="D293" s="331">
        <v>4640242181509</v>
      </c>
      <c r="E293" s="332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1" t="s">
        <v>445</v>
      </c>
      <c r="Q293" s="329"/>
      <c r="R293" s="329"/>
      <c r="S293" s="329"/>
      <c r="T293" s="330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446</v>
      </c>
      <c r="B294" s="54" t="s">
        <v>447</v>
      </c>
      <c r="C294" s="31">
        <v>4301135304</v>
      </c>
      <c r="D294" s="331">
        <v>4640242181240</v>
      </c>
      <c r="E294" s="332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5" t="s">
        <v>448</v>
      </c>
      <c r="Q294" s="329"/>
      <c r="R294" s="329"/>
      <c r="S294" s="329"/>
      <c r="T294" s="330"/>
      <c r="U294" s="34"/>
      <c r="V294" s="34"/>
      <c r="W294" s="35" t="s">
        <v>70</v>
      </c>
      <c r="X294" s="324">
        <v>20</v>
      </c>
      <c r="Y294" s="325">
        <f t="shared" si="24"/>
        <v>20</v>
      </c>
      <c r="Z294" s="36">
        <f t="shared" si="29"/>
        <v>0.18720000000000001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57.599999999999994</v>
      </c>
      <c r="BN294" s="67">
        <f t="shared" si="26"/>
        <v>57.599999999999994</v>
      </c>
      <c r="BO294" s="67">
        <f t="shared" si="27"/>
        <v>0.15873015873015872</v>
      </c>
      <c r="BP294" s="67">
        <f t="shared" si="28"/>
        <v>0.15873015873015872</v>
      </c>
    </row>
    <row r="295" spans="1:68" ht="27" hidden="1" customHeight="1" x14ac:dyDescent="0.25">
      <c r="A295" s="54" t="s">
        <v>449</v>
      </c>
      <c r="B295" s="54" t="s">
        <v>450</v>
      </c>
      <c r="C295" s="31">
        <v>4301135310</v>
      </c>
      <c r="D295" s="331">
        <v>4640242181318</v>
      </c>
      <c r="E295" s="332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500" t="s">
        <v>451</v>
      </c>
      <c r="Q295" s="329"/>
      <c r="R295" s="329"/>
      <c r="S295" s="329"/>
      <c r="T295" s="330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452</v>
      </c>
      <c r="B296" s="54" t="s">
        <v>453</v>
      </c>
      <c r="C296" s="31">
        <v>4301135306</v>
      </c>
      <c r="D296" s="331">
        <v>4640242181578</v>
      </c>
      <c r="E296" s="332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35" t="s">
        <v>454</v>
      </c>
      <c r="Q296" s="329"/>
      <c r="R296" s="329"/>
      <c r="S296" s="329"/>
      <c r="T296" s="330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455</v>
      </c>
      <c r="B297" s="54" t="s">
        <v>456</v>
      </c>
      <c r="C297" s="31">
        <v>4301135305</v>
      </c>
      <c r="D297" s="331">
        <v>4640242181394</v>
      </c>
      <c r="E297" s="332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6" t="s">
        <v>457</v>
      </c>
      <c r="Q297" s="329"/>
      <c r="R297" s="329"/>
      <c r="S297" s="329"/>
      <c r="T297" s="330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4301135309</v>
      </c>
      <c r="D298" s="331">
        <v>4640242181332</v>
      </c>
      <c r="E298" s="332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6" t="s">
        <v>460</v>
      </c>
      <c r="Q298" s="329"/>
      <c r="R298" s="329"/>
      <c r="S298" s="329"/>
      <c r="T298" s="330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461</v>
      </c>
      <c r="B299" s="54" t="s">
        <v>462</v>
      </c>
      <c r="C299" s="31">
        <v>4301135308</v>
      </c>
      <c r="D299" s="331">
        <v>4640242181349</v>
      </c>
      <c r="E299" s="332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60" t="s">
        <v>463</v>
      </c>
      <c r="Q299" s="329"/>
      <c r="R299" s="329"/>
      <c r="S299" s="329"/>
      <c r="T299" s="330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464</v>
      </c>
      <c r="B300" s="54" t="s">
        <v>465</v>
      </c>
      <c r="C300" s="31">
        <v>4301135307</v>
      </c>
      <c r="D300" s="331">
        <v>4640242181370</v>
      </c>
      <c r="E300" s="332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04" t="s">
        <v>466</v>
      </c>
      <c r="Q300" s="329"/>
      <c r="R300" s="329"/>
      <c r="S300" s="329"/>
      <c r="T300" s="330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468</v>
      </c>
      <c r="B301" s="54" t="s">
        <v>469</v>
      </c>
      <c r="C301" s="31">
        <v>4301135318</v>
      </c>
      <c r="D301" s="331">
        <v>4607111037480</v>
      </c>
      <c r="E301" s="332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9" t="s">
        <v>470</v>
      </c>
      <c r="Q301" s="329"/>
      <c r="R301" s="329"/>
      <c r="S301" s="329"/>
      <c r="T301" s="330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4301135319</v>
      </c>
      <c r="D302" s="331">
        <v>4607111037473</v>
      </c>
      <c r="E302" s="332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28" t="s">
        <v>474</v>
      </c>
      <c r="Q302" s="329"/>
      <c r="R302" s="329"/>
      <c r="S302" s="329"/>
      <c r="T302" s="330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476</v>
      </c>
      <c r="B303" s="54" t="s">
        <v>477</v>
      </c>
      <c r="C303" s="31">
        <v>4301135198</v>
      </c>
      <c r="D303" s="331">
        <v>4640242180663</v>
      </c>
      <c r="E303" s="332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4" t="s">
        <v>478</v>
      </c>
      <c r="Q303" s="329"/>
      <c r="R303" s="329"/>
      <c r="S303" s="329"/>
      <c r="T303" s="330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4301135723</v>
      </c>
      <c r="D304" s="331">
        <v>4640242181783</v>
      </c>
      <c r="E304" s="332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7" t="s">
        <v>482</v>
      </c>
      <c r="Q304" s="329"/>
      <c r="R304" s="329"/>
      <c r="S304" s="329"/>
      <c r="T304" s="330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3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4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20</v>
      </c>
      <c r="Y305" s="326">
        <f>IFERROR(SUM(Y284:Y304),"0")</f>
        <v>20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0.18720000000000001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4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54</v>
      </c>
      <c r="Y306" s="326">
        <f>IFERROR(SUMPRODUCT(Y284:Y304*H284:H304),"0")</f>
        <v>54</v>
      </c>
      <c r="Z306" s="37"/>
      <c r="AA306" s="327"/>
      <c r="AB306" s="327"/>
      <c r="AC306" s="327"/>
    </row>
    <row r="307" spans="1:36" ht="15" customHeight="1" x14ac:dyDescent="0.2">
      <c r="A307" s="387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8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3718.08</v>
      </c>
      <c r="Y307" s="326">
        <f>IFERROR(Y24+Y33+Y39+Y44+Y60+Y66+Y71+Y77+Y87+Y93+Y100+Y110+Y116+Y123+Y129+Y134+Y139+Y145+Y150+Y156+Y164+Y169+Y177+Y181+Y190+Y197+Y207+Y215+Y220+Y225+Y231+Y237+Y244+Y249+Y255+Y259+Y267+Y271+Y276+Y282+Y306,"0")</f>
        <v>3718.08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8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4368.4112000000005</v>
      </c>
      <c r="Y308" s="326">
        <f>IFERROR(SUM(BN22:BN304),"0")</f>
        <v>4368.4112000000005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8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15</v>
      </c>
      <c r="Y309" s="38">
        <f>ROUNDUP(SUM(BP22:BP304),0)</f>
        <v>15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8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4743.4112000000005</v>
      </c>
      <c r="Y310" s="326">
        <f>GrossWeightTotalR+PalletQtyTotalR*25</f>
        <v>4743.4112000000005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8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1225</v>
      </c>
      <c r="Y311" s="326">
        <f>IFERROR(Y23+Y32+Y38+Y43+Y59+Y65+Y70+Y76+Y86+Y92+Y99+Y109+Y115+Y122+Y128+Y133+Y138+Y144+Y149+Y155+Y163+Y168+Y176+Y180+Y189+Y196+Y206+Y214+Y219+Y224+Y230+Y236+Y243+Y248+Y254+Y258+Y266+Y270+Y275+Y281+Y305,"0")</f>
        <v>1225</v>
      </c>
      <c r="Z311" s="37"/>
      <c r="AA311" s="327"/>
      <c r="AB311" s="327"/>
      <c r="AC311" s="327"/>
    </row>
    <row r="312" spans="1:36" ht="14.25" hidden="1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8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18.719740000000002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21" t="s">
        <v>63</v>
      </c>
      <c r="C314" s="352" t="s">
        <v>75</v>
      </c>
      <c r="D314" s="422"/>
      <c r="E314" s="422"/>
      <c r="F314" s="422"/>
      <c r="G314" s="422"/>
      <c r="H314" s="422"/>
      <c r="I314" s="422"/>
      <c r="J314" s="422"/>
      <c r="K314" s="422"/>
      <c r="L314" s="422"/>
      <c r="M314" s="422"/>
      <c r="N314" s="422"/>
      <c r="O314" s="422"/>
      <c r="P314" s="422"/>
      <c r="Q314" s="422"/>
      <c r="R314" s="422"/>
      <c r="S314" s="422"/>
      <c r="T314" s="422"/>
      <c r="U314" s="423"/>
      <c r="V314" s="352" t="s">
        <v>248</v>
      </c>
      <c r="W314" s="423"/>
      <c r="X314" s="321" t="s">
        <v>274</v>
      </c>
      <c r="Y314" s="352" t="s">
        <v>293</v>
      </c>
      <c r="Z314" s="422"/>
      <c r="AA314" s="422"/>
      <c r="AB314" s="422"/>
      <c r="AC314" s="422"/>
      <c r="AD314" s="422"/>
      <c r="AE314" s="423"/>
      <c r="AF314" s="321" t="s">
        <v>357</v>
      </c>
      <c r="AG314" s="352" t="s">
        <v>362</v>
      </c>
      <c r="AH314" s="423"/>
      <c r="AI314" s="321" t="s">
        <v>372</v>
      </c>
      <c r="AJ314" s="321" t="s">
        <v>249</v>
      </c>
    </row>
    <row r="315" spans="1:36" ht="14.25" customHeight="1" thickTop="1" x14ac:dyDescent="0.2">
      <c r="A315" s="426" t="s">
        <v>493</v>
      </c>
      <c r="B315" s="352" t="s">
        <v>63</v>
      </c>
      <c r="C315" s="352" t="s">
        <v>76</v>
      </c>
      <c r="D315" s="352" t="s">
        <v>93</v>
      </c>
      <c r="E315" s="352" t="s">
        <v>100</v>
      </c>
      <c r="F315" s="352" t="s">
        <v>106</v>
      </c>
      <c r="G315" s="352" t="s">
        <v>133</v>
      </c>
      <c r="H315" s="352" t="s">
        <v>140</v>
      </c>
      <c r="I315" s="352" t="s">
        <v>146</v>
      </c>
      <c r="J315" s="352" t="s">
        <v>154</v>
      </c>
      <c r="K315" s="352" t="s">
        <v>171</v>
      </c>
      <c r="L315" s="352" t="s">
        <v>181</v>
      </c>
      <c r="M315" s="352" t="s">
        <v>192</v>
      </c>
      <c r="N315" s="322"/>
      <c r="O315" s="352" t="s">
        <v>206</v>
      </c>
      <c r="P315" s="352" t="s">
        <v>212</v>
      </c>
      <c r="Q315" s="352" t="s">
        <v>221</v>
      </c>
      <c r="R315" s="352" t="s">
        <v>227</v>
      </c>
      <c r="S315" s="352" t="s">
        <v>232</v>
      </c>
      <c r="T315" s="352" t="s">
        <v>236</v>
      </c>
      <c r="U315" s="352" t="s">
        <v>244</v>
      </c>
      <c r="V315" s="352" t="s">
        <v>249</v>
      </c>
      <c r="W315" s="352" t="s">
        <v>253</v>
      </c>
      <c r="X315" s="352" t="s">
        <v>275</v>
      </c>
      <c r="Y315" s="352" t="s">
        <v>294</v>
      </c>
      <c r="Z315" s="352" t="s">
        <v>307</v>
      </c>
      <c r="AA315" s="352" t="s">
        <v>317</v>
      </c>
      <c r="AB315" s="352" t="s">
        <v>332</v>
      </c>
      <c r="AC315" s="352" t="s">
        <v>343</v>
      </c>
      <c r="AD315" s="352" t="s">
        <v>347</v>
      </c>
      <c r="AE315" s="352" t="s">
        <v>351</v>
      </c>
      <c r="AF315" s="352" t="s">
        <v>358</v>
      </c>
      <c r="AG315" s="352" t="s">
        <v>363</v>
      </c>
      <c r="AH315" s="352" t="s">
        <v>369</v>
      </c>
      <c r="AI315" s="352" t="s">
        <v>373</v>
      </c>
      <c r="AJ315" s="352" t="s">
        <v>249</v>
      </c>
    </row>
    <row r="316" spans="1:36" ht="13.5" customHeight="1" thickBot="1" x14ac:dyDescent="0.25">
      <c r="A316" s="427"/>
      <c r="B316" s="353"/>
      <c r="C316" s="353"/>
      <c r="D316" s="353"/>
      <c r="E316" s="353"/>
      <c r="F316" s="353"/>
      <c r="G316" s="353"/>
      <c r="H316" s="353"/>
      <c r="I316" s="353"/>
      <c r="J316" s="353"/>
      <c r="K316" s="353"/>
      <c r="L316" s="353"/>
      <c r="M316" s="353"/>
      <c r="N316" s="322"/>
      <c r="O316" s="353"/>
      <c r="P316" s="353"/>
      <c r="Q316" s="353"/>
      <c r="R316" s="353"/>
      <c r="S316" s="353"/>
      <c r="T316" s="353"/>
      <c r="U316" s="353"/>
      <c r="V316" s="353"/>
      <c r="W316" s="353"/>
      <c r="X316" s="353"/>
      <c r="Y316" s="353"/>
      <c r="Z316" s="353"/>
      <c r="AA316" s="353"/>
      <c r="AB316" s="353"/>
      <c r="AC316" s="353"/>
      <c r="AD316" s="353"/>
      <c r="AE316" s="353"/>
      <c r="AF316" s="353"/>
      <c r="AG316" s="353"/>
      <c r="AH316" s="353"/>
      <c r="AI316" s="353"/>
      <c r="AJ316" s="353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315</v>
      </c>
      <c r="D317" s="46">
        <f>IFERROR(X36*H36,"0")+IFERROR(X37*H37,"0")</f>
        <v>0</v>
      </c>
      <c r="E317" s="46">
        <f>IFERROR(X42*H42,"0")</f>
        <v>72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172.8</v>
      </c>
      <c r="G317" s="46">
        <f>IFERROR(X63*H63,"0")+IFERROR(X64*H64,"0")</f>
        <v>0</v>
      </c>
      <c r="H317" s="46">
        <f>IFERROR(X69*H69,"0")</f>
        <v>151.20000000000002</v>
      </c>
      <c r="I317" s="46">
        <f>IFERROR(X74*H74,"0")+IFERROR(X75*H75,"0")</f>
        <v>504</v>
      </c>
      <c r="J317" s="46">
        <f>IFERROR(X80*H80,"0")+IFERROR(X81*H81,"0")+IFERROR(X82*H82,"0")+IFERROR(X83*H83,"0")+IFERROR(X84*H84,"0")+IFERROR(X85*H85,"0")</f>
        <v>638.4</v>
      </c>
      <c r="K317" s="46">
        <f>IFERROR(X90*H90,"0")+IFERROR(X91*H91,"0")</f>
        <v>0</v>
      </c>
      <c r="L317" s="46">
        <f>IFERROR(X96*H96,"0")+IFERROR(X97*H97,"0")+IFERROR(X98*H98,"0")</f>
        <v>201.6</v>
      </c>
      <c r="M317" s="46">
        <f>IFERROR(X103*H103,"0")+IFERROR(X104*H104,"0")+IFERROR(X105*H105,"0")+IFERROR(X106*H106,"0")+IFERROR(X107*H107,"0")+IFERROR(X108*H108,"0")</f>
        <v>0</v>
      </c>
      <c r="N317" s="322"/>
      <c r="O317" s="46">
        <f>IFERROR(X113*H113,"0")+IFERROR(X114*H114,"0")</f>
        <v>420</v>
      </c>
      <c r="P317" s="46">
        <f>IFERROR(X119*H119,"0")+IFERROR(X120*H120,"0")+IFERROR(X121*H121,"0")</f>
        <v>210</v>
      </c>
      <c r="Q317" s="46">
        <f>IFERROR(X126*H126,"0")+IFERROR(X127*H127,"0")</f>
        <v>252</v>
      </c>
      <c r="R317" s="46">
        <f>IFERROR(X132*H132,"0")</f>
        <v>84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94.08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0</v>
      </c>
      <c r="X317" s="46">
        <f>IFERROR(X173*H173,"0")+IFERROR(X174*H174,"0")+IFERROR(X175*H175,"0")+IFERROR(X179*H179,"0")</f>
        <v>84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0</v>
      </c>
      <c r="AA317" s="46">
        <f>IFERROR(X200*H200,"0")+IFERROR(X201*H201,"0")+IFERROR(X202*H202,"0")+IFERROR(X203*H203,"0")+IFERROR(X204*H204,"0")+IFERROR(X205*H205,"0")</f>
        <v>0</v>
      </c>
      <c r="AB317" s="46">
        <f>IFERROR(X210*H210,"0")+IFERROR(X211*H211,"0")+IFERROR(X212*H212,"0")+IFERROR(X213*H213,"0")</f>
        <v>0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420</v>
      </c>
      <c r="AH317" s="46">
        <f>IFERROR(X247*H247,"0")</f>
        <v>0</v>
      </c>
      <c r="AI317" s="46">
        <f>IFERROR(X253*H253,"0")+IFERROR(X257*H257,"0")</f>
        <v>45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54</v>
      </c>
    </row>
    <row r="318" spans="1:36" ht="13.5" customHeight="1" thickTop="1" x14ac:dyDescent="0.2">
      <c r="C318" s="322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592.79999999999995</v>
      </c>
      <c r="B320" s="60">
        <f>SUMPRODUCT(--(BB:BB="ПГП"),--(W:W="кор"),H:H,Y:Y)+SUMPRODUCT(--(BB:BB="ПГП"),--(W:W="кг"),Y:Y)</f>
        <v>3125.2799999999997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3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5,00"/>
        <filter val="140,00"/>
        <filter val="15"/>
        <filter val="15,00"/>
        <filter val="151,20"/>
        <filter val="168,00"/>
        <filter val="172,80"/>
        <filter val="20,00"/>
        <filter val="201,60"/>
        <filter val="210,00"/>
        <filter val="24,00"/>
        <filter val="252,00"/>
        <filter val="28,00"/>
        <filter val="3 718,08"/>
        <filter val="315,00"/>
        <filter val="4 368,41"/>
        <filter val="4 743,41"/>
        <filter val="42,00"/>
        <filter val="420,00"/>
        <filter val="45,00"/>
        <filter val="504,00"/>
        <filter val="54,00"/>
        <filter val="56,00"/>
        <filter val="60,00"/>
        <filter val="638,40"/>
        <filter val="70,00"/>
        <filter val="72,00"/>
        <filter val="84,00"/>
        <filter val="94,08"/>
      </filters>
    </filterColumn>
    <filterColumn colId="29" showButton="0"/>
    <filterColumn colId="30" showButton="0"/>
  </autoFilter>
  <mergeCells count="563">
    <mergeCell ref="P311:V311"/>
    <mergeCell ref="A136:Z136"/>
    <mergeCell ref="A192:Z192"/>
    <mergeCell ref="A21:Z21"/>
    <mergeCell ref="D121:E121"/>
    <mergeCell ref="A99:O100"/>
    <mergeCell ref="D42:E42"/>
    <mergeCell ref="D173:E173"/>
    <mergeCell ref="D17:E18"/>
    <mergeCell ref="A131:Z131"/>
    <mergeCell ref="P202:T202"/>
    <mergeCell ref="X17:X18"/>
    <mergeCell ref="A163:O164"/>
    <mergeCell ref="P58:T58"/>
    <mergeCell ref="D50:E50"/>
    <mergeCell ref="D286:E286"/>
    <mergeCell ref="A305:O306"/>
    <mergeCell ref="D292:E292"/>
    <mergeCell ref="A243:O244"/>
    <mergeCell ref="D280:E280"/>
    <mergeCell ref="A111:Z111"/>
    <mergeCell ref="A272:Z272"/>
    <mergeCell ref="P51:T51"/>
    <mergeCell ref="H17:H18"/>
    <mergeCell ref="U315:U316"/>
    <mergeCell ref="P294:T294"/>
    <mergeCell ref="P219:V219"/>
    <mergeCell ref="P145:V145"/>
    <mergeCell ref="P23:V23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P310:V310"/>
    <mergeCell ref="V314:W314"/>
    <mergeCell ref="D57:E57"/>
    <mergeCell ref="D293:E293"/>
    <mergeCell ref="P163:V163"/>
    <mergeCell ref="A153:Z153"/>
    <mergeCell ref="T315:T316"/>
    <mergeCell ref="A191:Z191"/>
    <mergeCell ref="D105:E105"/>
    <mergeCell ref="A178:Z178"/>
    <mergeCell ref="N17:N18"/>
    <mergeCell ref="D49:E49"/>
    <mergeCell ref="Q5:R5"/>
    <mergeCell ref="D242:E242"/>
    <mergeCell ref="D120:E120"/>
    <mergeCell ref="F17:F18"/>
    <mergeCell ref="P297:T297"/>
    <mergeCell ref="D278:E278"/>
    <mergeCell ref="P291:T291"/>
    <mergeCell ref="D107:E107"/>
    <mergeCell ref="P288:T288"/>
    <mergeCell ref="P305:V305"/>
    <mergeCell ref="P263:T263"/>
    <mergeCell ref="P228:T228"/>
    <mergeCell ref="P293:T293"/>
    <mergeCell ref="A149:O150"/>
    <mergeCell ref="Q6:R6"/>
    <mergeCell ref="P200:T200"/>
    <mergeCell ref="S315:S316"/>
    <mergeCell ref="P292:T292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253:T253"/>
    <mergeCell ref="P82:T82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:W3"/>
    <mergeCell ref="P298:T298"/>
    <mergeCell ref="P127:T127"/>
    <mergeCell ref="D241:E241"/>
    <mergeCell ref="P54:T54"/>
    <mergeCell ref="A170:Z170"/>
    <mergeCell ref="D228:E228"/>
    <mergeCell ref="P312:V312"/>
    <mergeCell ref="A23:O24"/>
    <mergeCell ref="P64:T64"/>
    <mergeCell ref="D10:E10"/>
    <mergeCell ref="F10:G10"/>
    <mergeCell ref="A115:O116"/>
    <mergeCell ref="A125:Z125"/>
    <mergeCell ref="A112:Z112"/>
    <mergeCell ref="P66:V66"/>
    <mergeCell ref="D218:E218"/>
    <mergeCell ref="A258:O259"/>
    <mergeCell ref="P197:V197"/>
    <mergeCell ref="D247:E247"/>
    <mergeCell ref="A189:O190"/>
    <mergeCell ref="V12:W12"/>
    <mergeCell ref="U17:V17"/>
    <mergeCell ref="Y17:Y18"/>
    <mergeCell ref="AE315:AE316"/>
    <mergeCell ref="AG315:AG316"/>
    <mergeCell ref="A219:O220"/>
    <mergeCell ref="P116:V116"/>
    <mergeCell ref="P32:V32"/>
    <mergeCell ref="P134:V134"/>
    <mergeCell ref="Q13:R13"/>
    <mergeCell ref="P201:T201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P295:T295"/>
    <mergeCell ref="P105:T105"/>
    <mergeCell ref="D257:E257"/>
    <mergeCell ref="D213:E213"/>
    <mergeCell ref="P49:T49"/>
    <mergeCell ref="P36:T36"/>
    <mergeCell ref="P278:T278"/>
    <mergeCell ref="H5:M5"/>
    <mergeCell ref="A27:Z27"/>
    <mergeCell ref="P98:T98"/>
    <mergeCell ref="D212:E212"/>
    <mergeCell ref="D6:M6"/>
    <mergeCell ref="D304:E304"/>
    <mergeCell ref="P175:T175"/>
    <mergeCell ref="P266:V266"/>
    <mergeCell ref="P162:T162"/>
    <mergeCell ref="D83:E83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A155:O156"/>
    <mergeCell ref="P84:T84"/>
    <mergeCell ref="P193:T193"/>
    <mergeCell ref="P22:T22"/>
    <mergeCell ref="P236:V236"/>
    <mergeCell ref="A61:Z61"/>
    <mergeCell ref="P92:V92"/>
    <mergeCell ref="A88:Z88"/>
    <mergeCell ref="P257:T257"/>
    <mergeCell ref="P80:T80"/>
    <mergeCell ref="D194:E194"/>
    <mergeCell ref="P271:V271"/>
    <mergeCell ref="P100:V100"/>
    <mergeCell ref="A41:Z41"/>
    <mergeCell ref="A283:Z283"/>
    <mergeCell ref="A277:Z277"/>
    <mergeCell ref="P44:V44"/>
    <mergeCell ref="P237:V237"/>
    <mergeCell ref="J315:J316"/>
    <mergeCell ref="L315:L316"/>
    <mergeCell ref="A176:O177"/>
    <mergeCell ref="D154:E154"/>
    <mergeCell ref="A227:Z227"/>
    <mergeCell ref="V6:W9"/>
    <mergeCell ref="P274:T274"/>
    <mergeCell ref="D186:E186"/>
    <mergeCell ref="Z17:Z18"/>
    <mergeCell ref="AB17:AB18"/>
    <mergeCell ref="D200:E200"/>
    <mergeCell ref="P48:T48"/>
    <mergeCell ref="A8:C8"/>
    <mergeCell ref="A10:C10"/>
    <mergeCell ref="P126:T126"/>
    <mergeCell ref="A217:Z217"/>
    <mergeCell ref="P218:T218"/>
    <mergeCell ref="J9:M9"/>
    <mergeCell ref="A12:M12"/>
    <mergeCell ref="P74:T74"/>
    <mergeCell ref="P243:V243"/>
    <mergeCell ref="A68:Z68"/>
    <mergeCell ref="A9:C9"/>
    <mergeCell ref="D202:E202"/>
    <mergeCell ref="D58:E58"/>
    <mergeCell ref="A236:O237"/>
    <mergeCell ref="P39:V39"/>
    <mergeCell ref="P70:V70"/>
    <mergeCell ref="P107:T107"/>
    <mergeCell ref="A40:Z40"/>
    <mergeCell ref="A240:Z240"/>
    <mergeCell ref="AA17:AA18"/>
    <mergeCell ref="AC17:AC18"/>
    <mergeCell ref="H10:M10"/>
    <mergeCell ref="P279:T279"/>
    <mergeCell ref="P108:T108"/>
    <mergeCell ref="A72:Z72"/>
    <mergeCell ref="A199:Z199"/>
    <mergeCell ref="P129:V129"/>
    <mergeCell ref="A128:O129"/>
    <mergeCell ref="A246:Z246"/>
    <mergeCell ref="A233:Z233"/>
    <mergeCell ref="A168:O169"/>
    <mergeCell ref="M17:M18"/>
    <mergeCell ref="O17:O18"/>
    <mergeCell ref="P258:V258"/>
    <mergeCell ref="P189:V189"/>
    <mergeCell ref="P138:V138"/>
    <mergeCell ref="D97:E97"/>
    <mergeCell ref="P76:V76"/>
    <mergeCell ref="A19:Z19"/>
    <mergeCell ref="A117:Z117"/>
    <mergeCell ref="A14:M14"/>
    <mergeCell ref="D51:E51"/>
    <mergeCell ref="P235:T235"/>
    <mergeCell ref="P86:V86"/>
    <mergeCell ref="A209:Z209"/>
    <mergeCell ref="A147:Z147"/>
    <mergeCell ref="P249:V249"/>
    <mergeCell ref="P299:T299"/>
    <mergeCell ref="P150:V150"/>
    <mergeCell ref="P215:V215"/>
    <mergeCell ref="D294:E294"/>
    <mergeCell ref="P281:V281"/>
    <mergeCell ref="AG314:AH314"/>
    <mergeCell ref="A270:O271"/>
    <mergeCell ref="A261:Z261"/>
    <mergeCell ref="D36:E36"/>
    <mergeCell ref="P71:V71"/>
    <mergeCell ref="P307:V307"/>
    <mergeCell ref="A13:M13"/>
    <mergeCell ref="A230:O231"/>
    <mergeCell ref="A59:O60"/>
    <mergeCell ref="A94:Z94"/>
    <mergeCell ref="P244:V244"/>
    <mergeCell ref="A256:Z256"/>
    <mergeCell ref="P231:V231"/>
    <mergeCell ref="A15:M15"/>
    <mergeCell ref="A183:Z183"/>
    <mergeCell ref="D48:E48"/>
    <mergeCell ref="P229:T229"/>
    <mergeCell ref="P204:T204"/>
    <mergeCell ref="P179:T179"/>
    <mergeCell ref="A198:Z198"/>
    <mergeCell ref="A67:Z67"/>
    <mergeCell ref="D203:E203"/>
    <mergeCell ref="P159:T159"/>
    <mergeCell ref="P96:T96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D185:E185"/>
    <mergeCell ref="A208:Z208"/>
    <mergeCell ref="P60:V60"/>
    <mergeCell ref="P149:V149"/>
    <mergeCell ref="D137:E137"/>
    <mergeCell ref="D74:E74"/>
    <mergeCell ref="D201:E201"/>
    <mergeCell ref="D188:E188"/>
    <mergeCell ref="D132:E132"/>
    <mergeCell ref="P211:T211"/>
    <mergeCell ref="A206:O207"/>
    <mergeCell ref="P225:V225"/>
    <mergeCell ref="AI315:AI316"/>
    <mergeCell ref="P15:T16"/>
    <mergeCell ref="C314:U314"/>
    <mergeCell ref="A275:O276"/>
    <mergeCell ref="D91:E91"/>
    <mergeCell ref="D162:E162"/>
    <mergeCell ref="P210:T210"/>
    <mergeCell ref="A196:O197"/>
    <mergeCell ref="P185:T185"/>
    <mergeCell ref="D106:E106"/>
    <mergeCell ref="D264:E264"/>
    <mergeCell ref="A133:O134"/>
    <mergeCell ref="A251:Z251"/>
    <mergeCell ref="P285:T285"/>
    <mergeCell ref="P65:V65"/>
    <mergeCell ref="AD315:AD316"/>
    <mergeCell ref="P296:T296"/>
    <mergeCell ref="D295:E295"/>
    <mergeCell ref="A146:Z146"/>
    <mergeCell ref="P90:T90"/>
    <mergeCell ref="D204:E204"/>
    <mergeCell ref="P161:T161"/>
    <mergeCell ref="D269:E269"/>
    <mergeCell ref="P275:V275"/>
    <mergeCell ref="D315:D316"/>
    <mergeCell ref="F315:F316"/>
    <mergeCell ref="P223:T223"/>
    <mergeCell ref="A38:O39"/>
    <mergeCell ref="D96:E96"/>
    <mergeCell ref="P306:V306"/>
    <mergeCell ref="D52:E52"/>
    <mergeCell ref="P110:V110"/>
    <mergeCell ref="A138:O139"/>
    <mergeCell ref="A252:Z252"/>
    <mergeCell ref="P154:T154"/>
    <mergeCell ref="D75:E75"/>
    <mergeCell ref="A158:Z158"/>
    <mergeCell ref="P91:T91"/>
    <mergeCell ref="D161:E161"/>
    <mergeCell ref="P264:T264"/>
    <mergeCell ref="X315:X316"/>
    <mergeCell ref="A65:O66"/>
    <mergeCell ref="D193:E193"/>
    <mergeCell ref="D127:E127"/>
    <mergeCell ref="D56:E56"/>
    <mergeCell ref="P304:T304"/>
    <mergeCell ref="D285:E285"/>
    <mergeCell ref="P155:V155"/>
    <mergeCell ref="Q9:R9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Q12:R12"/>
    <mergeCell ref="D90:E90"/>
    <mergeCell ref="P196:V196"/>
    <mergeCell ref="P119:T119"/>
    <mergeCell ref="A43:O44"/>
    <mergeCell ref="P133:V133"/>
    <mergeCell ref="D179:E179"/>
    <mergeCell ref="D166:E166"/>
    <mergeCell ref="P128:V128"/>
    <mergeCell ref="P132:T132"/>
    <mergeCell ref="A122:O123"/>
    <mergeCell ref="D63:E63"/>
    <mergeCell ref="P181:V181"/>
    <mergeCell ref="P99:V99"/>
    <mergeCell ref="A141:Z141"/>
    <mergeCell ref="P287:T287"/>
    <mergeCell ref="P276:V276"/>
    <mergeCell ref="D235:E235"/>
    <mergeCell ref="A239:Z239"/>
    <mergeCell ref="P270:V270"/>
    <mergeCell ref="P214:V214"/>
    <mergeCell ref="P195:T195"/>
    <mergeCell ref="AJ315:AJ316"/>
    <mergeCell ref="P267:V267"/>
    <mergeCell ref="P280:T280"/>
    <mergeCell ref="A250:Z250"/>
    <mergeCell ref="Q315:Q316"/>
    <mergeCell ref="Y314:AE314"/>
    <mergeCell ref="P315:P316"/>
    <mergeCell ref="P303:T303"/>
    <mergeCell ref="A315:A316"/>
    <mergeCell ref="C315:C316"/>
    <mergeCell ref="V315:V316"/>
    <mergeCell ref="W315:W316"/>
    <mergeCell ref="Y315:Y316"/>
    <mergeCell ref="D296:E296"/>
    <mergeCell ref="D298:E298"/>
    <mergeCell ref="D273:E273"/>
    <mergeCell ref="B315:B316"/>
    <mergeCell ref="A118:Z118"/>
    <mergeCell ref="A17:A18"/>
    <mergeCell ref="C17:C18"/>
    <mergeCell ref="K17:K18"/>
    <mergeCell ref="A238:Z238"/>
    <mergeCell ref="D103:E103"/>
    <mergeCell ref="D37:E37"/>
    <mergeCell ref="P137:T137"/>
    <mergeCell ref="P53:T53"/>
    <mergeCell ref="D187:E187"/>
    <mergeCell ref="P52:T52"/>
    <mergeCell ref="D160:E160"/>
    <mergeCell ref="P139:V139"/>
    <mergeCell ref="I17:I18"/>
    <mergeCell ref="P176:V176"/>
    <mergeCell ref="A95:Z95"/>
    <mergeCell ref="A144:O145"/>
    <mergeCell ref="P212:T212"/>
    <mergeCell ref="A135:Z135"/>
    <mergeCell ref="P37:T37"/>
    <mergeCell ref="D114:E114"/>
    <mergeCell ref="P220:V220"/>
    <mergeCell ref="P143:T143"/>
    <mergeCell ref="D64:E64"/>
    <mergeCell ref="D1:F1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P187:T187"/>
    <mergeCell ref="D108:E108"/>
    <mergeCell ref="A5:C5"/>
    <mergeCell ref="D9:E9"/>
    <mergeCell ref="F9:G9"/>
    <mergeCell ref="H1:Q1"/>
    <mergeCell ref="P109:V109"/>
    <mergeCell ref="A268:Z268"/>
    <mergeCell ref="D284:E284"/>
    <mergeCell ref="E315:E316"/>
    <mergeCell ref="G315:G316"/>
    <mergeCell ref="P120:T120"/>
    <mergeCell ref="I315:I316"/>
    <mergeCell ref="D28:E28"/>
    <mergeCell ref="A101:Z101"/>
    <mergeCell ref="D55:E55"/>
    <mergeCell ref="P242:T242"/>
    <mergeCell ref="D30:E30"/>
    <mergeCell ref="A214:O215"/>
    <mergeCell ref="A140:Z140"/>
    <mergeCell ref="D5:E5"/>
    <mergeCell ref="D303:E303"/>
    <mergeCell ref="P42:T42"/>
    <mergeCell ref="A32:O33"/>
    <mergeCell ref="D290:E290"/>
    <mergeCell ref="A307:O312"/>
    <mergeCell ref="P148:T148"/>
    <mergeCell ref="D69:E69"/>
    <mergeCell ref="A109:O110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P38:V38"/>
    <mergeCell ref="P177:V177"/>
    <mergeCell ref="P33:V33"/>
    <mergeCell ref="P93:V93"/>
    <mergeCell ref="P164:V164"/>
    <mergeCell ref="A216:Z216"/>
    <mergeCell ref="A45:Z45"/>
    <mergeCell ref="P273:T273"/>
    <mergeCell ref="D210:E210"/>
    <mergeCell ref="A46:Z46"/>
    <mergeCell ref="P166:T166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A89:Z89"/>
    <mergeCell ref="D274:E274"/>
    <mergeCell ref="D301:E301"/>
    <mergeCell ref="P103:T103"/>
    <mergeCell ref="P97:T97"/>
    <mergeCell ref="P59:V59"/>
    <mergeCell ref="D211:E211"/>
    <mergeCell ref="P190:V190"/>
    <mergeCell ref="P284:T284"/>
    <mergeCell ref="O315:O316"/>
    <mergeCell ref="P286:T28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H315:H316"/>
    <mergeCell ref="A76:O77"/>
    <mergeCell ref="P290:T290"/>
    <mergeCell ref="P206:V206"/>
    <mergeCell ref="P230:V230"/>
    <mergeCell ref="P168:V168"/>
    <mergeCell ref="P104:T104"/>
    <mergeCell ref="B17:B18"/>
    <mergeCell ref="P248:V248"/>
    <mergeCell ref="A73:Z73"/>
    <mergeCell ref="A260:Z260"/>
    <mergeCell ref="P302:T302"/>
    <mergeCell ref="D174:E174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D195:E195"/>
    <mergeCell ref="V10:W10"/>
    <mergeCell ref="A124:Z124"/>
    <mergeCell ref="W17:W18"/>
    <mergeCell ref="A26:Z26"/>
    <mergeCell ref="A254:O255"/>
    <mergeCell ref="D167:E167"/>
    <mergeCell ref="A248:O249"/>
    <mergeCell ref="P289:T289"/>
    <mergeCell ref="P300:T3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