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78BB10-6792-4905-8DA0-7FF7113C3C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Y99" i="1" s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Y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BN22" i="1" l="1"/>
  <c r="BP22" i="1"/>
  <c r="Y23" i="1"/>
  <c r="Z32" i="1"/>
  <c r="BN28" i="1"/>
  <c r="Y33" i="1"/>
  <c r="BN30" i="1"/>
  <c r="Z38" i="1"/>
  <c r="BN42" i="1"/>
  <c r="BP42" i="1"/>
  <c r="Y43" i="1"/>
  <c r="Z59" i="1"/>
  <c r="BN47" i="1"/>
  <c r="BN49" i="1"/>
  <c r="BN51" i="1"/>
  <c r="BN53" i="1"/>
  <c r="BN55" i="1"/>
  <c r="BN57" i="1"/>
  <c r="Z65" i="1"/>
  <c r="Z163" i="1"/>
  <c r="BN159" i="1"/>
  <c r="BN160" i="1"/>
  <c r="BN162" i="1"/>
  <c r="Y176" i="1"/>
  <c r="Z176" i="1"/>
  <c r="BN174" i="1"/>
  <c r="BP143" i="1"/>
  <c r="BN143" i="1"/>
  <c r="BP186" i="1"/>
  <c r="BN186" i="1"/>
  <c r="BP202" i="1"/>
  <c r="BN202" i="1"/>
  <c r="BP228" i="1"/>
  <c r="BN228" i="1"/>
  <c r="BP242" i="1"/>
  <c r="BN242" i="1"/>
  <c r="Y276" i="1"/>
  <c r="Y275" i="1"/>
  <c r="BP273" i="1"/>
  <c r="BN273" i="1"/>
  <c r="BP274" i="1"/>
  <c r="BN274" i="1"/>
  <c r="X307" i="1"/>
  <c r="Y32" i="1"/>
  <c r="Y38" i="1"/>
  <c r="BN37" i="1"/>
  <c r="Y60" i="1"/>
  <c r="Y65" i="1"/>
  <c r="BN64" i="1"/>
  <c r="BP81" i="1"/>
  <c r="BN81" i="1"/>
  <c r="BP82" i="1"/>
  <c r="BN82" i="1"/>
  <c r="BP84" i="1"/>
  <c r="BN84" i="1"/>
  <c r="BP103" i="1"/>
  <c r="BN103" i="1"/>
  <c r="BP105" i="1"/>
  <c r="BN105" i="1"/>
  <c r="BP107" i="1"/>
  <c r="BN107" i="1"/>
  <c r="Y123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BP188" i="1"/>
  <c r="BN188" i="1"/>
  <c r="Y206" i="1"/>
  <c r="BP200" i="1"/>
  <c r="BN200" i="1"/>
  <c r="BP204" i="1"/>
  <c r="BN204" i="1"/>
  <c r="Y220" i="1"/>
  <c r="Y219" i="1"/>
  <c r="BP218" i="1"/>
  <c r="BN218" i="1"/>
  <c r="Z76" i="1"/>
  <c r="Y87" i="1"/>
  <c r="Z86" i="1"/>
  <c r="Y100" i="1"/>
  <c r="Z109" i="1"/>
  <c r="Z115" i="1"/>
  <c r="Z122" i="1"/>
  <c r="Y128" i="1"/>
  <c r="Y145" i="1"/>
  <c r="Y164" i="1"/>
  <c r="Z168" i="1"/>
  <c r="Y190" i="1"/>
  <c r="Y197" i="1"/>
  <c r="Z206" i="1"/>
  <c r="Z214" i="1"/>
  <c r="Z230" i="1"/>
  <c r="H9" i="1"/>
  <c r="A10" i="1"/>
  <c r="X308" i="1"/>
  <c r="X309" i="1"/>
  <c r="X311" i="1"/>
  <c r="BN29" i="1"/>
  <c r="BP29" i="1"/>
  <c r="BN31" i="1"/>
  <c r="BN36" i="1"/>
  <c r="BP36" i="1"/>
  <c r="Y39" i="1"/>
  <c r="BN48" i="1"/>
  <c r="BN50" i="1"/>
  <c r="BN52" i="1"/>
  <c r="BN54" i="1"/>
  <c r="BN56" i="1"/>
  <c r="BN58" i="1"/>
  <c r="Y59" i="1"/>
  <c r="BN63" i="1"/>
  <c r="BP63" i="1"/>
  <c r="Y66" i="1"/>
  <c r="BN69" i="1"/>
  <c r="BP69" i="1"/>
  <c r="Y70" i="1"/>
  <c r="BN74" i="1"/>
  <c r="BP74" i="1"/>
  <c r="Y77" i="1"/>
  <c r="BN80" i="1"/>
  <c r="BP80" i="1"/>
  <c r="BN83" i="1"/>
  <c r="BN85" i="1"/>
  <c r="Y86" i="1"/>
  <c r="BN97" i="1"/>
  <c r="BP97" i="1"/>
  <c r="Y109" i="1"/>
  <c r="BN104" i="1"/>
  <c r="Y110" i="1"/>
  <c r="Y116" i="1"/>
  <c r="BP113" i="1"/>
  <c r="BN113" i="1"/>
  <c r="Y115" i="1"/>
  <c r="BP120" i="1"/>
  <c r="BN120" i="1"/>
  <c r="Y122" i="1"/>
  <c r="BP127" i="1"/>
  <c r="BN127" i="1"/>
  <c r="Y129" i="1"/>
  <c r="F9" i="1"/>
  <c r="J9" i="1"/>
  <c r="BP106" i="1"/>
  <c r="BN106" i="1"/>
  <c r="BP108" i="1"/>
  <c r="BN108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09" i="1" l="1"/>
  <c r="Y311" i="1"/>
  <c r="Y308" i="1"/>
  <c r="Y310" i="1" s="1"/>
  <c r="Y307" i="1"/>
  <c r="B320" i="1" s="1"/>
  <c r="A320" i="1"/>
  <c r="X310" i="1"/>
  <c r="C320" i="1" l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<sst xmlns="http://schemas.openxmlformats.org/spreadsheetml/2006/main" count="1534" uniqueCount="514">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</sst>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6"/>
      <c r="F1" s="356"/>
      <c r="G1" s="12" t="s">
        <v>1</v>
      </c>
      <c r="H1" s="381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1" t="s">
        <v>8</v>
      </c>
      <c r="B5" s="341"/>
      <c r="C5" s="342"/>
      <c r="D5" s="384"/>
      <c r="E5" s="385"/>
      <c r="F5" s="518" t="s">
        <v>9</v>
      </c>
      <c r="G5" s="342"/>
      <c r="H5" s="384" t="s">
        <v>513</v>
      </c>
      <c r="I5" s="484"/>
      <c r="J5" s="484"/>
      <c r="K5" s="484"/>
      <c r="L5" s="484"/>
      <c r="M5" s="385"/>
      <c r="N5" s="61"/>
      <c r="P5" s="24" t="s">
        <v>10</v>
      </c>
      <c r="Q5" s="525">
        <v>45649</v>
      </c>
      <c r="R5" s="414"/>
      <c r="T5" s="441" t="s">
        <v>11</v>
      </c>
      <c r="U5" s="388"/>
      <c r="V5" s="442" t="s">
        <v>12</v>
      </c>
      <c r="W5" s="414"/>
      <c r="AB5" s="51"/>
      <c r="AC5" s="51"/>
      <c r="AD5" s="51"/>
      <c r="AE5" s="51"/>
    </row>
    <row r="6" spans="1:32" s="318" customFormat="1" ht="24" customHeight="1" x14ac:dyDescent="0.2">
      <c r="A6" s="401" t="s">
        <v>13</v>
      </c>
      <c r="B6" s="341"/>
      <c r="C6" s="342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5" t="s">
        <v>16</v>
      </c>
      <c r="U6" s="388"/>
      <c r="V6" s="466" t="s">
        <v>17</v>
      </c>
      <c r="W6" s="34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7"/>
      <c r="U7" s="388"/>
      <c r="V7" s="467"/>
      <c r="W7" s="468"/>
      <c r="AB7" s="51"/>
      <c r="AC7" s="51"/>
      <c r="AD7" s="51"/>
      <c r="AE7" s="51"/>
    </row>
    <row r="8" spans="1:32" s="318" customFormat="1" ht="25.5" customHeight="1" x14ac:dyDescent="0.2">
      <c r="A8" s="475" t="s">
        <v>18</v>
      </c>
      <c r="B8" s="334"/>
      <c r="C8" s="335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20">
        <v>0.41666666666666669</v>
      </c>
      <c r="R8" s="371"/>
      <c r="T8" s="337"/>
      <c r="U8" s="388"/>
      <c r="V8" s="467"/>
      <c r="W8" s="468"/>
      <c r="AB8" s="51"/>
      <c r="AC8" s="51"/>
      <c r="AD8" s="51"/>
      <c r="AE8" s="51"/>
    </row>
    <row r="9" spans="1:32" s="318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2"/>
      <c r="E9" s="339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11"/>
      <c r="R9" s="412"/>
      <c r="T9" s="337"/>
      <c r="U9" s="388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2"/>
      <c r="E10" s="339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3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6"/>
      <c r="R10" s="447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4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9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20"/>
      <c r="R12" s="371"/>
      <c r="S12" s="23"/>
      <c r="U12" s="24"/>
      <c r="V12" s="356"/>
      <c r="W12" s="337"/>
      <c r="AB12" s="51"/>
      <c r="AC12" s="51"/>
      <c r="AD12" s="51"/>
      <c r="AE12" s="51"/>
    </row>
    <row r="13" spans="1:32" s="318" customFormat="1" ht="23.25" customHeight="1" x14ac:dyDescent="0.2">
      <c r="A13" s="449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4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9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05" t="s">
        <v>38</v>
      </c>
      <c r="D17" s="349" t="s">
        <v>39</v>
      </c>
      <c r="E17" s="393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92"/>
      <c r="R17" s="392"/>
      <c r="S17" s="392"/>
      <c r="T17" s="393"/>
      <c r="U17" s="510" t="s">
        <v>51</v>
      </c>
      <c r="V17" s="342"/>
      <c r="W17" s="349" t="s">
        <v>52</v>
      </c>
      <c r="X17" s="349" t="s">
        <v>53</v>
      </c>
      <c r="Y17" s="511" t="s">
        <v>54</v>
      </c>
      <c r="Z17" s="472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94"/>
      <c r="E18" s="39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0"/>
      <c r="X18" s="350"/>
      <c r="Y18" s="512"/>
      <c r="Z18" s="473"/>
      <c r="AA18" s="462"/>
      <c r="AB18" s="462"/>
      <c r="AC18" s="462"/>
      <c r="AD18" s="515"/>
      <c r="AE18" s="516"/>
      <c r="AF18" s="517"/>
      <c r="AG18" s="69"/>
      <c r="BD18" s="68"/>
    </row>
    <row r="19" spans="1:68" ht="27.75" hidden="1" customHeight="1" x14ac:dyDescent="0.2">
      <c r="A19" s="362" t="s">
        <v>63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6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3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4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4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2" t="s">
        <v>75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6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42</v>
      </c>
      <c r="Y30" s="325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3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4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112</v>
      </c>
      <c r="Y32" s="326">
        <f>IFERROR(SUM(Y28:Y31),"0")</f>
        <v>112</v>
      </c>
      <c r="Z32" s="326">
        <f>IFERROR(IF(Z28="",0,Z28),"0")+IFERROR(IF(Z29="",0,Z29),"0")+IFERROR(IF(Z30="",0,Z30),"0")+IFERROR(IF(Z31="",0,Z31),"0")</f>
        <v>1.05392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4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168</v>
      </c>
      <c r="Y33" s="326">
        <f>IFERROR(SUMPRODUCT(Y28:Y31*H28:H31),"0")</f>
        <v>168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61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4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4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61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3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4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4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61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50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12</v>
      </c>
      <c r="Y50" s="325">
        <f t="shared" si="0"/>
        <v>12</v>
      </c>
      <c r="Z50" s="36">
        <f t="shared" si="1"/>
        <v>0.186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54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12</v>
      </c>
      <c r="Y53" s="325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3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4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24</v>
      </c>
      <c r="Y59" s="326">
        <f>IFERROR(SUM(Y47:Y58),"0")</f>
        <v>24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4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170.4</v>
      </c>
      <c r="Y60" s="326">
        <f>IFERROR(SUMPRODUCT(Y47:Y58*H47:H58),"0")</f>
        <v>170.4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61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84</v>
      </c>
      <c r="Y64" s="325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43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4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84</v>
      </c>
      <c r="Y65" s="326">
        <f>IFERROR(SUM(Y63:Y64),"0")</f>
        <v>84</v>
      </c>
      <c r="Z65" s="326">
        <f>IFERROR(IF(Z63="",0,Z63),"0")+IFERROR(IF(Z64="",0,Z64),"0")</f>
        <v>0.72743999999999998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4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420</v>
      </c>
      <c r="Y66" s="326">
        <f>IFERROR(SUMPRODUCT(Y63:Y64*H63:H64),"0")</f>
        <v>420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61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1">
        <v>4607111033659</v>
      </c>
      <c r="E69" s="332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4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3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4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4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61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1">
        <v>4607111034137</v>
      </c>
      <c r="E74" s="332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28</v>
      </c>
      <c r="Y74" s="325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1">
        <v>4607111034120</v>
      </c>
      <c r="E75" s="332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3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4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70</v>
      </c>
      <c r="Y76" s="326">
        <f>IFERROR(SUM(Y74:Y75),"0")</f>
        <v>70</v>
      </c>
      <c r="Z76" s="326">
        <f>IFERROR(IF(Z74="",0,Z74),"0")+IFERROR(IF(Z75="",0,Z75),"0")</f>
        <v>1.2515999999999998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4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252</v>
      </c>
      <c r="Y77" s="326">
        <f>IFERROR(SUMPRODUCT(Y74:Y75*H74:H75),"0")</f>
        <v>252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61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1">
        <v>4607111035141</v>
      </c>
      <c r="E80" s="332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28</v>
      </c>
      <c r="Y80" s="325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120.50080000000001</v>
      </c>
      <c r="BN80" s="67">
        <f t="shared" ref="BN80:BN85" si="9">IFERROR(Y80*I80,"0")</f>
        <v>120.50080000000001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1">
        <v>4607111036407</v>
      </c>
      <c r="E81" s="332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1">
        <v>4607111033628</v>
      </c>
      <c r="E82" s="33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42</v>
      </c>
      <c r="Y82" s="325">
        <f t="shared" si="6"/>
        <v>42</v>
      </c>
      <c r="Z82" s="36">
        <f t="shared" si="7"/>
        <v>0.75095999999999996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1">
        <v>4607111033451</v>
      </c>
      <c r="E83" s="33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42</v>
      </c>
      <c r="Y84" s="325">
        <f t="shared" si="6"/>
        <v>42</v>
      </c>
      <c r="Z84" s="36">
        <f t="shared" si="7"/>
        <v>0.75095999999999996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1">
        <v>4607111035028</v>
      </c>
      <c r="E85" s="332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3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4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154</v>
      </c>
      <c r="Y86" s="326">
        <f>IFERROR(SUM(Y80:Y85),"0")</f>
        <v>154</v>
      </c>
      <c r="Z86" s="326">
        <f>IFERROR(IF(Z80="",0,Z80),"0")+IFERROR(IF(Z81="",0,Z81),"0")+IFERROR(IF(Z82="",0,Z82),"0")+IFERROR(IF(Z83="",0,Z83),"0")+IFERROR(IF(Z84="",0,Z84),"0")+IFERROR(IF(Z85="",0,Z85),"0")</f>
        <v>2.75352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4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554.40000000000009</v>
      </c>
      <c r="Y87" s="326">
        <f>IFERROR(SUMPRODUCT(Y80:Y85*H80:H85),"0")</f>
        <v>554.40000000000009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61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1">
        <v>4620207490365</v>
      </c>
      <c r="E90" s="332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36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1">
        <v>4620207490419</v>
      </c>
      <c r="E91" s="332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39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3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4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4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61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1">
        <v>4607025784012</v>
      </c>
      <c r="E96" s="332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1">
        <v>4607025784319</v>
      </c>
      <c r="E97" s="332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56</v>
      </c>
      <c r="Y97" s="325">
        <f>IFERROR(IF(X97="","",X97),"")</f>
        <v>56</v>
      </c>
      <c r="Z97" s="36">
        <f>IFERROR(IF(X97="","",X97*0.01788),"")</f>
        <v>1.0012799999999999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237.66399999999999</v>
      </c>
      <c r="BN97" s="67">
        <f>IFERROR(Y97*I97,"0")</f>
        <v>237.66399999999999</v>
      </c>
      <c r="BO97" s="67">
        <f>IFERROR(X97/J97,"0")</f>
        <v>0.8</v>
      </c>
      <c r="BP97" s="67">
        <f>IFERROR(Y97/J97,"0")</f>
        <v>0.8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31">
        <v>4607111035370</v>
      </c>
      <c r="E98" s="332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12</v>
      </c>
      <c r="Y98" s="325">
        <f>IFERROR(IF(X98="","",X98),"")</f>
        <v>12</v>
      </c>
      <c r="Z98" s="36">
        <f>IFERROR(IF(X98="","",X98*0.0155),"")</f>
        <v>0.186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343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4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68</v>
      </c>
      <c r="Y99" s="326">
        <f>IFERROR(SUM(Y96:Y98),"0")</f>
        <v>68</v>
      </c>
      <c r="Z99" s="326">
        <f>IFERROR(IF(Z96="",0,Z96),"0")+IFERROR(IF(Z97="",0,Z97),"0")+IFERROR(IF(Z98="",0,Z98),"0")</f>
        <v>1.1872799999999999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4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238.56</v>
      </c>
      <c r="Y100" s="326">
        <f>IFERROR(SUMPRODUCT(Y96:Y98*H96:H98),"0")</f>
        <v>238.56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61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1">
        <v>4607111039262</v>
      </c>
      <c r="E103" s="332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1">
        <v>4607111034144</v>
      </c>
      <c r="E104" s="332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1">
        <v>4607111039248</v>
      </c>
      <c r="E105" s="332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1">
        <v>4607111033987</v>
      </c>
      <c r="E106" s="332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1">
        <v>4607111039293</v>
      </c>
      <c r="E107" s="332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12</v>
      </c>
      <c r="Y107" s="325">
        <f t="shared" si="12"/>
        <v>12</v>
      </c>
      <c r="Z107" s="36">
        <f t="shared" si="13"/>
        <v>0.186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80.635199999999998</v>
      </c>
      <c r="BN107" s="67">
        <f t="shared" si="15"/>
        <v>80.635199999999998</v>
      </c>
      <c r="BO107" s="67">
        <f t="shared" si="16"/>
        <v>0.14285714285714285</v>
      </c>
      <c r="BP107" s="67">
        <f t="shared" si="17"/>
        <v>0.14285714285714285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1">
        <v>4607111039279</v>
      </c>
      <c r="E108" s="332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3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4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60</v>
      </c>
      <c r="Y109" s="326">
        <f>IFERROR(SUM(Y103:Y108),"0")</f>
        <v>60</v>
      </c>
      <c r="Z109" s="326">
        <f>IFERROR(IF(Z103="",0,Z103),"0")+IFERROR(IF(Z104="",0,Z104),"0")+IFERROR(IF(Z105="",0,Z105),"0")+IFERROR(IF(Z106="",0,Z106),"0")+IFERROR(IF(Z107="",0,Z107),"0")+IFERROR(IF(Z108="",0,Z108),"0")</f>
        <v>0.93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4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412.8</v>
      </c>
      <c r="Y110" s="326">
        <f>IFERROR(SUMPRODUCT(Y103:Y108*H103:H108),"0")</f>
        <v>412.8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61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1">
        <v>4607111034014</v>
      </c>
      <c r="E113" s="332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1">
        <v>4607111033994</v>
      </c>
      <c r="E114" s="33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343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4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168</v>
      </c>
      <c r="Y115" s="326">
        <f>IFERROR(SUM(Y113:Y114),"0")</f>
        <v>168</v>
      </c>
      <c r="Z115" s="326">
        <f>IFERROR(IF(Z113="",0,Z113),"0")+IFERROR(IF(Z114="",0,Z114),"0")</f>
        <v>3.0038399999999998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4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504</v>
      </c>
      <c r="Y116" s="326">
        <f>IFERROR(SUMPRODUCT(Y113:Y114*H113:H114),"0")</f>
        <v>504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61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1">
        <v>4607111039095</v>
      </c>
      <c r="E119" s="332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1">
        <v>4607111039101</v>
      </c>
      <c r="E120" s="332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1">
        <v>4607111034199</v>
      </c>
      <c r="E121" s="33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3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4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4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61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hidden="1" customHeight="1" x14ac:dyDescent="0.25">
      <c r="A126" s="54" t="s">
        <v>222</v>
      </c>
      <c r="B126" s="54" t="s">
        <v>223</v>
      </c>
      <c r="C126" s="31">
        <v>4301135275</v>
      </c>
      <c r="D126" s="331">
        <v>4607111034380</v>
      </c>
      <c r="E126" s="33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1">
        <v>4607111034397</v>
      </c>
      <c r="E127" s="33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3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4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4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61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hidden="1" customHeight="1" x14ac:dyDescent="0.25">
      <c r="A132" s="54" t="s">
        <v>228</v>
      </c>
      <c r="B132" s="54" t="s">
        <v>229</v>
      </c>
      <c r="C132" s="31">
        <v>4301135570</v>
      </c>
      <c r="D132" s="331">
        <v>4607111035806</v>
      </c>
      <c r="E132" s="33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3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4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4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61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1">
        <v>4607111039613</v>
      </c>
      <c r="E137" s="33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06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3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4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4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61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1">
        <v>4607111035639</v>
      </c>
      <c r="E142" s="33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1">
        <v>4607111035646</v>
      </c>
      <c r="E143" s="33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3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4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4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61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1">
        <v>4607111036568</v>
      </c>
      <c r="E148" s="33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3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4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4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62" t="s">
        <v>248</v>
      </c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61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1">
        <v>4607111039057</v>
      </c>
      <c r="E154" s="33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38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3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4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4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61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1">
        <v>4607111036384</v>
      </c>
      <c r="E159" s="33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1">
        <v>4640242180250</v>
      </c>
      <c r="E160" s="33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4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262</v>
      </c>
      <c r="B161" s="54" t="s">
        <v>263</v>
      </c>
      <c r="C161" s="31">
        <v>4301071050</v>
      </c>
      <c r="D161" s="331">
        <v>4607111036216</v>
      </c>
      <c r="E161" s="33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3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1">
        <v>4607111036278</v>
      </c>
      <c r="E162" s="33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3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4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4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61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1">
        <v>4607111036827</v>
      </c>
      <c r="E166" s="33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1">
        <v>4607111036834</v>
      </c>
      <c r="E167" s="33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3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4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4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62" t="s">
        <v>274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61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1">
        <v>4607111035721</v>
      </c>
      <c r="E173" s="33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126</v>
      </c>
      <c r="Y173" s="325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1">
        <v>4607111035691</v>
      </c>
      <c r="E174" s="33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70</v>
      </c>
      <c r="Y174" s="325">
        <f>IFERROR(IF(X174="","",X174),"")</f>
        <v>70</v>
      </c>
      <c r="Z174" s="36">
        <f>IFERROR(IF(X174="","",X174*0.01788),"")</f>
        <v>1.2516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237.16</v>
      </c>
      <c r="BN174" s="67">
        <f>IFERROR(Y174*I174,"0")</f>
        <v>237.16</v>
      </c>
      <c r="BO174" s="67">
        <f>IFERROR(X174/J174,"0")</f>
        <v>1</v>
      </c>
      <c r="BP174" s="67">
        <f>IFERROR(Y174/J174,"0")</f>
        <v>1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1">
        <v>4607111038487</v>
      </c>
      <c r="E175" s="33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43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4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266</v>
      </c>
      <c r="Y176" s="326">
        <f>IFERROR(SUM(Y173:Y175),"0")</f>
        <v>266</v>
      </c>
      <c r="Z176" s="326">
        <f>IFERROR(IF(Z173="",0,Z173),"0")+IFERROR(IF(Z174="",0,Z174),"0")+IFERROR(IF(Z175="",0,Z175),"0")</f>
        <v>4.7560799999999999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4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798</v>
      </c>
      <c r="Y177" s="326">
        <f>IFERROR(SUMPRODUCT(Y173:Y175*H173:H175),"0")</f>
        <v>798</v>
      </c>
      <c r="Z177" s="37"/>
      <c r="AA177" s="327"/>
      <c r="AB177" s="327"/>
      <c r="AC177" s="327"/>
    </row>
    <row r="178" spans="1:68" ht="14.25" hidden="1" customHeight="1" x14ac:dyDescent="0.25">
      <c r="A178" s="361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1">
        <v>4680115885875</v>
      </c>
      <c r="E179" s="332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3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3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4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4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62" t="s">
        <v>293</v>
      </c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61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1">
        <v>4620207490143</v>
      </c>
      <c r="E185" s="332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3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31">
        <v>4620207490198</v>
      </c>
      <c r="E186" s="332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28</v>
      </c>
      <c r="Y186" s="325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86.900800000000004</v>
      </c>
      <c r="BN186" s="67">
        <f>IFERROR(Y186*I186,"0")</f>
        <v>86.900800000000004</v>
      </c>
      <c r="BO186" s="67">
        <f>IFERROR(X186/J186,"0")</f>
        <v>0.4</v>
      </c>
      <c r="BP186" s="67">
        <f>IFERROR(Y186/J186,"0")</f>
        <v>0.4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1">
        <v>4620207490235</v>
      </c>
      <c r="E187" s="332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31">
        <v>4620207490259</v>
      </c>
      <c r="E188" s="332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14</v>
      </c>
      <c r="Y188" s="325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43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4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42</v>
      </c>
      <c r="Y189" s="326">
        <f>IFERROR(SUM(Y185:Y188),"0")</f>
        <v>42</v>
      </c>
      <c r="Z189" s="326">
        <f>IFERROR(IF(Z185="",0,Z185),"0")+IFERROR(IF(Z186="",0,Z186),"0")+IFERROR(IF(Z187="",0,Z187),"0")+IFERROR(IF(Z188="",0,Z188),"0")</f>
        <v>0.75095999999999996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4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100.80000000000001</v>
      </c>
      <c r="Y190" s="326">
        <f>IFERROR(SUMPRODUCT(Y185:Y188*H185:H188),"0")</f>
        <v>100.80000000000001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61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31">
        <v>4607111037022</v>
      </c>
      <c r="E193" s="332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12</v>
      </c>
      <c r="Y193" s="325">
        <f>IFERROR(IF(X193="","",X193),"")</f>
        <v>12</v>
      </c>
      <c r="Z193" s="36">
        <f>IFERROR(IF(X193="","",X193*0.0155),"")</f>
        <v>0.186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70.44</v>
      </c>
      <c r="BN193" s="67">
        <f>IFERROR(Y193*I193,"0")</f>
        <v>70.44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1">
        <v>4607111038494</v>
      </c>
      <c r="E194" s="332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1">
        <v>4607111038135</v>
      </c>
      <c r="E195" s="332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3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4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12</v>
      </c>
      <c r="Y196" s="326">
        <f>IFERROR(SUM(Y193:Y195),"0")</f>
        <v>12</v>
      </c>
      <c r="Z196" s="326">
        <f>IFERROR(IF(Z193="",0,Z193),"0")+IFERROR(IF(Z194="",0,Z194),"0")+IFERROR(IF(Z195="",0,Z195),"0")</f>
        <v>0.186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4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67.199999999999989</v>
      </c>
      <c r="Y197" s="326">
        <f>IFERROR(SUMPRODUCT(Y193:Y195*H193:H195),"0")</f>
        <v>67.199999999999989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61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1">
        <v>4607111038654</v>
      </c>
      <c r="E200" s="332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1">
        <v>4607111038586</v>
      </c>
      <c r="E201" s="332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1">
        <v>4607111038609</v>
      </c>
      <c r="E202" s="332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1">
        <v>4607111038630</v>
      </c>
      <c r="E203" s="332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1">
        <v>4607111038616</v>
      </c>
      <c r="E204" s="332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1">
        <v>4607111038623</v>
      </c>
      <c r="E205" s="332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3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4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4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61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1">
        <v>4607111035882</v>
      </c>
      <c r="E210" s="332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1">
        <v>4607111035905</v>
      </c>
      <c r="E211" s="332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1">
        <v>4607111035912</v>
      </c>
      <c r="E212" s="332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31">
        <v>4607111035929</v>
      </c>
      <c r="E213" s="332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3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4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12</v>
      </c>
      <c r="Y214" s="326">
        <f>IFERROR(SUM(Y210:Y213),"0")</f>
        <v>12</v>
      </c>
      <c r="Z214" s="326">
        <f>IFERROR(IF(Z210="",0,Z210),"0")+IFERROR(IF(Z211="",0,Z211),"0")+IFERROR(IF(Z212="",0,Z212),"0")+IFERROR(IF(Z213="",0,Z213),"0")</f>
        <v>0.186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4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86.4</v>
      </c>
      <c r="Y215" s="326">
        <f>IFERROR(SUMPRODUCT(Y210:Y213*H210:H213),"0")</f>
        <v>86.4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61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1">
        <v>4607111037213</v>
      </c>
      <c r="E218" s="332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3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4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4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61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1">
        <v>4680115881334</v>
      </c>
      <c r="E223" s="332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3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4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4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61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1">
        <v>4607111039019</v>
      </c>
      <c r="E228" s="332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1">
        <v>4607111038708</v>
      </c>
      <c r="E229" s="332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3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4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4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62" t="s">
        <v>357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6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1">
        <v>4607111036162</v>
      </c>
      <c r="E235" s="332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3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4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4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62" t="s">
        <v>362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61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hidden="1" customHeight="1" x14ac:dyDescent="0.25">
      <c r="A241" s="54" t="s">
        <v>364</v>
      </c>
      <c r="B241" s="54" t="s">
        <v>365</v>
      </c>
      <c r="C241" s="31">
        <v>4301071029</v>
      </c>
      <c r="D241" s="331">
        <v>4607111035899</v>
      </c>
      <c r="E241" s="332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1">
        <v>4607111038180</v>
      </c>
      <c r="E242" s="332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3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4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4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61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1">
        <v>4607111036711</v>
      </c>
      <c r="E247" s="332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3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4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4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62" t="s">
        <v>372</v>
      </c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61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1">
        <v>4607111039774</v>
      </c>
      <c r="E253" s="332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20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3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4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4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61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1">
        <v>4607111039361</v>
      </c>
      <c r="E257" s="332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8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3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4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4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62" t="s">
        <v>249</v>
      </c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61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1">
        <v>4640242181264</v>
      </c>
      <c r="E263" s="332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9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1">
        <v>4640242181325</v>
      </c>
      <c r="E264" s="332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40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1">
        <v>4640242180670</v>
      </c>
      <c r="E265" s="332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3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4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4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61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1">
        <v>4640242180427</v>
      </c>
      <c r="E269" s="332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91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18</v>
      </c>
      <c r="Y269" s="325">
        <f>IFERROR(IF(X269="","",X269),"")</f>
        <v>18</v>
      </c>
      <c r="Z269" s="36">
        <f>IFERROR(IF(X269="","",X269*0.00502),"")</f>
        <v>9.0359999999999996E-2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34.47</v>
      </c>
      <c r="BN269" s="67">
        <f>IFERROR(Y269*I269,"0")</f>
        <v>34.47</v>
      </c>
      <c r="BO269" s="67">
        <f>IFERROR(X269/J269,"0")</f>
        <v>7.6923076923076927E-2</v>
      </c>
      <c r="BP269" s="67">
        <f>IFERROR(Y269/J269,"0")</f>
        <v>7.6923076923076927E-2</v>
      </c>
    </row>
    <row r="270" spans="1:68" x14ac:dyDescent="0.2">
      <c r="A270" s="343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4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18</v>
      </c>
      <c r="Y270" s="326">
        <f>IFERROR(SUM(Y269:Y269),"0")</f>
        <v>18</v>
      </c>
      <c r="Z270" s="326">
        <f>IFERROR(IF(Z269="",0,Z269),"0")</f>
        <v>9.0359999999999996E-2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4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32.4</v>
      </c>
      <c r="Y271" s="326">
        <f>IFERROR(SUMPRODUCT(Y269:Y269*H269:H269),"0")</f>
        <v>32.4</v>
      </c>
      <c r="Z271" s="37"/>
      <c r="AA271" s="327"/>
      <c r="AB271" s="327"/>
      <c r="AC271" s="327"/>
    </row>
    <row r="272" spans="1:68" ht="14.25" hidden="1" customHeight="1" x14ac:dyDescent="0.25">
      <c r="A272" s="361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31">
        <v>4640242180397</v>
      </c>
      <c r="E273" s="332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36</v>
      </c>
      <c r="Y273" s="325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225.35999999999999</v>
      </c>
      <c r="BN273" s="67">
        <f>IFERROR(Y273*I273,"0")</f>
        <v>225.35999999999999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1">
        <v>4640242181219</v>
      </c>
      <c r="E274" s="332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1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3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4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36</v>
      </c>
      <c r="Y275" s="326">
        <f>IFERROR(SUM(Y273:Y274),"0")</f>
        <v>36</v>
      </c>
      <c r="Z275" s="326">
        <f>IFERROR(IF(Z273="",0,Z273),"0")+IFERROR(IF(Z274="",0,Z274),"0")</f>
        <v>0.55800000000000005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4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216</v>
      </c>
      <c r="Y276" s="326">
        <f>IFERROR(SUMPRODUCT(Y273:Y274*H273:H274),"0")</f>
        <v>216</v>
      </c>
      <c r="Z276" s="37"/>
      <c r="AA276" s="327"/>
      <c r="AB276" s="327"/>
      <c r="AC276" s="327"/>
    </row>
    <row r="277" spans="1:68" ht="14.25" hidden="1" customHeight="1" x14ac:dyDescent="0.25">
      <c r="A277" s="361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1">
        <v>4640242180304</v>
      </c>
      <c r="E278" s="332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4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1">
        <v>4640242180236</v>
      </c>
      <c r="E279" s="332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4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60</v>
      </c>
      <c r="Y279" s="325">
        <f>IFERROR(IF(X279="","",X279),"")</f>
        <v>60</v>
      </c>
      <c r="Z279" s="36">
        <f>IFERROR(IF(X279="","",X279*0.0155),"")</f>
        <v>0.92999999999999994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314.10000000000002</v>
      </c>
      <c r="BN279" s="67">
        <f>IFERROR(Y279*I279,"0")</f>
        <v>314.10000000000002</v>
      </c>
      <c r="BO279" s="67">
        <f>IFERROR(X279/J279,"0")</f>
        <v>0.7142857142857143</v>
      </c>
      <c r="BP279" s="67">
        <f>IFERROR(Y279/J279,"0")</f>
        <v>0.7142857142857143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1">
        <v>4640242180410</v>
      </c>
      <c r="E280" s="332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3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4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60</v>
      </c>
      <c r="Y281" s="326">
        <f>IFERROR(SUM(Y278:Y280),"0")</f>
        <v>60</v>
      </c>
      <c r="Z281" s="326">
        <f>IFERROR(IF(Z278="",0,Z278),"0")+IFERROR(IF(Z279="",0,Z279),"0")+IFERROR(IF(Z280="",0,Z280),"0")</f>
        <v>0.92999999999999994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4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300</v>
      </c>
      <c r="Y282" s="326">
        <f>IFERROR(SUMPRODUCT(Y278:Y280*H278:H280),"0")</f>
        <v>300</v>
      </c>
      <c r="Z282" s="37"/>
      <c r="AA282" s="327"/>
      <c r="AB282" s="327"/>
      <c r="AC282" s="327"/>
    </row>
    <row r="283" spans="1:68" ht="14.25" hidden="1" customHeight="1" x14ac:dyDescent="0.25">
      <c r="A283" s="361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31">
        <v>4640242181554</v>
      </c>
      <c r="E284" s="332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7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14</v>
      </c>
      <c r="Y284" s="325">
        <f t="shared" ref="Y284:Y304" si="24">IFERROR(IF(X284="","",X284),"")</f>
        <v>14</v>
      </c>
      <c r="Z284" s="36">
        <f>IFERROR(IF(X284="","",X284*0.00936),"")</f>
        <v>0.13103999999999999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44.688000000000002</v>
      </c>
      <c r="BN284" s="67">
        <f t="shared" ref="BN284:BN304" si="26">IFERROR(Y284*I284,"0")</f>
        <v>44.688000000000002</v>
      </c>
      <c r="BO284" s="67">
        <f t="shared" ref="BO284:BO304" si="27">IFERROR(X284/J284,"0")</f>
        <v>0.1111111111111111</v>
      </c>
      <c r="BP284" s="67">
        <f t="shared" ref="BP284:BP304" si="28">IFERROR(Y284/J284,"0")</f>
        <v>0.1111111111111111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1">
        <v>4640242181561</v>
      </c>
      <c r="E285" s="332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4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1">
        <v>4640242181431</v>
      </c>
      <c r="E286" s="332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8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31">
        <v>4640242181424</v>
      </c>
      <c r="E287" s="332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9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1">
        <v>4640242181592</v>
      </c>
      <c r="E288" s="332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8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1">
        <v>4640242181523</v>
      </c>
      <c r="E289" s="33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351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1">
        <v>4640242181516</v>
      </c>
      <c r="E290" s="33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9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1">
        <v>4640242181493</v>
      </c>
      <c r="E291" s="332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7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31">
        <v>4640242181486</v>
      </c>
      <c r="E292" s="332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4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14</v>
      </c>
      <c r="Y292" s="325">
        <f t="shared" si="24"/>
        <v>14</v>
      </c>
      <c r="Z292" s="36">
        <f t="shared" si="29"/>
        <v>0.13103999999999999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54.488</v>
      </c>
      <c r="BN292" s="67">
        <f t="shared" si="26"/>
        <v>54.488</v>
      </c>
      <c r="BO292" s="67">
        <f t="shared" si="27"/>
        <v>0.1111111111111111</v>
      </c>
      <c r="BP292" s="67">
        <f t="shared" si="28"/>
        <v>0.1111111111111111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1">
        <v>4640242181509</v>
      </c>
      <c r="E293" s="332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1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1">
        <v>4640242181240</v>
      </c>
      <c r="E294" s="332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5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1">
        <v>4640242181318</v>
      </c>
      <c r="E295" s="332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500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1">
        <v>4640242181578</v>
      </c>
      <c r="E296" s="332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35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1">
        <v>4640242181394</v>
      </c>
      <c r="E297" s="332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6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1">
        <v>4640242181332</v>
      </c>
      <c r="E298" s="332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6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1">
        <v>4640242181349</v>
      </c>
      <c r="E299" s="332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60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1">
        <v>4640242181370</v>
      </c>
      <c r="E300" s="332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04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1">
        <v>4607111037480</v>
      </c>
      <c r="E301" s="332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9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1">
        <v>4607111037473</v>
      </c>
      <c r="E302" s="332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28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1">
        <v>4640242180663</v>
      </c>
      <c r="E303" s="332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4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1">
        <v>4640242181783</v>
      </c>
      <c r="E304" s="332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7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3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4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40</v>
      </c>
      <c r="Y305" s="326">
        <f>IFERROR(SUM(Y284:Y304),"0")</f>
        <v>40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0.44807999999999998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4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159.80000000000001</v>
      </c>
      <c r="Y306" s="326">
        <f>IFERROR(SUMPRODUCT(Y284:Y304*H284:H304),"0")</f>
        <v>159.80000000000001</v>
      </c>
      <c r="Z306" s="37"/>
      <c r="AA306" s="327"/>
      <c r="AB306" s="327"/>
      <c r="AC306" s="327"/>
    </row>
    <row r="307" spans="1:36" ht="15" customHeight="1" x14ac:dyDescent="0.2">
      <c r="A307" s="38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8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4615.1600000000008</v>
      </c>
      <c r="Y307" s="326">
        <f>IFERROR(Y24+Y33+Y39+Y44+Y60+Y66+Y71+Y77+Y87+Y93+Y100+Y110+Y116+Y123+Y129+Y134+Y139+Y145+Y150+Y156+Y164+Y169+Y177+Y181+Y190+Y197+Y207+Y215+Y220+Y225+Y231+Y237+Y244+Y249+Y255+Y259+Y267+Y271+Y276+Y282+Y306,"0")</f>
        <v>4615.1600000000008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8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5241.4147999999996</v>
      </c>
      <c r="Y308" s="326">
        <f>IFERROR(SUM(BN22:BN304),"0")</f>
        <v>5241.4147999999996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8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16</v>
      </c>
      <c r="Y309" s="38">
        <f>ROUNDUP(SUM(BP22:BP304),0)</f>
        <v>16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8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5641.4147999999996</v>
      </c>
      <c r="Y310" s="326">
        <f>GrossWeightTotalR+PalletQtyTotalR*25</f>
        <v>5641.4147999999996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8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1274</v>
      </c>
      <c r="Y311" s="326">
        <f>IFERROR(Y23+Y32+Y38+Y43+Y59+Y65+Y70+Y76+Y86+Y92+Y99+Y109+Y115+Y122+Y128+Y133+Y138+Y144+Y149+Y155+Y163+Y168+Y176+Y180+Y189+Y196+Y206+Y214+Y219+Y224+Y230+Y236+Y243+Y248+Y254+Y258+Y266+Y270+Y275+Y281+Y305,"0")</f>
        <v>1274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8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19.875720000000001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52" t="s">
        <v>75</v>
      </c>
      <c r="D314" s="422"/>
      <c r="E314" s="422"/>
      <c r="F314" s="422"/>
      <c r="G314" s="422"/>
      <c r="H314" s="422"/>
      <c r="I314" s="422"/>
      <c r="J314" s="422"/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3"/>
      <c r="V314" s="352" t="s">
        <v>248</v>
      </c>
      <c r="W314" s="423"/>
      <c r="X314" s="321" t="s">
        <v>274</v>
      </c>
      <c r="Y314" s="352" t="s">
        <v>293</v>
      </c>
      <c r="Z314" s="422"/>
      <c r="AA314" s="422"/>
      <c r="AB314" s="422"/>
      <c r="AC314" s="422"/>
      <c r="AD314" s="422"/>
      <c r="AE314" s="423"/>
      <c r="AF314" s="321" t="s">
        <v>357</v>
      </c>
      <c r="AG314" s="352" t="s">
        <v>362</v>
      </c>
      <c r="AH314" s="423"/>
      <c r="AI314" s="321" t="s">
        <v>372</v>
      </c>
      <c r="AJ314" s="321" t="s">
        <v>249</v>
      </c>
    </row>
    <row r="315" spans="1:36" ht="14.25" customHeight="1" thickTop="1" x14ac:dyDescent="0.2">
      <c r="A315" s="426" t="s">
        <v>493</v>
      </c>
      <c r="B315" s="352" t="s">
        <v>63</v>
      </c>
      <c r="C315" s="352" t="s">
        <v>76</v>
      </c>
      <c r="D315" s="352" t="s">
        <v>93</v>
      </c>
      <c r="E315" s="352" t="s">
        <v>100</v>
      </c>
      <c r="F315" s="352" t="s">
        <v>106</v>
      </c>
      <c r="G315" s="352" t="s">
        <v>133</v>
      </c>
      <c r="H315" s="352" t="s">
        <v>140</v>
      </c>
      <c r="I315" s="352" t="s">
        <v>146</v>
      </c>
      <c r="J315" s="352" t="s">
        <v>154</v>
      </c>
      <c r="K315" s="352" t="s">
        <v>171</v>
      </c>
      <c r="L315" s="352" t="s">
        <v>181</v>
      </c>
      <c r="M315" s="352" t="s">
        <v>192</v>
      </c>
      <c r="N315" s="322"/>
      <c r="O315" s="352" t="s">
        <v>206</v>
      </c>
      <c r="P315" s="352" t="s">
        <v>212</v>
      </c>
      <c r="Q315" s="352" t="s">
        <v>221</v>
      </c>
      <c r="R315" s="352" t="s">
        <v>227</v>
      </c>
      <c r="S315" s="352" t="s">
        <v>232</v>
      </c>
      <c r="T315" s="352" t="s">
        <v>236</v>
      </c>
      <c r="U315" s="352" t="s">
        <v>244</v>
      </c>
      <c r="V315" s="352" t="s">
        <v>249</v>
      </c>
      <c r="W315" s="352" t="s">
        <v>253</v>
      </c>
      <c r="X315" s="352" t="s">
        <v>275</v>
      </c>
      <c r="Y315" s="352" t="s">
        <v>294</v>
      </c>
      <c r="Z315" s="352" t="s">
        <v>307</v>
      </c>
      <c r="AA315" s="352" t="s">
        <v>317</v>
      </c>
      <c r="AB315" s="352" t="s">
        <v>332</v>
      </c>
      <c r="AC315" s="352" t="s">
        <v>343</v>
      </c>
      <c r="AD315" s="352" t="s">
        <v>347</v>
      </c>
      <c r="AE315" s="352" t="s">
        <v>351</v>
      </c>
      <c r="AF315" s="352" t="s">
        <v>358</v>
      </c>
      <c r="AG315" s="352" t="s">
        <v>363</v>
      </c>
      <c r="AH315" s="352" t="s">
        <v>369</v>
      </c>
      <c r="AI315" s="352" t="s">
        <v>373</v>
      </c>
      <c r="AJ315" s="352" t="s">
        <v>249</v>
      </c>
    </row>
    <row r="316" spans="1:36" ht="13.5" customHeight="1" thickBot="1" x14ac:dyDescent="0.25">
      <c r="A316" s="427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22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168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170.4</v>
      </c>
      <c r="G317" s="46">
        <f>IFERROR(X63*H63,"0")+IFERROR(X64*H64,"0")</f>
        <v>420</v>
      </c>
      <c r="H317" s="46">
        <f>IFERROR(X69*H69,"0")</f>
        <v>50.4</v>
      </c>
      <c r="I317" s="46">
        <f>IFERROR(X74*H74,"0")+IFERROR(X75*H75,"0")</f>
        <v>252</v>
      </c>
      <c r="J317" s="46">
        <f>IFERROR(X80*H80,"0")+IFERROR(X81*H81,"0")+IFERROR(X82*H82,"0")+IFERROR(X83*H83,"0")+IFERROR(X84*H84,"0")+IFERROR(X85*H85,"0")</f>
        <v>554.40000000000009</v>
      </c>
      <c r="K317" s="46">
        <f>IFERROR(X90*H90,"0")+IFERROR(X91*H91,"0")</f>
        <v>42</v>
      </c>
      <c r="L317" s="46">
        <f>IFERROR(X96*H96,"0")+IFERROR(X97*H97,"0")+IFERROR(X98*H98,"0")</f>
        <v>238.56</v>
      </c>
      <c r="M317" s="46">
        <f>IFERROR(X103*H103,"0")+IFERROR(X104*H104,"0")+IFERROR(X105*H105,"0")+IFERROR(X106*H106,"0")+IFERROR(X107*H107,"0")+IFERROR(X108*H108,"0")</f>
        <v>412.8</v>
      </c>
      <c r="N317" s="322"/>
      <c r="O317" s="46">
        <f>IFERROR(X113*H113,"0")+IFERROR(X114*H114,"0")</f>
        <v>504</v>
      </c>
      <c r="P317" s="46">
        <f>IFERROR(X119*H119,"0")+IFERROR(X120*H120,"0")+IFERROR(X121*H121,"0")</f>
        <v>42</v>
      </c>
      <c r="Q317" s="46">
        <f>IFERROR(X126*H126,"0")+IFERROR(X127*H127,"0")</f>
        <v>0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798</v>
      </c>
      <c r="Y317" s="46">
        <f>IFERROR(X185*H185,"0")+IFERROR(X186*H186,"0")+IFERROR(X187*H187,"0")+IFERROR(X188*H188,"0")</f>
        <v>100.80000000000001</v>
      </c>
      <c r="Z317" s="46">
        <f>IFERROR(X193*H193,"0")+IFERROR(X194*H194,"0")+IFERROR(X195*H195,"0")</f>
        <v>67.199999999999989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86.4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708.19999999999993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1156.8000000000002</v>
      </c>
      <c r="B320" s="60">
        <f>SUMPRODUCT(--(BB:BB="ПГП"),--(W:W="кор"),H:H,Y:Y)+SUMPRODUCT(--(BB:BB="ПГП"),--(W:W="кг"),Y:Y)</f>
        <v>3458.3599999999997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4,00"/>
        <filter val="10,00"/>
        <filter val="100,80"/>
        <filter val="112,00"/>
        <filter val="12,00"/>
        <filter val="126,00"/>
        <filter val="14,00"/>
        <filter val="154,00"/>
        <filter val="159,80"/>
        <filter val="16"/>
        <filter val="168,00"/>
        <filter val="170,40"/>
        <filter val="18,00"/>
        <filter val="20,00"/>
        <filter val="216,00"/>
        <filter val="238,56"/>
        <filter val="24,00"/>
        <filter val="252,00"/>
        <filter val="266,00"/>
        <filter val="28,00"/>
        <filter val="300,00"/>
        <filter val="32,40"/>
        <filter val="36,00"/>
        <filter val="4 615,16"/>
        <filter val="40,00"/>
        <filter val="412,80"/>
        <filter val="42,00"/>
        <filter val="420,00"/>
        <filter val="5 241,41"/>
        <filter val="5 641,41"/>
        <filter val="50,40"/>
        <filter val="504,00"/>
        <filter val="554,40"/>
        <filter val="56,00"/>
        <filter val="60,00"/>
        <filter val="67,20"/>
        <filter val="68,00"/>
        <filter val="70,00"/>
        <filter val="798,00"/>
        <filter val="84,00"/>
        <filter val="86,40"/>
      </filters>
    </filterColumn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A305:O306"/>
    <mergeCell ref="D292:E292"/>
    <mergeCell ref="A243:O244"/>
    <mergeCell ref="D280:E280"/>
    <mergeCell ref="A111:Z111"/>
    <mergeCell ref="A272:Z272"/>
    <mergeCell ref="P51:T51"/>
    <mergeCell ref="H17:H18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A12:M12"/>
    <mergeCell ref="P74:T74"/>
    <mergeCell ref="P243:V243"/>
    <mergeCell ref="A68:Z68"/>
    <mergeCell ref="A9:C9"/>
    <mergeCell ref="D202:E202"/>
    <mergeCell ref="D58:E58"/>
    <mergeCell ref="A236:O237"/>
    <mergeCell ref="P39:V39"/>
    <mergeCell ref="P70:V70"/>
    <mergeCell ref="P107:T107"/>
    <mergeCell ref="A40:Z40"/>
    <mergeCell ref="A240:Z240"/>
    <mergeCell ref="AA17:AA18"/>
    <mergeCell ref="AC17:AC18"/>
    <mergeCell ref="H10:M10"/>
    <mergeCell ref="P279:T279"/>
    <mergeCell ref="P108:T108"/>
    <mergeCell ref="A72:Z72"/>
    <mergeCell ref="A199:Z199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138:V138"/>
    <mergeCell ref="D97:E97"/>
    <mergeCell ref="P76:V76"/>
    <mergeCell ref="A19:Z19"/>
    <mergeCell ref="A117:Z117"/>
    <mergeCell ref="A14:M1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D294:E294"/>
    <mergeCell ref="P281:V281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A146:Z146"/>
    <mergeCell ref="P90:T90"/>
    <mergeCell ref="D204:E204"/>
    <mergeCell ref="P161:T161"/>
    <mergeCell ref="D269:E269"/>
    <mergeCell ref="P275:V275"/>
    <mergeCell ref="D315:D316"/>
    <mergeCell ref="F315:F316"/>
    <mergeCell ref="P223:T223"/>
    <mergeCell ref="A38:O39"/>
    <mergeCell ref="D96:E96"/>
    <mergeCell ref="P306:V306"/>
    <mergeCell ref="D52:E52"/>
    <mergeCell ref="P110:V110"/>
    <mergeCell ref="A138:O139"/>
    <mergeCell ref="A252:Z252"/>
    <mergeCell ref="P154:T154"/>
    <mergeCell ref="D75:E75"/>
    <mergeCell ref="A158:Z158"/>
    <mergeCell ref="P91:T91"/>
    <mergeCell ref="D161:E161"/>
    <mergeCell ref="P264:T264"/>
    <mergeCell ref="X315:X316"/>
    <mergeCell ref="A65:O66"/>
    <mergeCell ref="D193:E193"/>
    <mergeCell ref="D127:E127"/>
    <mergeCell ref="D56:E56"/>
    <mergeCell ref="P304:T304"/>
    <mergeCell ref="D285:E285"/>
    <mergeCell ref="P155:V15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D90:E90"/>
    <mergeCell ref="P196:V196"/>
    <mergeCell ref="P119:T119"/>
    <mergeCell ref="A43:O44"/>
    <mergeCell ref="P133:V133"/>
    <mergeCell ref="D179:E179"/>
    <mergeCell ref="D166:E166"/>
    <mergeCell ref="P128:V128"/>
    <mergeCell ref="P132:T132"/>
    <mergeCell ref="A122:O123"/>
    <mergeCell ref="D63:E63"/>
    <mergeCell ref="P181:V181"/>
    <mergeCell ref="P99:V99"/>
    <mergeCell ref="A141:Z141"/>
    <mergeCell ref="P287:T287"/>
    <mergeCell ref="P276:V276"/>
    <mergeCell ref="D235:E235"/>
    <mergeCell ref="A239:Z239"/>
    <mergeCell ref="P270:V270"/>
    <mergeCell ref="P214:V214"/>
    <mergeCell ref="P195:T195"/>
    <mergeCell ref="AJ315:AJ316"/>
    <mergeCell ref="P267:V267"/>
    <mergeCell ref="P280:T280"/>
    <mergeCell ref="A250:Z250"/>
    <mergeCell ref="Q315:Q316"/>
    <mergeCell ref="Y314:AE314"/>
    <mergeCell ref="P315:P316"/>
    <mergeCell ref="P303:T303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B315:B316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87:E187"/>
    <mergeCell ref="P52:T52"/>
    <mergeCell ref="D160:E160"/>
    <mergeCell ref="P139:V139"/>
    <mergeCell ref="I17:I18"/>
    <mergeCell ref="P176:V176"/>
    <mergeCell ref="A95:Z95"/>
    <mergeCell ref="A144:O145"/>
    <mergeCell ref="P212:T212"/>
    <mergeCell ref="A135:Z135"/>
    <mergeCell ref="P37:T37"/>
    <mergeCell ref="D114:E114"/>
    <mergeCell ref="P220:V220"/>
    <mergeCell ref="P143:T143"/>
    <mergeCell ref="D64:E64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  <mergeCell ref="P300:T3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