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E81735-976D-42C6-824B-845E3FA8BC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P280" i="1"/>
  <c r="BO279" i="1"/>
  <c r="BM279" i="1"/>
  <c r="Z279" i="1"/>
  <c r="Y279" i="1"/>
  <c r="BO278" i="1"/>
  <c r="BM278" i="1"/>
  <c r="Z278" i="1"/>
  <c r="Z281" i="1" s="1"/>
  <c r="Y278" i="1"/>
  <c r="X276" i="1"/>
  <c r="X275" i="1"/>
  <c r="BO274" i="1"/>
  <c r="BM274" i="1"/>
  <c r="Z274" i="1"/>
  <c r="Y274" i="1"/>
  <c r="BO273" i="1"/>
  <c r="BM273" i="1"/>
  <c r="Z273" i="1"/>
  <c r="Z275" i="1" s="1"/>
  <c r="Y273" i="1"/>
  <c r="X271" i="1"/>
  <c r="X270" i="1"/>
  <c r="BO269" i="1"/>
  <c r="BM269" i="1"/>
  <c r="Z269" i="1"/>
  <c r="Z270" i="1" s="1"/>
  <c r="Y269" i="1"/>
  <c r="X267" i="1"/>
  <c r="X266" i="1"/>
  <c r="BO265" i="1"/>
  <c r="BM265" i="1"/>
  <c r="Z265" i="1"/>
  <c r="Y265" i="1"/>
  <c r="BO264" i="1"/>
  <c r="BM264" i="1"/>
  <c r="Z264" i="1"/>
  <c r="Y264" i="1"/>
  <c r="BO263" i="1"/>
  <c r="BM263" i="1"/>
  <c r="Z263" i="1"/>
  <c r="Z266" i="1" s="1"/>
  <c r="Y263" i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Z224" i="1" s="1"/>
  <c r="Y223" i="1"/>
  <c r="P223" i="1"/>
  <c r="X220" i="1"/>
  <c r="X219" i="1"/>
  <c r="BO218" i="1"/>
  <c r="BM218" i="1"/>
  <c r="Z218" i="1"/>
  <c r="Z219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X181" i="1"/>
  <c r="X180" i="1"/>
  <c r="BO179" i="1"/>
  <c r="BM179" i="1"/>
  <c r="Z179" i="1"/>
  <c r="Z180" i="1" s="1"/>
  <c r="Y179" i="1"/>
  <c r="Y181" i="1" s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P167" i="1"/>
  <c r="BO166" i="1"/>
  <c r="BM166" i="1"/>
  <c r="Z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Y161" i="1"/>
  <c r="P161" i="1"/>
  <c r="BP160" i="1"/>
  <c r="BO160" i="1"/>
  <c r="BN160" i="1"/>
  <c r="BM160" i="1"/>
  <c r="Z160" i="1"/>
  <c r="Y160" i="1"/>
  <c r="BP159" i="1"/>
  <c r="BO159" i="1"/>
  <c r="BN159" i="1"/>
  <c r="BM159" i="1"/>
  <c r="Z159" i="1"/>
  <c r="Z163" i="1" s="1"/>
  <c r="Y159" i="1"/>
  <c r="X156" i="1"/>
  <c r="X155" i="1"/>
  <c r="BO154" i="1"/>
  <c r="BM154" i="1"/>
  <c r="Z154" i="1"/>
  <c r="Z155" i="1" s="1"/>
  <c r="Y154" i="1"/>
  <c r="Y156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P142" i="1"/>
  <c r="X139" i="1"/>
  <c r="X138" i="1"/>
  <c r="BO137" i="1"/>
  <c r="BM137" i="1"/>
  <c r="Z137" i="1"/>
  <c r="Z138" i="1" s="1"/>
  <c r="Y137" i="1"/>
  <c r="Y139" i="1" s="1"/>
  <c r="X134" i="1"/>
  <c r="X133" i="1"/>
  <c r="BO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O90" i="1"/>
  <c r="BM90" i="1"/>
  <c r="Z90" i="1"/>
  <c r="Z92" i="1" s="1"/>
  <c r="Y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7" i="1" s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Y32" i="1" s="1"/>
  <c r="P28" i="1"/>
  <c r="X24" i="1"/>
  <c r="X307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65" i="1" l="1"/>
  <c r="BN64" i="1"/>
  <c r="Z109" i="1"/>
  <c r="BN103" i="1"/>
  <c r="BN105" i="1"/>
  <c r="BN107" i="1"/>
  <c r="Z115" i="1"/>
  <c r="Z122" i="1"/>
  <c r="BN119" i="1"/>
  <c r="BN121" i="1"/>
  <c r="Z128" i="1"/>
  <c r="BN132" i="1"/>
  <c r="BP132" i="1"/>
  <c r="Y133" i="1"/>
  <c r="BN179" i="1"/>
  <c r="BP179" i="1"/>
  <c r="Y180" i="1"/>
  <c r="BN186" i="1"/>
  <c r="BN188" i="1"/>
  <c r="Z206" i="1"/>
  <c r="BN200" i="1"/>
  <c r="Y207" i="1"/>
  <c r="BN202" i="1"/>
  <c r="BN204" i="1"/>
  <c r="Y44" i="1"/>
  <c r="Y43" i="1"/>
  <c r="BP42" i="1"/>
  <c r="BN42" i="1"/>
  <c r="Y100" i="1"/>
  <c r="BP96" i="1"/>
  <c r="BN96" i="1"/>
  <c r="BP98" i="1"/>
  <c r="BN98" i="1"/>
  <c r="BP114" i="1"/>
  <c r="BN114" i="1"/>
  <c r="Y128" i="1"/>
  <c r="BP126" i="1"/>
  <c r="BN126" i="1"/>
  <c r="Y129" i="1"/>
  <c r="BP166" i="1"/>
  <c r="BN166" i="1"/>
  <c r="Y220" i="1"/>
  <c r="Y219" i="1"/>
  <c r="BP218" i="1"/>
  <c r="BN218" i="1"/>
  <c r="BP228" i="1"/>
  <c r="BN228" i="1"/>
  <c r="BP242" i="1"/>
  <c r="BN242" i="1"/>
  <c r="Y276" i="1"/>
  <c r="Y275" i="1"/>
  <c r="BP273" i="1"/>
  <c r="BN273" i="1"/>
  <c r="BP274" i="1"/>
  <c r="BN274" i="1"/>
  <c r="BN22" i="1"/>
  <c r="BP22" i="1"/>
  <c r="Y23" i="1"/>
  <c r="Z32" i="1"/>
  <c r="BN28" i="1"/>
  <c r="BP28" i="1"/>
  <c r="Y33" i="1"/>
  <c r="BN30" i="1"/>
  <c r="Z38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BP75" i="1"/>
  <c r="BN75" i="1"/>
  <c r="Y93" i="1"/>
  <c r="Y92" i="1"/>
  <c r="BP90" i="1"/>
  <c r="BN90" i="1"/>
  <c r="BP91" i="1"/>
  <c r="BN91" i="1"/>
  <c r="Y150" i="1"/>
  <c r="Y149" i="1"/>
  <c r="BP148" i="1"/>
  <c r="BN148" i="1"/>
  <c r="Z176" i="1"/>
  <c r="Y197" i="1"/>
  <c r="BP193" i="1"/>
  <c r="BN193" i="1"/>
  <c r="BP195" i="1"/>
  <c r="BN195" i="1"/>
  <c r="Y225" i="1"/>
  <c r="Y224" i="1"/>
  <c r="BP223" i="1"/>
  <c r="BN223" i="1"/>
  <c r="Y267" i="1"/>
  <c r="Y266" i="1"/>
  <c r="BP263" i="1"/>
  <c r="BN263" i="1"/>
  <c r="BP264" i="1"/>
  <c r="BN264" i="1"/>
  <c r="BP265" i="1"/>
  <c r="BN265" i="1"/>
  <c r="BP280" i="1"/>
  <c r="BN280" i="1"/>
  <c r="Z59" i="1"/>
  <c r="Z65" i="1"/>
  <c r="Y76" i="1"/>
  <c r="Z99" i="1"/>
  <c r="Y99" i="1"/>
  <c r="Y123" i="1"/>
  <c r="Z144" i="1"/>
  <c r="Z168" i="1"/>
  <c r="Y169" i="1"/>
  <c r="Z196" i="1"/>
  <c r="Y206" i="1"/>
  <c r="Z230" i="1"/>
  <c r="H9" i="1"/>
  <c r="A10" i="1"/>
  <c r="X308" i="1"/>
  <c r="X309" i="1"/>
  <c r="X311" i="1"/>
  <c r="BN29" i="1"/>
  <c r="BP29" i="1"/>
  <c r="BN31" i="1"/>
  <c r="BN36" i="1"/>
  <c r="BP36" i="1"/>
  <c r="Y39" i="1"/>
  <c r="BN48" i="1"/>
  <c r="BN50" i="1"/>
  <c r="BN52" i="1"/>
  <c r="BN54" i="1"/>
  <c r="BN56" i="1"/>
  <c r="BN58" i="1"/>
  <c r="Y59" i="1"/>
  <c r="BN63" i="1"/>
  <c r="BP63" i="1"/>
  <c r="Y66" i="1"/>
  <c r="BN69" i="1"/>
  <c r="BP69" i="1"/>
  <c r="Y70" i="1"/>
  <c r="BN74" i="1"/>
  <c r="BP74" i="1"/>
  <c r="Y77" i="1"/>
  <c r="BN80" i="1"/>
  <c r="BP80" i="1"/>
  <c r="BN83" i="1"/>
  <c r="BN85" i="1"/>
  <c r="Y86" i="1"/>
  <c r="BN97" i="1"/>
  <c r="BP97" i="1"/>
  <c r="Y109" i="1"/>
  <c r="BN104" i="1"/>
  <c r="Y110" i="1"/>
  <c r="Y116" i="1"/>
  <c r="BP113" i="1"/>
  <c r="BN113" i="1"/>
  <c r="Y115" i="1"/>
  <c r="BP120" i="1"/>
  <c r="BN120" i="1"/>
  <c r="Y122" i="1"/>
  <c r="BP127" i="1"/>
  <c r="BN127" i="1"/>
  <c r="Y145" i="1"/>
  <c r="BP142" i="1"/>
  <c r="BN142" i="1"/>
  <c r="Y144" i="1"/>
  <c r="Y155" i="1"/>
  <c r="BP154" i="1"/>
  <c r="BN154" i="1"/>
  <c r="Y164" i="1"/>
  <c r="Y168" i="1"/>
  <c r="Y176" i="1"/>
  <c r="BP173" i="1"/>
  <c r="BN173" i="1"/>
  <c r="BP175" i="1"/>
  <c r="BN175" i="1"/>
  <c r="Z189" i="1"/>
  <c r="Z312" i="1" s="1"/>
  <c r="Y215" i="1"/>
  <c r="BP210" i="1"/>
  <c r="BN210" i="1"/>
  <c r="Y214" i="1"/>
  <c r="BP212" i="1"/>
  <c r="BN212" i="1"/>
  <c r="F9" i="1"/>
  <c r="J9" i="1"/>
  <c r="BP106" i="1"/>
  <c r="BN106" i="1"/>
  <c r="BP108" i="1"/>
  <c r="BN108" i="1"/>
  <c r="Y138" i="1"/>
  <c r="BP137" i="1"/>
  <c r="BN137" i="1"/>
  <c r="BP161" i="1"/>
  <c r="BN161" i="1"/>
  <c r="Y163" i="1"/>
  <c r="BP167" i="1"/>
  <c r="BN167" i="1"/>
  <c r="Y177" i="1"/>
  <c r="Y190" i="1"/>
  <c r="BP185" i="1"/>
  <c r="BN185" i="1"/>
  <c r="BP187" i="1"/>
  <c r="BN187" i="1"/>
  <c r="Y189" i="1"/>
  <c r="BP194" i="1"/>
  <c r="BN194" i="1"/>
  <c r="Y196" i="1"/>
  <c r="BP201" i="1"/>
  <c r="BN201" i="1"/>
  <c r="BP203" i="1"/>
  <c r="BN203" i="1"/>
  <c r="BP205" i="1"/>
  <c r="BN205" i="1"/>
  <c r="Z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Y230" i="1"/>
  <c r="Y231" i="1"/>
  <c r="Y236" i="1"/>
  <c r="BP235" i="1"/>
  <c r="BN235" i="1"/>
  <c r="Z243" i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11" i="1" l="1"/>
  <c r="Y308" i="1"/>
  <c r="Y307" i="1"/>
  <c r="Y309" i="1"/>
  <c r="X310" i="1"/>
  <c r="Y310" i="1" l="1"/>
  <c r="A320" i="1"/>
  <c r="B320" i="1" l="1"/>
  <c r="C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<sst xmlns="http://schemas.openxmlformats.org/spreadsheetml/2006/main" count="1534" uniqueCount="514">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</sst>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6"/>
      <c r="F1" s="356"/>
      <c r="G1" s="12" t="s">
        <v>1</v>
      </c>
      <c r="H1" s="381" t="s">
        <v>2</v>
      </c>
      <c r="I1" s="356"/>
      <c r="J1" s="356"/>
      <c r="K1" s="356"/>
      <c r="L1" s="356"/>
      <c r="M1" s="356"/>
      <c r="N1" s="356"/>
      <c r="O1" s="356"/>
      <c r="P1" s="356"/>
      <c r="Q1" s="356"/>
      <c r="R1" s="355" t="s">
        <v>3</v>
      </c>
      <c r="S1" s="356"/>
      <c r="T1" s="3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1" t="s">
        <v>8</v>
      </c>
      <c r="B5" s="341"/>
      <c r="C5" s="342"/>
      <c r="D5" s="384"/>
      <c r="E5" s="385"/>
      <c r="F5" s="518" t="s">
        <v>9</v>
      </c>
      <c r="G5" s="342"/>
      <c r="H5" s="384" t="s">
        <v>513</v>
      </c>
      <c r="I5" s="484"/>
      <c r="J5" s="484"/>
      <c r="K5" s="484"/>
      <c r="L5" s="484"/>
      <c r="M5" s="385"/>
      <c r="N5" s="61"/>
      <c r="P5" s="24" t="s">
        <v>10</v>
      </c>
      <c r="Q5" s="525">
        <v>45649</v>
      </c>
      <c r="R5" s="414"/>
      <c r="T5" s="441" t="s">
        <v>11</v>
      </c>
      <c r="U5" s="388"/>
      <c r="V5" s="442" t="s">
        <v>12</v>
      </c>
      <c r="W5" s="414"/>
      <c r="AB5" s="51"/>
      <c r="AC5" s="51"/>
      <c r="AD5" s="51"/>
      <c r="AE5" s="51"/>
    </row>
    <row r="6" spans="1:32" s="318" customFormat="1" ht="24" customHeight="1" x14ac:dyDescent="0.2">
      <c r="A6" s="401" t="s">
        <v>13</v>
      </c>
      <c r="B6" s="341"/>
      <c r="C6" s="342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41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45" t="s">
        <v>16</v>
      </c>
      <c r="U6" s="388"/>
      <c r="V6" s="466" t="s">
        <v>17</v>
      </c>
      <c r="W6" s="348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7"/>
      <c r="U7" s="388"/>
      <c r="V7" s="467"/>
      <c r="W7" s="468"/>
      <c r="AB7" s="51"/>
      <c r="AC7" s="51"/>
      <c r="AD7" s="51"/>
      <c r="AE7" s="51"/>
    </row>
    <row r="8" spans="1:32" s="318" customFormat="1" ht="25.5" customHeight="1" x14ac:dyDescent="0.2">
      <c r="A8" s="475" t="s">
        <v>18</v>
      </c>
      <c r="B8" s="334"/>
      <c r="C8" s="335"/>
      <c r="D8" s="375" t="s">
        <v>19</v>
      </c>
      <c r="E8" s="376"/>
      <c r="F8" s="376"/>
      <c r="G8" s="376"/>
      <c r="H8" s="376"/>
      <c r="I8" s="376"/>
      <c r="J8" s="376"/>
      <c r="K8" s="376"/>
      <c r="L8" s="376"/>
      <c r="M8" s="377"/>
      <c r="N8" s="64"/>
      <c r="P8" s="24" t="s">
        <v>20</v>
      </c>
      <c r="Q8" s="420">
        <v>0.41666666666666669</v>
      </c>
      <c r="R8" s="371"/>
      <c r="T8" s="337"/>
      <c r="U8" s="388"/>
      <c r="V8" s="467"/>
      <c r="W8" s="468"/>
      <c r="AB8" s="51"/>
      <c r="AC8" s="51"/>
      <c r="AD8" s="51"/>
      <c r="AE8" s="51"/>
    </row>
    <row r="9" spans="1:32" s="318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02"/>
      <c r="E9" s="339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11"/>
      <c r="R9" s="412"/>
      <c r="T9" s="337"/>
      <c r="U9" s="388"/>
      <c r="V9" s="469"/>
      <c r="W9" s="470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02"/>
      <c r="E10" s="339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3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46"/>
      <c r="R10" s="447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4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49" t="s">
        <v>29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2"/>
      <c r="N12" s="65"/>
      <c r="P12" s="24" t="s">
        <v>30</v>
      </c>
      <c r="Q12" s="420"/>
      <c r="R12" s="371"/>
      <c r="S12" s="23"/>
      <c r="U12" s="24"/>
      <c r="V12" s="356"/>
      <c r="W12" s="337"/>
      <c r="AB12" s="51"/>
      <c r="AC12" s="51"/>
      <c r="AD12" s="51"/>
      <c r="AE12" s="51"/>
    </row>
    <row r="13" spans="1:32" s="318" customFormat="1" ht="23.25" customHeight="1" x14ac:dyDescent="0.2">
      <c r="A13" s="449" t="s">
        <v>31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2"/>
      <c r="N13" s="65"/>
      <c r="O13" s="26"/>
      <c r="P13" s="26" t="s">
        <v>32</v>
      </c>
      <c r="Q13" s="494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49" t="s">
        <v>33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34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2"/>
      <c r="N15" s="66"/>
      <c r="P15" s="430" t="s">
        <v>35</v>
      </c>
      <c r="Q15" s="356"/>
      <c r="R15" s="356"/>
      <c r="S15" s="356"/>
      <c r="T15" s="3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9" t="s">
        <v>36</v>
      </c>
      <c r="B17" s="349" t="s">
        <v>37</v>
      </c>
      <c r="C17" s="405" t="s">
        <v>38</v>
      </c>
      <c r="D17" s="349" t="s">
        <v>39</v>
      </c>
      <c r="E17" s="393"/>
      <c r="F17" s="349" t="s">
        <v>40</v>
      </c>
      <c r="G17" s="349" t="s">
        <v>41</v>
      </c>
      <c r="H17" s="349" t="s">
        <v>42</v>
      </c>
      <c r="I17" s="349" t="s">
        <v>43</v>
      </c>
      <c r="J17" s="349" t="s">
        <v>44</v>
      </c>
      <c r="K17" s="349" t="s">
        <v>45</v>
      </c>
      <c r="L17" s="349" t="s">
        <v>46</v>
      </c>
      <c r="M17" s="349" t="s">
        <v>47</v>
      </c>
      <c r="N17" s="349" t="s">
        <v>48</v>
      </c>
      <c r="O17" s="349" t="s">
        <v>49</v>
      </c>
      <c r="P17" s="349" t="s">
        <v>50</v>
      </c>
      <c r="Q17" s="392"/>
      <c r="R17" s="392"/>
      <c r="S17" s="392"/>
      <c r="T17" s="393"/>
      <c r="U17" s="510" t="s">
        <v>51</v>
      </c>
      <c r="V17" s="342"/>
      <c r="W17" s="349" t="s">
        <v>52</v>
      </c>
      <c r="X17" s="349" t="s">
        <v>53</v>
      </c>
      <c r="Y17" s="511" t="s">
        <v>54</v>
      </c>
      <c r="Z17" s="472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50"/>
      <c r="B18" s="350"/>
      <c r="C18" s="350"/>
      <c r="D18" s="394"/>
      <c r="E18" s="396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50"/>
      <c r="X18" s="350"/>
      <c r="Y18" s="512"/>
      <c r="Z18" s="473"/>
      <c r="AA18" s="462"/>
      <c r="AB18" s="462"/>
      <c r="AC18" s="462"/>
      <c r="AD18" s="515"/>
      <c r="AE18" s="516"/>
      <c r="AF18" s="517"/>
      <c r="AG18" s="69"/>
      <c r="BD18" s="68"/>
    </row>
    <row r="19" spans="1:68" ht="27.75" hidden="1" customHeight="1" x14ac:dyDescent="0.2">
      <c r="A19" s="362" t="s">
        <v>63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6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3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4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4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62" t="s">
        <v>75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6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5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1">
        <v>4607111036520</v>
      </c>
      <c r="E29" s="33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1">
        <v>4607111036537</v>
      </c>
      <c r="E30" s="33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112</v>
      </c>
      <c r="Y30" s="325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1">
        <v>4607111036599</v>
      </c>
      <c r="E31" s="33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3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4"/>
      <c r="P32" s="333" t="s">
        <v>73</v>
      </c>
      <c r="Q32" s="334"/>
      <c r="R32" s="334"/>
      <c r="S32" s="334"/>
      <c r="T32" s="334"/>
      <c r="U32" s="334"/>
      <c r="V32" s="335"/>
      <c r="W32" s="37" t="s">
        <v>70</v>
      </c>
      <c r="X32" s="326">
        <f>IFERROR(SUM(X28:X31),"0")</f>
        <v>112</v>
      </c>
      <c r="Y32" s="326">
        <f>IFERROR(SUM(Y28:Y31),"0")</f>
        <v>112</v>
      </c>
      <c r="Z32" s="326">
        <f>IFERROR(IF(Z28="",0,Z28),"0")+IFERROR(IF(Z29="",0,Z29),"0")+IFERROR(IF(Z30="",0,Z30),"0")+IFERROR(IF(Z31="",0,Z31),"0")</f>
        <v>1.05392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4"/>
      <c r="P33" s="333" t="s">
        <v>73</v>
      </c>
      <c r="Q33" s="334"/>
      <c r="R33" s="334"/>
      <c r="S33" s="334"/>
      <c r="T33" s="334"/>
      <c r="U33" s="334"/>
      <c r="V33" s="335"/>
      <c r="W33" s="37" t="s">
        <v>74</v>
      </c>
      <c r="X33" s="326">
        <f>IFERROR(SUMPRODUCT(X28:X31*H28:H31),"0")</f>
        <v>168</v>
      </c>
      <c r="Y33" s="326">
        <f>IFERROR(SUMPRODUCT(Y28:Y31*H28:H31),"0")</f>
        <v>168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61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1">
        <v>4607111036315</v>
      </c>
      <c r="E36" s="332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5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1">
        <v>4607111036292</v>
      </c>
      <c r="E37" s="332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3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4"/>
      <c r="P38" s="333" t="s">
        <v>73</v>
      </c>
      <c r="Q38" s="334"/>
      <c r="R38" s="334"/>
      <c r="S38" s="334"/>
      <c r="T38" s="334"/>
      <c r="U38" s="334"/>
      <c r="V38" s="335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4"/>
      <c r="P39" s="333" t="s">
        <v>73</v>
      </c>
      <c r="Q39" s="334"/>
      <c r="R39" s="334"/>
      <c r="S39" s="334"/>
      <c r="T39" s="334"/>
      <c r="U39" s="334"/>
      <c r="V39" s="335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61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20"/>
      <c r="AB41" s="320"/>
      <c r="AC41" s="320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3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4"/>
      <c r="P43" s="333" t="s">
        <v>73</v>
      </c>
      <c r="Q43" s="334"/>
      <c r="R43" s="334"/>
      <c r="S43" s="334"/>
      <c r="T43" s="334"/>
      <c r="U43" s="334"/>
      <c r="V43" s="335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4"/>
      <c r="P44" s="333" t="s">
        <v>73</v>
      </c>
      <c r="Q44" s="334"/>
      <c r="R44" s="334"/>
      <c r="S44" s="334"/>
      <c r="T44" s="334"/>
      <c r="U44" s="334"/>
      <c r="V44" s="335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61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20"/>
      <c r="AB46" s="320"/>
      <c r="AC46" s="320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50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72</v>
      </c>
      <c r="Y50" s="325">
        <f t="shared" si="0"/>
        <v>72</v>
      </c>
      <c r="Z50" s="36">
        <f t="shared" si="1"/>
        <v>1.1160000000000001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525.6</v>
      </c>
      <c r="BN50" s="67">
        <f t="shared" si="3"/>
        <v>525.6</v>
      </c>
      <c r="BO50" s="67">
        <f t="shared" si="4"/>
        <v>0.8571428571428571</v>
      </c>
      <c r="BP50" s="67">
        <f t="shared" si="5"/>
        <v>0.8571428571428571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54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12</v>
      </c>
      <c r="Y52" s="325">
        <f t="shared" si="0"/>
        <v>12</v>
      </c>
      <c r="Z52" s="36">
        <f t="shared" si="1"/>
        <v>0.186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0</v>
      </c>
      <c r="Y53" s="325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0</v>
      </c>
      <c r="Y54" s="325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144</v>
      </c>
      <c r="Y57" s="325">
        <f t="shared" si="0"/>
        <v>144</v>
      </c>
      <c r="Z57" s="36">
        <f t="shared" si="1"/>
        <v>2.2320000000000002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1077.9839999999999</v>
      </c>
      <c r="BN57" s="67">
        <f t="shared" si="3"/>
        <v>1077.9839999999999</v>
      </c>
      <c r="BO57" s="67">
        <f t="shared" si="4"/>
        <v>1.7142857142857142</v>
      </c>
      <c r="BP57" s="67">
        <f t="shared" si="5"/>
        <v>1.7142857142857142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3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4"/>
      <c r="P59" s="333" t="s">
        <v>73</v>
      </c>
      <c r="Q59" s="334"/>
      <c r="R59" s="334"/>
      <c r="S59" s="334"/>
      <c r="T59" s="334"/>
      <c r="U59" s="334"/>
      <c r="V59" s="335"/>
      <c r="W59" s="37" t="s">
        <v>70</v>
      </c>
      <c r="X59" s="326">
        <f>IFERROR(SUM(X47:X58),"0")</f>
        <v>228</v>
      </c>
      <c r="Y59" s="326">
        <f>IFERROR(SUM(Y47:Y58),"0")</f>
        <v>228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3.5340000000000003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4"/>
      <c r="P60" s="333" t="s">
        <v>73</v>
      </c>
      <c r="Q60" s="334"/>
      <c r="R60" s="334"/>
      <c r="S60" s="334"/>
      <c r="T60" s="334"/>
      <c r="U60" s="334"/>
      <c r="V60" s="335"/>
      <c r="W60" s="37" t="s">
        <v>74</v>
      </c>
      <c r="X60" s="326">
        <f>IFERROR(SUMPRODUCT(X47:X58*H47:H58),"0")</f>
        <v>1617.6</v>
      </c>
      <c r="Y60" s="326">
        <f>IFERROR(SUMPRODUCT(Y47:Y58*H47:H58),"0")</f>
        <v>1617.6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61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20"/>
      <c r="AB62" s="320"/>
      <c r="AC62" s="320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43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4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6">
        <f>IFERROR(SUM(X63:X64),"0")</f>
        <v>0</v>
      </c>
      <c r="Y65" s="326">
        <f>IFERROR(SUM(Y63:Y64),"0")</f>
        <v>0</v>
      </c>
      <c r="Z65" s="326">
        <f>IFERROR(IF(Z63="",0,Z63),"0")+IFERROR(IF(Z64="",0,Z64),"0")</f>
        <v>0</v>
      </c>
      <c r="AA65" s="327"/>
      <c r="AB65" s="327"/>
      <c r="AC65" s="327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4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6">
        <f>IFERROR(SUMPRODUCT(X63:X64*H63:H64),"0")</f>
        <v>0</v>
      </c>
      <c r="Y66" s="326">
        <f>IFERROR(SUMPRODUCT(Y63:Y64*H63:H64),"0")</f>
        <v>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61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1">
        <v>4607111033659</v>
      </c>
      <c r="E69" s="332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4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3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4"/>
      <c r="P70" s="333" t="s">
        <v>73</v>
      </c>
      <c r="Q70" s="334"/>
      <c r="R70" s="334"/>
      <c r="S70" s="334"/>
      <c r="T70" s="334"/>
      <c r="U70" s="334"/>
      <c r="V70" s="335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4"/>
      <c r="P71" s="333" t="s">
        <v>73</v>
      </c>
      <c r="Q71" s="334"/>
      <c r="R71" s="334"/>
      <c r="S71" s="334"/>
      <c r="T71" s="334"/>
      <c r="U71" s="334"/>
      <c r="V71" s="335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61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20"/>
      <c r="AB73" s="320"/>
      <c r="AC73" s="320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1">
        <v>4607111034137</v>
      </c>
      <c r="E74" s="332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7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42</v>
      </c>
      <c r="Y74" s="325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4301131022</v>
      </c>
      <c r="D75" s="331">
        <v>4607111034120</v>
      </c>
      <c r="E75" s="332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0</v>
      </c>
      <c r="Y75" s="325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43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4"/>
      <c r="P76" s="333" t="s">
        <v>73</v>
      </c>
      <c r="Q76" s="334"/>
      <c r="R76" s="334"/>
      <c r="S76" s="334"/>
      <c r="T76" s="334"/>
      <c r="U76" s="334"/>
      <c r="V76" s="335"/>
      <c r="W76" s="37" t="s">
        <v>70</v>
      </c>
      <c r="X76" s="326">
        <f>IFERROR(SUM(X74:X75),"0")</f>
        <v>42</v>
      </c>
      <c r="Y76" s="326">
        <f>IFERROR(SUM(Y74:Y75),"0")</f>
        <v>42</v>
      </c>
      <c r="Z76" s="326">
        <f>IFERROR(IF(Z74="",0,Z74),"0")+IFERROR(IF(Z75="",0,Z75),"0")</f>
        <v>0.75095999999999996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4"/>
      <c r="P77" s="333" t="s">
        <v>73</v>
      </c>
      <c r="Q77" s="334"/>
      <c r="R77" s="334"/>
      <c r="S77" s="334"/>
      <c r="T77" s="334"/>
      <c r="U77" s="334"/>
      <c r="V77" s="335"/>
      <c r="W77" s="37" t="s">
        <v>74</v>
      </c>
      <c r="X77" s="326">
        <f>IFERROR(SUMPRODUCT(X74:X75*H74:H75),"0")</f>
        <v>151.20000000000002</v>
      </c>
      <c r="Y77" s="326">
        <f>IFERROR(SUMPRODUCT(Y74:Y75*H74:H75),"0")</f>
        <v>151.20000000000002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61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20"/>
      <c r="AB79" s="320"/>
      <c r="AC79" s="320"/>
    </row>
    <row r="80" spans="1:68" ht="27" hidden="1" customHeight="1" x14ac:dyDescent="0.25">
      <c r="A80" s="54" t="s">
        <v>155</v>
      </c>
      <c r="B80" s="54" t="s">
        <v>156</v>
      </c>
      <c r="C80" s="31">
        <v>4301135575</v>
      </c>
      <c r="D80" s="331">
        <v>4607111035141</v>
      </c>
      <c r="E80" s="332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0</v>
      </c>
      <c r="Y80" s="325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1">
        <v>4607111036407</v>
      </c>
      <c r="E81" s="332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162</v>
      </c>
      <c r="B82" s="54" t="s">
        <v>163</v>
      </c>
      <c r="C82" s="31">
        <v>4301135569</v>
      </c>
      <c r="D82" s="331">
        <v>4607111033628</v>
      </c>
      <c r="E82" s="33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0</v>
      </c>
      <c r="Y82" s="325">
        <f t="shared" si="6"/>
        <v>0</v>
      </c>
      <c r="Z82" s="36">
        <f t="shared" si="7"/>
        <v>0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1">
        <v>4607111033451</v>
      </c>
      <c r="E83" s="33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14</v>
      </c>
      <c r="Y83" s="325">
        <f t="shared" si="6"/>
        <v>14</v>
      </c>
      <c r="Z83" s="36">
        <f t="shared" si="7"/>
        <v>0.25031999999999999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84</v>
      </c>
      <c r="Y84" s="325">
        <f t="shared" si="6"/>
        <v>84</v>
      </c>
      <c r="Z84" s="36">
        <f t="shared" si="7"/>
        <v>1.5019199999999999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1">
        <v>4607111035028</v>
      </c>
      <c r="E85" s="332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3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4"/>
      <c r="P86" s="333" t="s">
        <v>73</v>
      </c>
      <c r="Q86" s="334"/>
      <c r="R86" s="334"/>
      <c r="S86" s="334"/>
      <c r="T86" s="334"/>
      <c r="U86" s="334"/>
      <c r="V86" s="335"/>
      <c r="W86" s="37" t="s">
        <v>70</v>
      </c>
      <c r="X86" s="326">
        <f>IFERROR(SUM(X80:X85),"0")</f>
        <v>98</v>
      </c>
      <c r="Y86" s="326">
        <f>IFERROR(SUM(Y80:Y85),"0")</f>
        <v>98</v>
      </c>
      <c r="Z86" s="326">
        <f>IFERROR(IF(Z80="",0,Z80),"0")+IFERROR(IF(Z81="",0,Z81),"0")+IFERROR(IF(Z82="",0,Z82),"0")+IFERROR(IF(Z83="",0,Z83),"0")+IFERROR(IF(Z84="",0,Z84),"0")+IFERROR(IF(Z85="",0,Z85),"0")</f>
        <v>1.75224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4"/>
      <c r="P87" s="333" t="s">
        <v>73</v>
      </c>
      <c r="Q87" s="334"/>
      <c r="R87" s="334"/>
      <c r="S87" s="334"/>
      <c r="T87" s="334"/>
      <c r="U87" s="334"/>
      <c r="V87" s="335"/>
      <c r="W87" s="37" t="s">
        <v>74</v>
      </c>
      <c r="X87" s="326">
        <f>IFERROR(SUMPRODUCT(X80:X85*H80:H85),"0")</f>
        <v>352.8</v>
      </c>
      <c r="Y87" s="326">
        <f>IFERROR(SUMPRODUCT(Y80:Y85*H80:H85),"0")</f>
        <v>352.8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61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20"/>
      <c r="AB89" s="320"/>
      <c r="AC89" s="320"/>
    </row>
    <row r="90" spans="1:68" ht="27" customHeight="1" x14ac:dyDescent="0.25">
      <c r="A90" s="54" t="s">
        <v>172</v>
      </c>
      <c r="B90" s="54" t="s">
        <v>173</v>
      </c>
      <c r="C90" s="31">
        <v>4301190068</v>
      </c>
      <c r="D90" s="331">
        <v>4620207490365</v>
      </c>
      <c r="E90" s="332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36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10</v>
      </c>
      <c r="Y90" s="325">
        <f>IFERROR(IF(X90="","",X90),"")</f>
        <v>10</v>
      </c>
      <c r="Z90" s="36">
        <f>IFERROR(IF(X90="","",X90*0.0095),"")</f>
        <v>9.5000000000000001E-2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22.5</v>
      </c>
      <c r="BN90" s="67">
        <f>IFERROR(Y90*I90,"0")</f>
        <v>22.5</v>
      </c>
      <c r="BO90" s="67">
        <f>IFERROR(X90/J90,"0")</f>
        <v>7.6923076923076927E-2</v>
      </c>
      <c r="BP90" s="67">
        <f>IFERROR(Y90/J90,"0")</f>
        <v>7.6923076923076927E-2</v>
      </c>
    </row>
    <row r="91" spans="1:68" ht="27" customHeight="1" x14ac:dyDescent="0.25">
      <c r="A91" s="54" t="s">
        <v>177</v>
      </c>
      <c r="B91" s="54" t="s">
        <v>178</v>
      </c>
      <c r="C91" s="31">
        <v>4301190070</v>
      </c>
      <c r="D91" s="331">
        <v>4620207490419</v>
      </c>
      <c r="E91" s="332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39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10</v>
      </c>
      <c r="Y91" s="325">
        <f>IFERROR(IF(X91="","",X91),"")</f>
        <v>10</v>
      </c>
      <c r="Z91" s="36">
        <f>IFERROR(IF(X91="","",X91*0.0095),"")</f>
        <v>9.5000000000000001E-2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22.5</v>
      </c>
      <c r="BN91" s="67">
        <f>IFERROR(Y91*I91,"0")</f>
        <v>22.5</v>
      </c>
      <c r="BO91" s="67">
        <f>IFERROR(X91/J91,"0")</f>
        <v>7.6923076923076927E-2</v>
      </c>
      <c r="BP91" s="67">
        <f>IFERROR(Y91/J91,"0")</f>
        <v>7.6923076923076927E-2</v>
      </c>
    </row>
    <row r="92" spans="1:68" x14ac:dyDescent="0.2">
      <c r="A92" s="343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4"/>
      <c r="P92" s="333" t="s">
        <v>73</v>
      </c>
      <c r="Q92" s="334"/>
      <c r="R92" s="334"/>
      <c r="S92" s="334"/>
      <c r="T92" s="334"/>
      <c r="U92" s="334"/>
      <c r="V92" s="335"/>
      <c r="W92" s="37" t="s">
        <v>70</v>
      </c>
      <c r="X92" s="326">
        <f>IFERROR(SUM(X90:X91),"0")</f>
        <v>20</v>
      </c>
      <c r="Y92" s="326">
        <f>IFERROR(SUM(Y90:Y91),"0")</f>
        <v>20</v>
      </c>
      <c r="Z92" s="326">
        <f>IFERROR(IF(Z90="",0,Z90),"0")+IFERROR(IF(Z91="",0,Z91),"0")</f>
        <v>0.19</v>
      </c>
      <c r="AA92" s="327"/>
      <c r="AB92" s="327"/>
      <c r="AC92" s="327"/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4"/>
      <c r="P93" s="333" t="s">
        <v>73</v>
      </c>
      <c r="Q93" s="334"/>
      <c r="R93" s="334"/>
      <c r="S93" s="334"/>
      <c r="T93" s="334"/>
      <c r="U93" s="334"/>
      <c r="V93" s="335"/>
      <c r="W93" s="37" t="s">
        <v>74</v>
      </c>
      <c r="X93" s="326">
        <f>IFERROR(SUMPRODUCT(X90:X91*H90:H91),"0")</f>
        <v>42</v>
      </c>
      <c r="Y93" s="326">
        <f>IFERROR(SUMPRODUCT(Y90:Y91*H90:H91),"0")</f>
        <v>42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61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20"/>
      <c r="AB95" s="320"/>
      <c r="AC95" s="320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1">
        <v>4607025784012</v>
      </c>
      <c r="E96" s="332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186</v>
      </c>
      <c r="B97" s="54" t="s">
        <v>187</v>
      </c>
      <c r="C97" s="31">
        <v>4301136040</v>
      </c>
      <c r="D97" s="331">
        <v>4607025784319</v>
      </c>
      <c r="E97" s="332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0</v>
      </c>
      <c r="Y97" s="325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189</v>
      </c>
      <c r="B98" s="54" t="s">
        <v>190</v>
      </c>
      <c r="C98" s="31">
        <v>4301136039</v>
      </c>
      <c r="D98" s="331">
        <v>4607111035370</v>
      </c>
      <c r="E98" s="332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343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4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6">
        <f>IFERROR(SUM(X96:X98),"0")</f>
        <v>0</v>
      </c>
      <c r="Y99" s="326">
        <f>IFERROR(SUM(Y96:Y98),"0")</f>
        <v>0</v>
      </c>
      <c r="Z99" s="326">
        <f>IFERROR(IF(Z96="",0,Z96),"0")+IFERROR(IF(Z97="",0,Z97),"0")+IFERROR(IF(Z98="",0,Z98),"0")</f>
        <v>0</v>
      </c>
      <c r="AA99" s="327"/>
      <c r="AB99" s="327"/>
      <c r="AC99" s="327"/>
    </row>
    <row r="100" spans="1:68" hidden="1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4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6">
        <f>IFERROR(SUMPRODUCT(X96:X98*H96:H98),"0")</f>
        <v>0</v>
      </c>
      <c r="Y100" s="326">
        <f>IFERROR(SUMPRODUCT(Y96:Y98*H96:H98),"0")</f>
        <v>0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61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20"/>
      <c r="AB102" s="320"/>
      <c r="AC102" s="320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1">
        <v>4607111039262</v>
      </c>
      <c r="E103" s="332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1">
        <v>4607111034144</v>
      </c>
      <c r="E104" s="332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6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197</v>
      </c>
      <c r="B105" s="54" t="s">
        <v>198</v>
      </c>
      <c r="C105" s="31">
        <v>4301071038</v>
      </c>
      <c r="D105" s="331">
        <v>4607111039248</v>
      </c>
      <c r="E105" s="332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24</v>
      </c>
      <c r="Y105" s="325">
        <f t="shared" si="12"/>
        <v>24</v>
      </c>
      <c r="Z105" s="36">
        <f t="shared" si="13"/>
        <v>0.372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175.2</v>
      </c>
      <c r="BN105" s="67">
        <f t="shared" si="15"/>
        <v>175.2</v>
      </c>
      <c r="BO105" s="67">
        <f t="shared" si="16"/>
        <v>0.2857142857142857</v>
      </c>
      <c r="BP105" s="67">
        <f t="shared" si="17"/>
        <v>0.2857142857142857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1">
        <v>4607111033987</v>
      </c>
      <c r="E106" s="332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4301071049</v>
      </c>
      <c r="D107" s="331">
        <v>4607111039293</v>
      </c>
      <c r="E107" s="332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204</v>
      </c>
      <c r="B108" s="54" t="s">
        <v>205</v>
      </c>
      <c r="C108" s="31">
        <v>4301071039</v>
      </c>
      <c r="D108" s="331">
        <v>4607111039279</v>
      </c>
      <c r="E108" s="332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168</v>
      </c>
      <c r="Y108" s="325">
        <f t="shared" si="12"/>
        <v>168</v>
      </c>
      <c r="Z108" s="36">
        <f t="shared" si="13"/>
        <v>2.6040000000000001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1226.3999999999999</v>
      </c>
      <c r="BN108" s="67">
        <f t="shared" si="15"/>
        <v>1226.3999999999999</v>
      </c>
      <c r="BO108" s="67">
        <f t="shared" si="16"/>
        <v>2</v>
      </c>
      <c r="BP108" s="67">
        <f t="shared" si="17"/>
        <v>2</v>
      </c>
    </row>
    <row r="109" spans="1:68" x14ac:dyDescent="0.2">
      <c r="A109" s="343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4"/>
      <c r="P109" s="333" t="s">
        <v>73</v>
      </c>
      <c r="Q109" s="334"/>
      <c r="R109" s="334"/>
      <c r="S109" s="334"/>
      <c r="T109" s="334"/>
      <c r="U109" s="334"/>
      <c r="V109" s="335"/>
      <c r="W109" s="37" t="s">
        <v>70</v>
      </c>
      <c r="X109" s="326">
        <f>IFERROR(SUM(X103:X108),"0")</f>
        <v>192</v>
      </c>
      <c r="Y109" s="326">
        <f>IFERROR(SUM(Y103:Y108),"0")</f>
        <v>192</v>
      </c>
      <c r="Z109" s="326">
        <f>IFERROR(IF(Z103="",0,Z103),"0")+IFERROR(IF(Z104="",0,Z104),"0")+IFERROR(IF(Z105="",0,Z105),"0")+IFERROR(IF(Z106="",0,Z106),"0")+IFERROR(IF(Z107="",0,Z107),"0")+IFERROR(IF(Z108="",0,Z108),"0")</f>
        <v>2.976</v>
      </c>
      <c r="AA109" s="327"/>
      <c r="AB109" s="327"/>
      <c r="AC109" s="327"/>
    </row>
    <row r="110" spans="1:68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4"/>
      <c r="P110" s="333" t="s">
        <v>73</v>
      </c>
      <c r="Q110" s="334"/>
      <c r="R110" s="334"/>
      <c r="S110" s="334"/>
      <c r="T110" s="334"/>
      <c r="U110" s="334"/>
      <c r="V110" s="335"/>
      <c r="W110" s="37" t="s">
        <v>74</v>
      </c>
      <c r="X110" s="326">
        <f>IFERROR(SUMPRODUCT(X103:X108*H103:H108),"0")</f>
        <v>1344</v>
      </c>
      <c r="Y110" s="326">
        <f>IFERROR(SUMPRODUCT(Y103:Y108*H103:H108),"0")</f>
        <v>1344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61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20"/>
      <c r="AB112" s="320"/>
      <c r="AC112" s="320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1">
        <v>4607111034014</v>
      </c>
      <c r="E113" s="332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14</v>
      </c>
      <c r="Y113" s="325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51.850399999999993</v>
      </c>
      <c r="BN113" s="67">
        <f>IFERROR(Y113*I113,"0")</f>
        <v>51.850399999999993</v>
      </c>
      <c r="BO113" s="67">
        <f>IFERROR(X113/J113,"0")</f>
        <v>0.2</v>
      </c>
      <c r="BP113" s="67">
        <f>IFERROR(Y113/J113,"0")</f>
        <v>0.2</v>
      </c>
    </row>
    <row r="114" spans="1:68" ht="27" hidden="1" customHeight="1" x14ac:dyDescent="0.25">
      <c r="A114" s="54" t="s">
        <v>210</v>
      </c>
      <c r="B114" s="54" t="s">
        <v>211</v>
      </c>
      <c r="C114" s="31">
        <v>4301135532</v>
      </c>
      <c r="D114" s="331">
        <v>4607111033994</v>
      </c>
      <c r="E114" s="33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43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4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6">
        <f>IFERROR(SUM(X113:X114),"0")</f>
        <v>14</v>
      </c>
      <c r="Y115" s="326">
        <f>IFERROR(SUM(Y113:Y114),"0")</f>
        <v>14</v>
      </c>
      <c r="Z115" s="326">
        <f>IFERROR(IF(Z113="",0,Z113),"0")+IFERROR(IF(Z114="",0,Z114),"0")</f>
        <v>0.25031999999999999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4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6">
        <f>IFERROR(SUMPRODUCT(X113:X114*H113:H114),"0")</f>
        <v>42</v>
      </c>
      <c r="Y116" s="326">
        <f>IFERROR(SUMPRODUCT(Y113:Y114*H113:H114),"0")</f>
        <v>42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61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20"/>
      <c r="AB118" s="320"/>
      <c r="AC118" s="320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1">
        <v>4607111039095</v>
      </c>
      <c r="E119" s="332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1">
        <v>4607111039101</v>
      </c>
      <c r="E120" s="332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1">
        <v>4607111034199</v>
      </c>
      <c r="E121" s="33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28</v>
      </c>
      <c r="Y121" s="325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43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4"/>
      <c r="P122" s="333" t="s">
        <v>73</v>
      </c>
      <c r="Q122" s="334"/>
      <c r="R122" s="334"/>
      <c r="S122" s="334"/>
      <c r="T122" s="334"/>
      <c r="U122" s="334"/>
      <c r="V122" s="335"/>
      <c r="W122" s="37" t="s">
        <v>70</v>
      </c>
      <c r="X122" s="326">
        <f>IFERROR(SUM(X119:X121),"0")</f>
        <v>28</v>
      </c>
      <c r="Y122" s="326">
        <f>IFERROR(SUM(Y119:Y121),"0")</f>
        <v>28</v>
      </c>
      <c r="Z122" s="326">
        <f>IFERROR(IF(Z119="",0,Z119),"0")+IFERROR(IF(Z120="",0,Z120),"0")+IFERROR(IF(Z121="",0,Z121),"0")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4"/>
      <c r="P123" s="333" t="s">
        <v>73</v>
      </c>
      <c r="Q123" s="334"/>
      <c r="R123" s="334"/>
      <c r="S123" s="334"/>
      <c r="T123" s="334"/>
      <c r="U123" s="334"/>
      <c r="V123" s="335"/>
      <c r="W123" s="37" t="s">
        <v>74</v>
      </c>
      <c r="X123" s="326">
        <f>IFERROR(SUMPRODUCT(X119:X121*H119:H121),"0")</f>
        <v>84</v>
      </c>
      <c r="Y123" s="326">
        <f>IFERROR(SUMPRODUCT(Y119:Y121*H119:H121),"0")</f>
        <v>84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61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hidden="1" customHeight="1" x14ac:dyDescent="0.25">
      <c r="A126" s="54" t="s">
        <v>222</v>
      </c>
      <c r="B126" s="54" t="s">
        <v>223</v>
      </c>
      <c r="C126" s="31">
        <v>4301135275</v>
      </c>
      <c r="D126" s="331">
        <v>4607111034380</v>
      </c>
      <c r="E126" s="33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47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1">
        <v>4607111034397</v>
      </c>
      <c r="E127" s="33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3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4"/>
      <c r="P128" s="333" t="s">
        <v>73</v>
      </c>
      <c r="Q128" s="334"/>
      <c r="R128" s="334"/>
      <c r="S128" s="334"/>
      <c r="T128" s="334"/>
      <c r="U128" s="334"/>
      <c r="V128" s="335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4"/>
      <c r="P129" s="333" t="s">
        <v>73</v>
      </c>
      <c r="Q129" s="334"/>
      <c r="R129" s="334"/>
      <c r="S129" s="334"/>
      <c r="T129" s="334"/>
      <c r="U129" s="334"/>
      <c r="V129" s="335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61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hidden="1" customHeight="1" x14ac:dyDescent="0.25">
      <c r="A132" s="54" t="s">
        <v>228</v>
      </c>
      <c r="B132" s="54" t="s">
        <v>229</v>
      </c>
      <c r="C132" s="31">
        <v>4301135570</v>
      </c>
      <c r="D132" s="331">
        <v>4607111035806</v>
      </c>
      <c r="E132" s="33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5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43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4"/>
      <c r="P133" s="333" t="s">
        <v>73</v>
      </c>
      <c r="Q133" s="334"/>
      <c r="R133" s="334"/>
      <c r="S133" s="334"/>
      <c r="T133" s="334"/>
      <c r="U133" s="334"/>
      <c r="V133" s="335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4"/>
      <c r="P134" s="333" t="s">
        <v>73</v>
      </c>
      <c r="Q134" s="334"/>
      <c r="R134" s="334"/>
      <c r="S134" s="334"/>
      <c r="T134" s="334"/>
      <c r="U134" s="334"/>
      <c r="V134" s="335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61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1">
        <v>4607111039613</v>
      </c>
      <c r="E137" s="33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06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3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4"/>
      <c r="P138" s="333" t="s">
        <v>73</v>
      </c>
      <c r="Q138" s="334"/>
      <c r="R138" s="334"/>
      <c r="S138" s="334"/>
      <c r="T138" s="334"/>
      <c r="U138" s="334"/>
      <c r="V138" s="335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4"/>
      <c r="P139" s="333" t="s">
        <v>73</v>
      </c>
      <c r="Q139" s="334"/>
      <c r="R139" s="334"/>
      <c r="S139" s="334"/>
      <c r="T139" s="334"/>
      <c r="U139" s="334"/>
      <c r="V139" s="335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61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1">
        <v>4607111035639</v>
      </c>
      <c r="E142" s="33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1">
        <v>4607111035646</v>
      </c>
      <c r="E143" s="33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5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3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4"/>
      <c r="P144" s="333" t="s">
        <v>73</v>
      </c>
      <c r="Q144" s="334"/>
      <c r="R144" s="334"/>
      <c r="S144" s="334"/>
      <c r="T144" s="334"/>
      <c r="U144" s="334"/>
      <c r="V144" s="335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4"/>
      <c r="P145" s="333" t="s">
        <v>73</v>
      </c>
      <c r="Q145" s="334"/>
      <c r="R145" s="334"/>
      <c r="S145" s="334"/>
      <c r="T145" s="334"/>
      <c r="U145" s="334"/>
      <c r="V145" s="335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61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1">
        <v>4607111036568</v>
      </c>
      <c r="E148" s="33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3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4"/>
      <c r="P149" s="333" t="s">
        <v>73</v>
      </c>
      <c r="Q149" s="334"/>
      <c r="R149" s="334"/>
      <c r="S149" s="334"/>
      <c r="T149" s="334"/>
      <c r="U149" s="334"/>
      <c r="V149" s="335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4"/>
      <c r="P150" s="333" t="s">
        <v>73</v>
      </c>
      <c r="Q150" s="334"/>
      <c r="R150" s="334"/>
      <c r="S150" s="334"/>
      <c r="T150" s="334"/>
      <c r="U150" s="334"/>
      <c r="V150" s="335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62" t="s">
        <v>248</v>
      </c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  <c r="N151" s="363"/>
      <c r="O151" s="363"/>
      <c r="P151" s="363"/>
      <c r="Q151" s="363"/>
      <c r="R151" s="363"/>
      <c r="S151" s="363"/>
      <c r="T151" s="363"/>
      <c r="U151" s="363"/>
      <c r="V151" s="363"/>
      <c r="W151" s="363"/>
      <c r="X151" s="363"/>
      <c r="Y151" s="363"/>
      <c r="Z151" s="363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61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1">
        <v>4607111039057</v>
      </c>
      <c r="E154" s="33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38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3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4"/>
      <c r="P155" s="333" t="s">
        <v>73</v>
      </c>
      <c r="Q155" s="334"/>
      <c r="R155" s="334"/>
      <c r="S155" s="334"/>
      <c r="T155" s="334"/>
      <c r="U155" s="334"/>
      <c r="V155" s="335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4"/>
      <c r="P156" s="333" t="s">
        <v>73</v>
      </c>
      <c r="Q156" s="334"/>
      <c r="R156" s="334"/>
      <c r="S156" s="334"/>
      <c r="T156" s="334"/>
      <c r="U156" s="334"/>
      <c r="V156" s="335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61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1">
        <v>4607111036384</v>
      </c>
      <c r="E159" s="33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4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1">
        <v>4640242180250</v>
      </c>
      <c r="E160" s="33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4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1">
        <v>4607111036216</v>
      </c>
      <c r="E161" s="33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3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12</v>
      </c>
      <c r="Y161" s="325">
        <f>IFERROR(IF(X161="","",X161),"")</f>
        <v>12</v>
      </c>
      <c r="Z161" s="36">
        <f>IFERROR(IF(X161="","",X161*0.00866),"")</f>
        <v>0.10391999999999998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62.558399999999992</v>
      </c>
      <c r="BN161" s="67">
        <f>IFERROR(Y161*I161,"0")</f>
        <v>62.558399999999992</v>
      </c>
      <c r="BO161" s="67">
        <f>IFERROR(X161/J161,"0")</f>
        <v>8.3333333333333329E-2</v>
      </c>
      <c r="BP161" s="67">
        <f>IFERROR(Y161/J161,"0")</f>
        <v>8.3333333333333329E-2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1">
        <v>4607111036278</v>
      </c>
      <c r="E162" s="33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3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4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6">
        <f>IFERROR(SUM(X159:X162),"0")</f>
        <v>12</v>
      </c>
      <c r="Y163" s="326">
        <f>IFERROR(SUM(Y159:Y162),"0")</f>
        <v>12</v>
      </c>
      <c r="Z163" s="326">
        <f>IFERROR(IF(Z159="",0,Z159),"0")+IFERROR(IF(Z160="",0,Z160),"0")+IFERROR(IF(Z161="",0,Z161),"0")+IFERROR(IF(Z162="",0,Z162),"0")</f>
        <v>0.10391999999999998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4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6">
        <f>IFERROR(SUMPRODUCT(X159:X162*H159:H162),"0")</f>
        <v>60</v>
      </c>
      <c r="Y164" s="326">
        <f>IFERROR(SUMPRODUCT(Y159:Y162*H159:H162),"0")</f>
        <v>60</v>
      </c>
      <c r="Z164" s="37"/>
      <c r="AA164" s="327"/>
      <c r="AB164" s="327"/>
      <c r="AC164" s="327"/>
    </row>
    <row r="165" spans="1:68" ht="14.25" hidden="1" customHeight="1" x14ac:dyDescent="0.25">
      <c r="A165" s="361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1">
        <v>4607111036827</v>
      </c>
      <c r="E166" s="33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1">
        <v>4607111036834</v>
      </c>
      <c r="E167" s="33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3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4"/>
      <c r="P168" s="333" t="s">
        <v>73</v>
      </c>
      <c r="Q168" s="334"/>
      <c r="R168" s="334"/>
      <c r="S168" s="334"/>
      <c r="T168" s="334"/>
      <c r="U168" s="334"/>
      <c r="V168" s="335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4"/>
      <c r="P169" s="333" t="s">
        <v>73</v>
      </c>
      <c r="Q169" s="334"/>
      <c r="R169" s="334"/>
      <c r="S169" s="334"/>
      <c r="T169" s="334"/>
      <c r="U169" s="334"/>
      <c r="V169" s="335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62" t="s">
        <v>274</v>
      </c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61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1">
        <v>4607111035721</v>
      </c>
      <c r="E173" s="33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3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42</v>
      </c>
      <c r="Y173" s="325">
        <f>IFERROR(IF(X173="","",X173),"")</f>
        <v>42</v>
      </c>
      <c r="Z173" s="36">
        <f>IFERROR(IF(X173="","",X173*0.01788),"")</f>
        <v>0.75095999999999996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142.29599999999999</v>
      </c>
      <c r="BN173" s="67">
        <f>IFERROR(Y173*I173,"0")</f>
        <v>142.29599999999999</v>
      </c>
      <c r="BO173" s="67">
        <f>IFERROR(X173/J173,"0")</f>
        <v>0.6</v>
      </c>
      <c r="BP173" s="67">
        <f>IFERROR(Y173/J173,"0")</f>
        <v>0.6</v>
      </c>
    </row>
    <row r="174" spans="1:68" ht="27" hidden="1" customHeight="1" x14ac:dyDescent="0.25">
      <c r="A174" s="54" t="s">
        <v>279</v>
      </c>
      <c r="B174" s="54" t="s">
        <v>280</v>
      </c>
      <c r="C174" s="31">
        <v>4301132100</v>
      </c>
      <c r="D174" s="331">
        <v>4607111035691</v>
      </c>
      <c r="E174" s="33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1">
        <v>4607111038487</v>
      </c>
      <c r="E175" s="33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70</v>
      </c>
      <c r="Y175" s="325">
        <f>IFERROR(IF(X175="","",X175),"")</f>
        <v>70</v>
      </c>
      <c r="Z175" s="36">
        <f>IFERROR(IF(X175="","",X175*0.01788),"")</f>
        <v>1.2516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261.52000000000004</v>
      </c>
      <c r="BN175" s="67">
        <f>IFERROR(Y175*I175,"0")</f>
        <v>261.52000000000004</v>
      </c>
      <c r="BO175" s="67">
        <f>IFERROR(X175/J175,"0")</f>
        <v>1</v>
      </c>
      <c r="BP175" s="67">
        <f>IFERROR(Y175/J175,"0")</f>
        <v>1</v>
      </c>
    </row>
    <row r="176" spans="1:68" x14ac:dyDescent="0.2">
      <c r="A176" s="343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4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6">
        <f>IFERROR(SUM(X173:X175),"0")</f>
        <v>112</v>
      </c>
      <c r="Y176" s="326">
        <f>IFERROR(SUM(Y173:Y175),"0")</f>
        <v>112</v>
      </c>
      <c r="Z176" s="326">
        <f>IFERROR(IF(Z173="",0,Z173),"0")+IFERROR(IF(Z174="",0,Z174),"0")+IFERROR(IF(Z175="",0,Z175),"0")</f>
        <v>2.0025599999999999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4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6">
        <f>IFERROR(SUMPRODUCT(X173:X175*H173:H175),"0")</f>
        <v>336</v>
      </c>
      <c r="Y177" s="326">
        <f>IFERROR(SUMPRODUCT(Y173:Y175*H173:H175),"0")</f>
        <v>336</v>
      </c>
      <c r="Z177" s="37"/>
      <c r="AA177" s="327"/>
      <c r="AB177" s="327"/>
      <c r="AC177" s="327"/>
    </row>
    <row r="178" spans="1:68" ht="14.25" hidden="1" customHeight="1" x14ac:dyDescent="0.25">
      <c r="A178" s="361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1">
        <v>4680115885875</v>
      </c>
      <c r="E179" s="332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3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3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4"/>
      <c r="P180" s="333" t="s">
        <v>73</v>
      </c>
      <c r="Q180" s="334"/>
      <c r="R180" s="334"/>
      <c r="S180" s="334"/>
      <c r="T180" s="334"/>
      <c r="U180" s="334"/>
      <c r="V180" s="335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4"/>
      <c r="P181" s="333" t="s">
        <v>73</v>
      </c>
      <c r="Q181" s="334"/>
      <c r="R181" s="334"/>
      <c r="S181" s="334"/>
      <c r="T181" s="334"/>
      <c r="U181" s="334"/>
      <c r="V181" s="335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62" t="s">
        <v>293</v>
      </c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  <c r="N182" s="363"/>
      <c r="O182" s="363"/>
      <c r="P182" s="363"/>
      <c r="Q182" s="363"/>
      <c r="R182" s="363"/>
      <c r="S182" s="363"/>
      <c r="T182" s="363"/>
      <c r="U182" s="363"/>
      <c r="V182" s="363"/>
      <c r="W182" s="363"/>
      <c r="X182" s="363"/>
      <c r="Y182" s="363"/>
      <c r="Z182" s="363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61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20"/>
      <c r="AB184" s="320"/>
      <c r="AC184" s="320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1">
        <v>4620207490143</v>
      </c>
      <c r="E185" s="332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3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1">
        <v>4620207490198</v>
      </c>
      <c r="E186" s="332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1">
        <v>4620207490235</v>
      </c>
      <c r="E187" s="332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1">
        <v>4620207490259</v>
      </c>
      <c r="E188" s="332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3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4"/>
      <c r="P189" s="333" t="s">
        <v>73</v>
      </c>
      <c r="Q189" s="334"/>
      <c r="R189" s="334"/>
      <c r="S189" s="334"/>
      <c r="T189" s="334"/>
      <c r="U189" s="334"/>
      <c r="V189" s="335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4"/>
      <c r="P190" s="333" t="s">
        <v>73</v>
      </c>
      <c r="Q190" s="334"/>
      <c r="R190" s="334"/>
      <c r="S190" s="334"/>
      <c r="T190" s="334"/>
      <c r="U190" s="334"/>
      <c r="V190" s="335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61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20"/>
      <c r="AB192" s="320"/>
      <c r="AC192" s="320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31">
        <v>4607111037022</v>
      </c>
      <c r="E193" s="332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132</v>
      </c>
      <c r="Y193" s="325">
        <f>IFERROR(IF(X193="","",X193),"")</f>
        <v>132</v>
      </c>
      <c r="Z193" s="36">
        <f>IFERROR(IF(X193="","",X193*0.0155),"")</f>
        <v>2.0459999999999998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774.84</v>
      </c>
      <c r="BN193" s="67">
        <f>IFERROR(Y193*I193,"0")</f>
        <v>774.84</v>
      </c>
      <c r="BO193" s="67">
        <f>IFERROR(X193/J193,"0")</f>
        <v>1.5714285714285714</v>
      </c>
      <c r="BP193" s="67">
        <f>IFERROR(Y193/J193,"0")</f>
        <v>1.5714285714285714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1">
        <v>4607111038494</v>
      </c>
      <c r="E194" s="332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1">
        <v>4607111038135</v>
      </c>
      <c r="E195" s="332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3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4"/>
      <c r="P196" s="333" t="s">
        <v>73</v>
      </c>
      <c r="Q196" s="334"/>
      <c r="R196" s="334"/>
      <c r="S196" s="334"/>
      <c r="T196" s="334"/>
      <c r="U196" s="334"/>
      <c r="V196" s="335"/>
      <c r="W196" s="37" t="s">
        <v>70</v>
      </c>
      <c r="X196" s="326">
        <f>IFERROR(SUM(X193:X195),"0")</f>
        <v>132</v>
      </c>
      <c r="Y196" s="326">
        <f>IFERROR(SUM(Y193:Y195),"0")</f>
        <v>132</v>
      </c>
      <c r="Z196" s="326">
        <f>IFERROR(IF(Z193="",0,Z193),"0")+IFERROR(IF(Z194="",0,Z194),"0")+IFERROR(IF(Z195="",0,Z195),"0")</f>
        <v>2.0459999999999998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4"/>
      <c r="P197" s="333" t="s">
        <v>73</v>
      </c>
      <c r="Q197" s="334"/>
      <c r="R197" s="334"/>
      <c r="S197" s="334"/>
      <c r="T197" s="334"/>
      <c r="U197" s="334"/>
      <c r="V197" s="335"/>
      <c r="W197" s="37" t="s">
        <v>74</v>
      </c>
      <c r="X197" s="326">
        <f>IFERROR(SUMPRODUCT(X193:X195*H193:H195),"0")</f>
        <v>739.19999999999993</v>
      </c>
      <c r="Y197" s="326">
        <f>IFERROR(SUMPRODUCT(Y193:Y195*H193:H195),"0")</f>
        <v>739.19999999999993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61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20"/>
      <c r="AB199" s="320"/>
      <c r="AC199" s="320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1">
        <v>4607111038654</v>
      </c>
      <c r="E200" s="332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1">
        <v>4607111038586</v>
      </c>
      <c r="E201" s="332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1">
        <v>4607111038609</v>
      </c>
      <c r="E202" s="332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1">
        <v>4607111038630</v>
      </c>
      <c r="E203" s="332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1">
        <v>4607111038616</v>
      </c>
      <c r="E204" s="332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4301070960</v>
      </c>
      <c r="D205" s="331">
        <v>4607111038623</v>
      </c>
      <c r="E205" s="332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24</v>
      </c>
      <c r="Y205" s="325">
        <f t="shared" si="18"/>
        <v>24</v>
      </c>
      <c r="Z205" s="36">
        <f t="shared" si="19"/>
        <v>0.372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140.88</v>
      </c>
      <c r="BN205" s="67">
        <f t="shared" si="21"/>
        <v>140.88</v>
      </c>
      <c r="BO205" s="67">
        <f t="shared" si="22"/>
        <v>0.2857142857142857</v>
      </c>
      <c r="BP205" s="67">
        <f t="shared" si="23"/>
        <v>0.2857142857142857</v>
      </c>
    </row>
    <row r="206" spans="1:68" x14ac:dyDescent="0.2">
      <c r="A206" s="343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4"/>
      <c r="P206" s="333" t="s">
        <v>73</v>
      </c>
      <c r="Q206" s="334"/>
      <c r="R206" s="334"/>
      <c r="S206" s="334"/>
      <c r="T206" s="334"/>
      <c r="U206" s="334"/>
      <c r="V206" s="335"/>
      <c r="W206" s="37" t="s">
        <v>70</v>
      </c>
      <c r="X206" s="326">
        <f>IFERROR(SUM(X200:X205),"0")</f>
        <v>24</v>
      </c>
      <c r="Y206" s="326">
        <f>IFERROR(SUM(Y200:Y205),"0")</f>
        <v>24</v>
      </c>
      <c r="Z206" s="326">
        <f>IFERROR(IF(Z200="",0,Z200),"0")+IFERROR(IF(Z201="",0,Z201),"0")+IFERROR(IF(Z202="",0,Z202),"0")+IFERROR(IF(Z203="",0,Z203),"0")+IFERROR(IF(Z204="",0,Z204),"0")+IFERROR(IF(Z205="",0,Z205),"0")</f>
        <v>0.372</v>
      </c>
      <c r="AA206" s="327"/>
      <c r="AB206" s="327"/>
      <c r="AC206" s="327"/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4"/>
      <c r="P207" s="333" t="s">
        <v>73</v>
      </c>
      <c r="Q207" s="334"/>
      <c r="R207" s="334"/>
      <c r="S207" s="334"/>
      <c r="T207" s="334"/>
      <c r="U207" s="334"/>
      <c r="V207" s="335"/>
      <c r="W207" s="37" t="s">
        <v>74</v>
      </c>
      <c r="X207" s="326">
        <f>IFERROR(SUMPRODUCT(X200:X205*H200:H205),"0")</f>
        <v>134.39999999999998</v>
      </c>
      <c r="Y207" s="326">
        <f>IFERROR(SUMPRODUCT(Y200:Y205*H200:H205),"0")</f>
        <v>134.39999999999998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61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20"/>
      <c r="AB209" s="320"/>
      <c r="AC209" s="320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1">
        <v>4607111035882</v>
      </c>
      <c r="E210" s="332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1">
        <v>4607111035905</v>
      </c>
      <c r="E211" s="332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1">
        <v>4607111035912</v>
      </c>
      <c r="E212" s="332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341</v>
      </c>
      <c r="B213" s="54" t="s">
        <v>342</v>
      </c>
      <c r="C213" s="31">
        <v>4301070920</v>
      </c>
      <c r="D213" s="331">
        <v>4607111035929</v>
      </c>
      <c r="E213" s="332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0</v>
      </c>
      <c r="Y213" s="325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43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4"/>
      <c r="P214" s="333" t="s">
        <v>73</v>
      </c>
      <c r="Q214" s="334"/>
      <c r="R214" s="334"/>
      <c r="S214" s="334"/>
      <c r="T214" s="334"/>
      <c r="U214" s="334"/>
      <c r="V214" s="335"/>
      <c r="W214" s="37" t="s">
        <v>70</v>
      </c>
      <c r="X214" s="326">
        <f>IFERROR(SUM(X210:X213),"0")</f>
        <v>0</v>
      </c>
      <c r="Y214" s="326">
        <f>IFERROR(SUM(Y210:Y213),"0")</f>
        <v>0</v>
      </c>
      <c r="Z214" s="326">
        <f>IFERROR(IF(Z210="",0,Z210),"0")+IFERROR(IF(Z211="",0,Z211),"0")+IFERROR(IF(Z212="",0,Z212),"0")+IFERROR(IF(Z213="",0,Z213),"0")</f>
        <v>0</v>
      </c>
      <c r="AA214" s="327"/>
      <c r="AB214" s="327"/>
      <c r="AC214" s="327"/>
    </row>
    <row r="215" spans="1:68" hidden="1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4"/>
      <c r="P215" s="333" t="s">
        <v>73</v>
      </c>
      <c r="Q215" s="334"/>
      <c r="R215" s="334"/>
      <c r="S215" s="334"/>
      <c r="T215" s="334"/>
      <c r="U215" s="334"/>
      <c r="V215" s="335"/>
      <c r="W215" s="37" t="s">
        <v>74</v>
      </c>
      <c r="X215" s="326">
        <f>IFERROR(SUMPRODUCT(X210:X213*H210:H213),"0")</f>
        <v>0</v>
      </c>
      <c r="Y215" s="326">
        <f>IFERROR(SUMPRODUCT(Y210:Y213*H210:H213),"0")</f>
        <v>0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61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20"/>
      <c r="AB217" s="320"/>
      <c r="AC217" s="320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1">
        <v>4607111037213</v>
      </c>
      <c r="E218" s="332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7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3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4"/>
      <c r="P219" s="333" t="s">
        <v>73</v>
      </c>
      <c r="Q219" s="334"/>
      <c r="R219" s="334"/>
      <c r="S219" s="334"/>
      <c r="T219" s="334"/>
      <c r="U219" s="334"/>
      <c r="V219" s="335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4"/>
      <c r="P220" s="333" t="s">
        <v>73</v>
      </c>
      <c r="Q220" s="334"/>
      <c r="R220" s="334"/>
      <c r="S220" s="334"/>
      <c r="T220" s="334"/>
      <c r="U220" s="334"/>
      <c r="V220" s="335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61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1">
        <v>4680115881334</v>
      </c>
      <c r="E223" s="332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4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3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4"/>
      <c r="P224" s="333" t="s">
        <v>73</v>
      </c>
      <c r="Q224" s="334"/>
      <c r="R224" s="334"/>
      <c r="S224" s="334"/>
      <c r="T224" s="334"/>
      <c r="U224" s="334"/>
      <c r="V224" s="335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4"/>
      <c r="P225" s="333" t="s">
        <v>73</v>
      </c>
      <c r="Q225" s="334"/>
      <c r="R225" s="334"/>
      <c r="S225" s="334"/>
      <c r="T225" s="334"/>
      <c r="U225" s="334"/>
      <c r="V225" s="335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61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1">
        <v>4607111039019</v>
      </c>
      <c r="E228" s="332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1">
        <v>4607111038708</v>
      </c>
      <c r="E229" s="332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3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4"/>
      <c r="P230" s="333" t="s">
        <v>73</v>
      </c>
      <c r="Q230" s="334"/>
      <c r="R230" s="334"/>
      <c r="S230" s="334"/>
      <c r="T230" s="334"/>
      <c r="U230" s="334"/>
      <c r="V230" s="335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4"/>
      <c r="P231" s="333" t="s">
        <v>73</v>
      </c>
      <c r="Q231" s="334"/>
      <c r="R231" s="334"/>
      <c r="S231" s="334"/>
      <c r="T231" s="334"/>
      <c r="U231" s="334"/>
      <c r="V231" s="335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62" t="s">
        <v>357</v>
      </c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6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20"/>
      <c r="AB234" s="320"/>
      <c r="AC234" s="320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1">
        <v>4607111036162</v>
      </c>
      <c r="E235" s="332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3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4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4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62" t="s">
        <v>362</v>
      </c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  <c r="N238" s="363"/>
      <c r="O238" s="363"/>
      <c r="P238" s="363"/>
      <c r="Q238" s="363"/>
      <c r="R238" s="363"/>
      <c r="S238" s="363"/>
      <c r="T238" s="363"/>
      <c r="U238" s="363"/>
      <c r="V238" s="363"/>
      <c r="W238" s="363"/>
      <c r="X238" s="363"/>
      <c r="Y238" s="363"/>
      <c r="Z238" s="363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61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20"/>
      <c r="AB240" s="320"/>
      <c r="AC240" s="320"/>
    </row>
    <row r="241" spans="1:68" ht="27" customHeight="1" x14ac:dyDescent="0.25">
      <c r="A241" s="54" t="s">
        <v>364</v>
      </c>
      <c r="B241" s="54" t="s">
        <v>365</v>
      </c>
      <c r="C241" s="31">
        <v>4301071029</v>
      </c>
      <c r="D241" s="331">
        <v>4607111035899</v>
      </c>
      <c r="E241" s="332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168</v>
      </c>
      <c r="Y241" s="325">
        <f>IFERROR(IF(X241="","",X241),"")</f>
        <v>168</v>
      </c>
      <c r="Z241" s="36">
        <f>IFERROR(IF(X241="","",X241*0.0155),"")</f>
        <v>2.6040000000000001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884.01599999999996</v>
      </c>
      <c r="BN241" s="67">
        <f>IFERROR(Y241*I241,"0")</f>
        <v>884.01599999999996</v>
      </c>
      <c r="BO241" s="67">
        <f>IFERROR(X241/J241,"0")</f>
        <v>2</v>
      </c>
      <c r="BP241" s="67">
        <f>IFERROR(Y241/J241,"0")</f>
        <v>2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1">
        <v>4607111038180</v>
      </c>
      <c r="E242" s="332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3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4"/>
      <c r="P243" s="333" t="s">
        <v>73</v>
      </c>
      <c r="Q243" s="334"/>
      <c r="R243" s="334"/>
      <c r="S243" s="334"/>
      <c r="T243" s="334"/>
      <c r="U243" s="334"/>
      <c r="V243" s="335"/>
      <c r="W243" s="37" t="s">
        <v>70</v>
      </c>
      <c r="X243" s="326">
        <f>IFERROR(SUM(X241:X242),"0")</f>
        <v>168</v>
      </c>
      <c r="Y243" s="326">
        <f>IFERROR(SUM(Y241:Y242),"0")</f>
        <v>168</v>
      </c>
      <c r="Z243" s="326">
        <f>IFERROR(IF(Z241="",0,Z241),"0")+IFERROR(IF(Z242="",0,Z242),"0")</f>
        <v>2.6040000000000001</v>
      </c>
      <c r="AA243" s="327"/>
      <c r="AB243" s="327"/>
      <c r="AC243" s="327"/>
    </row>
    <row r="244" spans="1:68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4"/>
      <c r="P244" s="333" t="s">
        <v>73</v>
      </c>
      <c r="Q244" s="334"/>
      <c r="R244" s="334"/>
      <c r="S244" s="334"/>
      <c r="T244" s="334"/>
      <c r="U244" s="334"/>
      <c r="V244" s="335"/>
      <c r="W244" s="37" t="s">
        <v>74</v>
      </c>
      <c r="X244" s="326">
        <f>IFERROR(SUMPRODUCT(X241:X242*H241:H242),"0")</f>
        <v>840</v>
      </c>
      <c r="Y244" s="326">
        <f>IFERROR(SUMPRODUCT(Y241:Y242*H241:H242),"0")</f>
        <v>840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61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20"/>
      <c r="AB246" s="320"/>
      <c r="AC246" s="320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1">
        <v>4607111036711</v>
      </c>
      <c r="E247" s="332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3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4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4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62" t="s">
        <v>372</v>
      </c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  <c r="N250" s="363"/>
      <c r="O250" s="363"/>
      <c r="P250" s="363"/>
      <c r="Q250" s="363"/>
      <c r="R250" s="363"/>
      <c r="S250" s="363"/>
      <c r="T250" s="363"/>
      <c r="U250" s="363"/>
      <c r="V250" s="363"/>
      <c r="W250" s="363"/>
      <c r="X250" s="363"/>
      <c r="Y250" s="363"/>
      <c r="Z250" s="363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61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20"/>
      <c r="AB252" s="320"/>
      <c r="AC252" s="320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1">
        <v>4607111039774</v>
      </c>
      <c r="E253" s="332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20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3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4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4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61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20"/>
      <c r="AB256" s="320"/>
      <c r="AC256" s="320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1">
        <v>4607111039361</v>
      </c>
      <c r="E257" s="332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8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3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4"/>
      <c r="P258" s="333" t="s">
        <v>73</v>
      </c>
      <c r="Q258" s="334"/>
      <c r="R258" s="334"/>
      <c r="S258" s="334"/>
      <c r="T258" s="334"/>
      <c r="U258" s="334"/>
      <c r="V258" s="335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4"/>
      <c r="P259" s="333" t="s">
        <v>73</v>
      </c>
      <c r="Q259" s="334"/>
      <c r="R259" s="334"/>
      <c r="S259" s="334"/>
      <c r="T259" s="334"/>
      <c r="U259" s="334"/>
      <c r="V259" s="335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62" t="s">
        <v>249</v>
      </c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  <c r="N260" s="363"/>
      <c r="O260" s="363"/>
      <c r="P260" s="363"/>
      <c r="Q260" s="363"/>
      <c r="R260" s="363"/>
      <c r="S260" s="363"/>
      <c r="T260" s="363"/>
      <c r="U260" s="363"/>
      <c r="V260" s="363"/>
      <c r="W260" s="363"/>
      <c r="X260" s="363"/>
      <c r="Y260" s="363"/>
      <c r="Z260" s="363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61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20"/>
      <c r="AB262" s="320"/>
      <c r="AC262" s="320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1">
        <v>4640242181264</v>
      </c>
      <c r="E263" s="332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9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1">
        <v>4640242181325</v>
      </c>
      <c r="E264" s="332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40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1">
        <v>4640242180670</v>
      </c>
      <c r="E265" s="332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3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4"/>
      <c r="P266" s="333" t="s">
        <v>73</v>
      </c>
      <c r="Q266" s="334"/>
      <c r="R266" s="334"/>
      <c r="S266" s="334"/>
      <c r="T266" s="334"/>
      <c r="U266" s="334"/>
      <c r="V266" s="335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4"/>
      <c r="P267" s="333" t="s">
        <v>73</v>
      </c>
      <c r="Q267" s="334"/>
      <c r="R267" s="334"/>
      <c r="S267" s="334"/>
      <c r="T267" s="334"/>
      <c r="U267" s="334"/>
      <c r="V267" s="335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61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20"/>
      <c r="AB268" s="320"/>
      <c r="AC268" s="320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1">
        <v>4640242180427</v>
      </c>
      <c r="E269" s="332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91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53.999999999999993</v>
      </c>
      <c r="Y269" s="325">
        <f>IFERROR(IF(X269="","",X269),"")</f>
        <v>53.999999999999993</v>
      </c>
      <c r="Z269" s="36">
        <f>IFERROR(IF(X269="","",X269*0.00502),"")</f>
        <v>0.27107999999999999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103.40999999999998</v>
      </c>
      <c r="BN269" s="67">
        <f>IFERROR(Y269*I269,"0")</f>
        <v>103.40999999999998</v>
      </c>
      <c r="BO269" s="67">
        <f>IFERROR(X269/J269,"0")</f>
        <v>0.23076923076923073</v>
      </c>
      <c r="BP269" s="67">
        <f>IFERROR(Y269/J269,"0")</f>
        <v>0.23076923076923073</v>
      </c>
    </row>
    <row r="270" spans="1:68" x14ac:dyDescent="0.2">
      <c r="A270" s="343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4"/>
      <c r="P270" s="333" t="s">
        <v>73</v>
      </c>
      <c r="Q270" s="334"/>
      <c r="R270" s="334"/>
      <c r="S270" s="334"/>
      <c r="T270" s="334"/>
      <c r="U270" s="334"/>
      <c r="V270" s="335"/>
      <c r="W270" s="37" t="s">
        <v>70</v>
      </c>
      <c r="X270" s="326">
        <f>IFERROR(SUM(X269:X269),"0")</f>
        <v>53.999999999999993</v>
      </c>
      <c r="Y270" s="326">
        <f>IFERROR(SUM(Y269:Y269),"0")</f>
        <v>53.999999999999993</v>
      </c>
      <c r="Z270" s="326">
        <f>IFERROR(IF(Z269="",0,Z269),"0")</f>
        <v>0.27107999999999999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4"/>
      <c r="P271" s="333" t="s">
        <v>73</v>
      </c>
      <c r="Q271" s="334"/>
      <c r="R271" s="334"/>
      <c r="S271" s="334"/>
      <c r="T271" s="334"/>
      <c r="U271" s="334"/>
      <c r="V271" s="335"/>
      <c r="W271" s="37" t="s">
        <v>74</v>
      </c>
      <c r="X271" s="326">
        <f>IFERROR(SUMPRODUCT(X269:X269*H269:H269),"0")</f>
        <v>97.199999999999989</v>
      </c>
      <c r="Y271" s="326">
        <f>IFERROR(SUMPRODUCT(Y269:Y269*H269:H269),"0")</f>
        <v>97.199999999999989</v>
      </c>
      <c r="Z271" s="37"/>
      <c r="AA271" s="327"/>
      <c r="AB271" s="327"/>
      <c r="AC271" s="327"/>
    </row>
    <row r="272" spans="1:68" ht="14.25" hidden="1" customHeight="1" x14ac:dyDescent="0.25">
      <c r="A272" s="361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20"/>
      <c r="AB272" s="320"/>
      <c r="AC272" s="320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31">
        <v>4640242180397</v>
      </c>
      <c r="E273" s="332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12</v>
      </c>
      <c r="Y273" s="325">
        <f>IFERROR(IF(X273="","",X273),"")</f>
        <v>12</v>
      </c>
      <c r="Z273" s="36">
        <f>IFERROR(IF(X273="","",X273*0.0155),"")</f>
        <v>0.186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75.12</v>
      </c>
      <c r="BN273" s="67">
        <f>IFERROR(Y273*I273,"0")</f>
        <v>75.12</v>
      </c>
      <c r="BO273" s="67">
        <f>IFERROR(X273/J273,"0")</f>
        <v>0.14285714285714285</v>
      </c>
      <c r="BP273" s="67">
        <f>IFERROR(Y273/J273,"0")</f>
        <v>0.14285714285714285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1">
        <v>4640242181219</v>
      </c>
      <c r="E274" s="332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1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3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4"/>
      <c r="P275" s="333" t="s">
        <v>73</v>
      </c>
      <c r="Q275" s="334"/>
      <c r="R275" s="334"/>
      <c r="S275" s="334"/>
      <c r="T275" s="334"/>
      <c r="U275" s="334"/>
      <c r="V275" s="335"/>
      <c r="W275" s="37" t="s">
        <v>70</v>
      </c>
      <c r="X275" s="326">
        <f>IFERROR(SUM(X273:X274),"0")</f>
        <v>12</v>
      </c>
      <c r="Y275" s="326">
        <f>IFERROR(SUM(Y273:Y274),"0")</f>
        <v>12</v>
      </c>
      <c r="Z275" s="326">
        <f>IFERROR(IF(Z273="",0,Z273),"0")+IFERROR(IF(Z274="",0,Z274),"0")</f>
        <v>0.186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4"/>
      <c r="P276" s="333" t="s">
        <v>73</v>
      </c>
      <c r="Q276" s="334"/>
      <c r="R276" s="334"/>
      <c r="S276" s="334"/>
      <c r="T276" s="334"/>
      <c r="U276" s="334"/>
      <c r="V276" s="335"/>
      <c r="W276" s="37" t="s">
        <v>74</v>
      </c>
      <c r="X276" s="326">
        <f>IFERROR(SUMPRODUCT(X273:X274*H273:H274),"0")</f>
        <v>72</v>
      </c>
      <c r="Y276" s="326">
        <f>IFERROR(SUMPRODUCT(Y273:Y274*H273:H274),"0")</f>
        <v>72</v>
      </c>
      <c r="Z276" s="37"/>
      <c r="AA276" s="327"/>
      <c r="AB276" s="327"/>
      <c r="AC276" s="327"/>
    </row>
    <row r="277" spans="1:68" ht="14.25" hidden="1" customHeight="1" x14ac:dyDescent="0.25">
      <c r="A277" s="361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1">
        <v>4640242180304</v>
      </c>
      <c r="E278" s="332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4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1">
        <v>4640242180236</v>
      </c>
      <c r="E279" s="332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4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72</v>
      </c>
      <c r="Y279" s="325">
        <f>IFERROR(IF(X279="","",X279),"")</f>
        <v>72</v>
      </c>
      <c r="Z279" s="36">
        <f>IFERROR(IF(X279="","",X279*0.0155),"")</f>
        <v>1.1160000000000001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376.92</v>
      </c>
      <c r="BN279" s="67">
        <f>IFERROR(Y279*I279,"0")</f>
        <v>376.92</v>
      </c>
      <c r="BO279" s="67">
        <f>IFERROR(X279/J279,"0")</f>
        <v>0.8571428571428571</v>
      </c>
      <c r="BP279" s="67">
        <f>IFERROR(Y279/J279,"0")</f>
        <v>0.8571428571428571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1">
        <v>4640242180410</v>
      </c>
      <c r="E280" s="332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3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4"/>
      <c r="P281" s="333" t="s">
        <v>73</v>
      </c>
      <c r="Q281" s="334"/>
      <c r="R281" s="334"/>
      <c r="S281" s="334"/>
      <c r="T281" s="334"/>
      <c r="U281" s="334"/>
      <c r="V281" s="335"/>
      <c r="W281" s="37" t="s">
        <v>70</v>
      </c>
      <c r="X281" s="326">
        <f>IFERROR(SUM(X278:X280),"0")</f>
        <v>72</v>
      </c>
      <c r="Y281" s="326">
        <f>IFERROR(SUM(Y278:Y280),"0")</f>
        <v>72</v>
      </c>
      <c r="Z281" s="326">
        <f>IFERROR(IF(Z278="",0,Z278),"0")+IFERROR(IF(Z279="",0,Z279),"0")+IFERROR(IF(Z280="",0,Z280),"0")</f>
        <v>1.1160000000000001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4"/>
      <c r="P282" s="333" t="s">
        <v>73</v>
      </c>
      <c r="Q282" s="334"/>
      <c r="R282" s="334"/>
      <c r="S282" s="334"/>
      <c r="T282" s="334"/>
      <c r="U282" s="334"/>
      <c r="V282" s="335"/>
      <c r="W282" s="37" t="s">
        <v>74</v>
      </c>
      <c r="X282" s="326">
        <f>IFERROR(SUMPRODUCT(X278:X280*H278:H280),"0")</f>
        <v>360</v>
      </c>
      <c r="Y282" s="326">
        <f>IFERROR(SUMPRODUCT(Y278:Y280*H278:H280),"0")</f>
        <v>360</v>
      </c>
      <c r="Z282" s="37"/>
      <c r="AA282" s="327"/>
      <c r="AB282" s="327"/>
      <c r="AC282" s="327"/>
    </row>
    <row r="283" spans="1:68" ht="14.25" hidden="1" customHeight="1" x14ac:dyDescent="0.25">
      <c r="A283" s="361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20"/>
      <c r="AB283" s="320"/>
      <c r="AC283" s="320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1">
        <v>4640242181554</v>
      </c>
      <c r="E284" s="332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7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hidden="1" customHeight="1" x14ac:dyDescent="0.25">
      <c r="A285" s="54" t="s">
        <v>416</v>
      </c>
      <c r="B285" s="54" t="s">
        <v>417</v>
      </c>
      <c r="C285" s="31">
        <v>4301135394</v>
      </c>
      <c r="D285" s="331">
        <v>4640242181561</v>
      </c>
      <c r="E285" s="332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4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0</v>
      </c>
      <c r="Y285" s="325">
        <f t="shared" si="24"/>
        <v>0</v>
      </c>
      <c r="Z285" s="36">
        <f>IFERROR(IF(X285="","",X285*0.00936),"")</f>
        <v>0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1">
        <v>4640242181431</v>
      </c>
      <c r="E286" s="332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8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4301135374</v>
      </c>
      <c r="D287" s="331">
        <v>4640242181424</v>
      </c>
      <c r="E287" s="332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09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1">
        <v>4640242181592</v>
      </c>
      <c r="E288" s="332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8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431</v>
      </c>
      <c r="B289" s="54" t="s">
        <v>432</v>
      </c>
      <c r="C289" s="31">
        <v>4301135405</v>
      </c>
      <c r="D289" s="331">
        <v>4640242181523</v>
      </c>
      <c r="E289" s="33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351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0</v>
      </c>
      <c r="Y289" s="325">
        <f t="shared" si="24"/>
        <v>0</v>
      </c>
      <c r="Z289" s="36">
        <f t="shared" si="29"/>
        <v>0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1">
        <v>4640242181516</v>
      </c>
      <c r="E290" s="33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9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1">
        <v>4640242181493</v>
      </c>
      <c r="E291" s="332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7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440</v>
      </c>
      <c r="B292" s="54" t="s">
        <v>441</v>
      </c>
      <c r="C292" s="31">
        <v>4301135375</v>
      </c>
      <c r="D292" s="331">
        <v>4640242181486</v>
      </c>
      <c r="E292" s="332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4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0</v>
      </c>
      <c r="Y292" s="325">
        <f t="shared" si="24"/>
        <v>0</v>
      </c>
      <c r="Z292" s="36">
        <f t="shared" si="29"/>
        <v>0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1">
        <v>4640242181509</v>
      </c>
      <c r="E293" s="332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1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1">
        <v>4640242181240</v>
      </c>
      <c r="E294" s="332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5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1">
        <v>4640242181318</v>
      </c>
      <c r="E295" s="332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500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1">
        <v>4640242181578</v>
      </c>
      <c r="E296" s="332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35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1">
        <v>4640242181394</v>
      </c>
      <c r="E297" s="332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6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1">
        <v>4640242181332</v>
      </c>
      <c r="E298" s="332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6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1">
        <v>4640242181349</v>
      </c>
      <c r="E299" s="332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60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1">
        <v>4640242181370</v>
      </c>
      <c r="E300" s="332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04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1">
        <v>4607111037480</v>
      </c>
      <c r="E301" s="332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9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1">
        <v>4607111037473</v>
      </c>
      <c r="E302" s="332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28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1">
        <v>4640242180663</v>
      </c>
      <c r="E303" s="332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4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1">
        <v>4640242181783</v>
      </c>
      <c r="E304" s="332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7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hidden="1" x14ac:dyDescent="0.2">
      <c r="A305" s="343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4"/>
      <c r="P305" s="333" t="s">
        <v>73</v>
      </c>
      <c r="Q305" s="334"/>
      <c r="R305" s="334"/>
      <c r="S305" s="334"/>
      <c r="T305" s="334"/>
      <c r="U305" s="334"/>
      <c r="V305" s="335"/>
      <c r="W305" s="37" t="s">
        <v>70</v>
      </c>
      <c r="X305" s="326">
        <f>IFERROR(SUM(X284:X304),"0")</f>
        <v>0</v>
      </c>
      <c r="Y305" s="326">
        <f>IFERROR(SUM(Y284:Y304),"0")</f>
        <v>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</v>
      </c>
      <c r="AA305" s="327"/>
      <c r="AB305" s="327"/>
      <c r="AC305" s="327"/>
    </row>
    <row r="306" spans="1:36" hidden="1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4"/>
      <c r="P306" s="333" t="s">
        <v>73</v>
      </c>
      <c r="Q306" s="334"/>
      <c r="R306" s="334"/>
      <c r="S306" s="334"/>
      <c r="T306" s="334"/>
      <c r="U306" s="334"/>
      <c r="V306" s="335"/>
      <c r="W306" s="37" t="s">
        <v>74</v>
      </c>
      <c r="X306" s="326">
        <f>IFERROR(SUMPRODUCT(X284:X304*H284:H304),"0")</f>
        <v>0</v>
      </c>
      <c r="Y306" s="326">
        <f>IFERROR(SUMPRODUCT(Y284:Y304*H284:H304),"0")</f>
        <v>0</v>
      </c>
      <c r="Z306" s="37"/>
      <c r="AA306" s="327"/>
      <c r="AB306" s="327"/>
      <c r="AC306" s="327"/>
    </row>
    <row r="307" spans="1:36" ht="15" customHeight="1" x14ac:dyDescent="0.2">
      <c r="A307" s="38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88"/>
      <c r="P307" s="340" t="s">
        <v>484</v>
      </c>
      <c r="Q307" s="341"/>
      <c r="R307" s="341"/>
      <c r="S307" s="341"/>
      <c r="T307" s="341"/>
      <c r="U307" s="341"/>
      <c r="V307" s="342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6490.7999999999993</v>
      </c>
      <c r="Y307" s="326">
        <f>IFERROR(Y24+Y33+Y39+Y44+Y60+Y66+Y71+Y77+Y87+Y93+Y100+Y110+Y116+Y123+Y129+Y134+Y139+Y145+Y150+Y156+Y164+Y169+Y177+Y181+Y190+Y197+Y207+Y215+Y220+Y225+Y231+Y237+Y244+Y249+Y255+Y259+Y267+Y271+Y276+Y282+Y306,"0")</f>
        <v>6490.7999999999993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88"/>
      <c r="P308" s="340" t="s">
        <v>485</v>
      </c>
      <c r="Q308" s="341"/>
      <c r="R308" s="341"/>
      <c r="S308" s="341"/>
      <c r="T308" s="341"/>
      <c r="U308" s="341"/>
      <c r="V308" s="342"/>
      <c r="W308" s="37" t="s">
        <v>74</v>
      </c>
      <c r="X308" s="326">
        <f>IFERROR(SUM(BM22:BM304),"0")</f>
        <v>6985.9267999999993</v>
      </c>
      <c r="Y308" s="326">
        <f>IFERROR(SUM(BN22:BN304),"0")</f>
        <v>6985.9267999999993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88"/>
      <c r="P309" s="340" t="s">
        <v>486</v>
      </c>
      <c r="Q309" s="341"/>
      <c r="R309" s="341"/>
      <c r="S309" s="341"/>
      <c r="T309" s="341"/>
      <c r="U309" s="341"/>
      <c r="V309" s="342"/>
      <c r="W309" s="37" t="s">
        <v>487</v>
      </c>
      <c r="X309" s="38">
        <f>ROUNDUP(SUM(BO22:BO304),0)</f>
        <v>16</v>
      </c>
      <c r="Y309" s="38">
        <f>ROUNDUP(SUM(BP22:BP304),0)</f>
        <v>16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88"/>
      <c r="P310" s="340" t="s">
        <v>488</v>
      </c>
      <c r="Q310" s="341"/>
      <c r="R310" s="341"/>
      <c r="S310" s="341"/>
      <c r="T310" s="341"/>
      <c r="U310" s="341"/>
      <c r="V310" s="342"/>
      <c r="W310" s="37" t="s">
        <v>74</v>
      </c>
      <c r="X310" s="326">
        <f>GrossWeightTotal+PalletQtyTotal*25</f>
        <v>7385.9267999999993</v>
      </c>
      <c r="Y310" s="326">
        <f>GrossWeightTotalR+PalletQtyTotalR*25</f>
        <v>7385.9267999999993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88"/>
      <c r="P311" s="340" t="s">
        <v>489</v>
      </c>
      <c r="Q311" s="341"/>
      <c r="R311" s="341"/>
      <c r="S311" s="341"/>
      <c r="T311" s="341"/>
      <c r="U311" s="341"/>
      <c r="V311" s="342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1334</v>
      </c>
      <c r="Y311" s="326">
        <f>IFERROR(Y23+Y32+Y38+Y43+Y59+Y65+Y70+Y76+Y86+Y92+Y99+Y109+Y115+Y122+Y128+Y133+Y138+Y144+Y149+Y155+Y163+Y168+Y176+Y180+Y189+Y196+Y206+Y214+Y219+Y224+Y230+Y236+Y243+Y248+Y254+Y258+Y266+Y270+Y275+Y281+Y305,"0")</f>
        <v>1334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88"/>
      <c r="P312" s="340" t="s">
        <v>490</v>
      </c>
      <c r="Q312" s="341"/>
      <c r="R312" s="341"/>
      <c r="S312" s="341"/>
      <c r="T312" s="341"/>
      <c r="U312" s="341"/>
      <c r="V312" s="342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19.959960000000002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21" t="s">
        <v>63</v>
      </c>
      <c r="C314" s="352" t="s">
        <v>75</v>
      </c>
      <c r="D314" s="422"/>
      <c r="E314" s="422"/>
      <c r="F314" s="422"/>
      <c r="G314" s="422"/>
      <c r="H314" s="422"/>
      <c r="I314" s="422"/>
      <c r="J314" s="422"/>
      <c r="K314" s="422"/>
      <c r="L314" s="422"/>
      <c r="M314" s="422"/>
      <c r="N314" s="422"/>
      <c r="O314" s="422"/>
      <c r="P314" s="422"/>
      <c r="Q314" s="422"/>
      <c r="R314" s="422"/>
      <c r="S314" s="422"/>
      <c r="T314" s="422"/>
      <c r="U314" s="423"/>
      <c r="V314" s="352" t="s">
        <v>248</v>
      </c>
      <c r="W314" s="423"/>
      <c r="X314" s="321" t="s">
        <v>274</v>
      </c>
      <c r="Y314" s="352" t="s">
        <v>293</v>
      </c>
      <c r="Z314" s="422"/>
      <c r="AA314" s="422"/>
      <c r="AB314" s="422"/>
      <c r="AC314" s="422"/>
      <c r="AD314" s="422"/>
      <c r="AE314" s="423"/>
      <c r="AF314" s="321" t="s">
        <v>357</v>
      </c>
      <c r="AG314" s="352" t="s">
        <v>362</v>
      </c>
      <c r="AH314" s="423"/>
      <c r="AI314" s="321" t="s">
        <v>372</v>
      </c>
      <c r="AJ314" s="321" t="s">
        <v>249</v>
      </c>
    </row>
    <row r="315" spans="1:36" ht="14.25" customHeight="1" thickTop="1" x14ac:dyDescent="0.2">
      <c r="A315" s="426" t="s">
        <v>493</v>
      </c>
      <c r="B315" s="352" t="s">
        <v>63</v>
      </c>
      <c r="C315" s="352" t="s">
        <v>76</v>
      </c>
      <c r="D315" s="352" t="s">
        <v>93</v>
      </c>
      <c r="E315" s="352" t="s">
        <v>100</v>
      </c>
      <c r="F315" s="352" t="s">
        <v>106</v>
      </c>
      <c r="G315" s="352" t="s">
        <v>133</v>
      </c>
      <c r="H315" s="352" t="s">
        <v>140</v>
      </c>
      <c r="I315" s="352" t="s">
        <v>146</v>
      </c>
      <c r="J315" s="352" t="s">
        <v>154</v>
      </c>
      <c r="K315" s="352" t="s">
        <v>171</v>
      </c>
      <c r="L315" s="352" t="s">
        <v>181</v>
      </c>
      <c r="M315" s="352" t="s">
        <v>192</v>
      </c>
      <c r="N315" s="322"/>
      <c r="O315" s="352" t="s">
        <v>206</v>
      </c>
      <c r="P315" s="352" t="s">
        <v>212</v>
      </c>
      <c r="Q315" s="352" t="s">
        <v>221</v>
      </c>
      <c r="R315" s="352" t="s">
        <v>227</v>
      </c>
      <c r="S315" s="352" t="s">
        <v>232</v>
      </c>
      <c r="T315" s="352" t="s">
        <v>236</v>
      </c>
      <c r="U315" s="352" t="s">
        <v>244</v>
      </c>
      <c r="V315" s="352" t="s">
        <v>249</v>
      </c>
      <c r="W315" s="352" t="s">
        <v>253</v>
      </c>
      <c r="X315" s="352" t="s">
        <v>275</v>
      </c>
      <c r="Y315" s="352" t="s">
        <v>294</v>
      </c>
      <c r="Z315" s="352" t="s">
        <v>307</v>
      </c>
      <c r="AA315" s="352" t="s">
        <v>317</v>
      </c>
      <c r="AB315" s="352" t="s">
        <v>332</v>
      </c>
      <c r="AC315" s="352" t="s">
        <v>343</v>
      </c>
      <c r="AD315" s="352" t="s">
        <v>347</v>
      </c>
      <c r="AE315" s="352" t="s">
        <v>351</v>
      </c>
      <c r="AF315" s="352" t="s">
        <v>358</v>
      </c>
      <c r="AG315" s="352" t="s">
        <v>363</v>
      </c>
      <c r="AH315" s="352" t="s">
        <v>369</v>
      </c>
      <c r="AI315" s="352" t="s">
        <v>373</v>
      </c>
      <c r="AJ315" s="352" t="s">
        <v>249</v>
      </c>
    </row>
    <row r="316" spans="1:36" ht="13.5" customHeight="1" thickBot="1" x14ac:dyDescent="0.25">
      <c r="A316" s="427"/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22"/>
      <c r="O316" s="353"/>
      <c r="P316" s="353"/>
      <c r="Q316" s="353"/>
      <c r="R316" s="353"/>
      <c r="S316" s="353"/>
      <c r="T316" s="353"/>
      <c r="U316" s="353"/>
      <c r="V316" s="353"/>
      <c r="W316" s="353"/>
      <c r="X316" s="353"/>
      <c r="Y316" s="353"/>
      <c r="Z316" s="353"/>
      <c r="AA316" s="353"/>
      <c r="AB316" s="353"/>
      <c r="AC316" s="353"/>
      <c r="AD316" s="353"/>
      <c r="AE316" s="353"/>
      <c r="AF316" s="353"/>
      <c r="AG316" s="353"/>
      <c r="AH316" s="353"/>
      <c r="AI316" s="353"/>
      <c r="AJ316" s="353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168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1617.6</v>
      </c>
      <c r="G317" s="46">
        <f>IFERROR(X63*H63,"0")+IFERROR(X64*H64,"0")</f>
        <v>0</v>
      </c>
      <c r="H317" s="46">
        <f>IFERROR(X69*H69,"0")</f>
        <v>50.4</v>
      </c>
      <c r="I317" s="46">
        <f>IFERROR(X74*H74,"0")+IFERROR(X75*H75,"0")</f>
        <v>151.20000000000002</v>
      </c>
      <c r="J317" s="46">
        <f>IFERROR(X80*H80,"0")+IFERROR(X81*H81,"0")+IFERROR(X82*H82,"0")+IFERROR(X83*H83,"0")+IFERROR(X84*H84,"0")+IFERROR(X85*H85,"0")</f>
        <v>352.8</v>
      </c>
      <c r="K317" s="46">
        <f>IFERROR(X90*H90,"0")+IFERROR(X91*H91,"0")</f>
        <v>42</v>
      </c>
      <c r="L317" s="46">
        <f>IFERROR(X96*H96,"0")+IFERROR(X97*H97,"0")+IFERROR(X98*H98,"0")</f>
        <v>0</v>
      </c>
      <c r="M317" s="46">
        <f>IFERROR(X103*H103,"0")+IFERROR(X104*H104,"0")+IFERROR(X105*H105,"0")+IFERROR(X106*H106,"0")+IFERROR(X107*H107,"0")+IFERROR(X108*H108,"0")</f>
        <v>1344</v>
      </c>
      <c r="N317" s="322"/>
      <c r="O317" s="46">
        <f>IFERROR(X113*H113,"0")+IFERROR(X114*H114,"0")</f>
        <v>42</v>
      </c>
      <c r="P317" s="46">
        <f>IFERROR(X119*H119,"0")+IFERROR(X120*H120,"0")+IFERROR(X121*H121,"0")</f>
        <v>84</v>
      </c>
      <c r="Q317" s="46">
        <f>IFERROR(X126*H126,"0")+IFERROR(X127*H127,"0")</f>
        <v>0</v>
      </c>
      <c r="R317" s="46">
        <f>IFERROR(X132*H132,"0")</f>
        <v>0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60</v>
      </c>
      <c r="X317" s="46">
        <f>IFERROR(X173*H173,"0")+IFERROR(X174*H174,"0")+IFERROR(X175*H175,"0")+IFERROR(X179*H179,"0")</f>
        <v>336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739.19999999999993</v>
      </c>
      <c r="AA317" s="46">
        <f>IFERROR(X200*H200,"0")+IFERROR(X201*H201,"0")+IFERROR(X202*H202,"0")+IFERROR(X203*H203,"0")+IFERROR(X204*H204,"0")+IFERROR(X205*H205,"0")</f>
        <v>134.39999999999998</v>
      </c>
      <c r="AB317" s="46">
        <f>IFERROR(X210*H210,"0")+IFERROR(X211*H211,"0")+IFERROR(X212*H212,"0")+IFERROR(X213*H213,"0")</f>
        <v>0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840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529.20000000000005</v>
      </c>
    </row>
    <row r="318" spans="1:36" ht="13.5" customHeight="1" thickTop="1" x14ac:dyDescent="0.2">
      <c r="C318" s="322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4735.2</v>
      </c>
      <c r="B320" s="60">
        <f>SUMPRODUCT(--(BB:BB="ПГП"),--(W:W="кор"),H:H,Y:Y)+SUMPRODUCT(--(BB:BB="ПГП"),--(W:W="кг"),Y:Y)</f>
        <v>1755.6000000000001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4,00"/>
        <filter val="1 344,00"/>
        <filter val="1 617,60"/>
        <filter val="10,00"/>
        <filter val="112,00"/>
        <filter val="12,00"/>
        <filter val="132,00"/>
        <filter val="134,40"/>
        <filter val="14,00"/>
        <filter val="144,00"/>
        <filter val="151,20"/>
        <filter val="16"/>
        <filter val="168,00"/>
        <filter val="192,00"/>
        <filter val="20,00"/>
        <filter val="228,00"/>
        <filter val="24,00"/>
        <filter val="28,00"/>
        <filter val="336,00"/>
        <filter val="352,80"/>
        <filter val="360,00"/>
        <filter val="42,00"/>
        <filter val="50,40"/>
        <filter val="54,00"/>
        <filter val="6 490,80"/>
        <filter val="6 985,93"/>
        <filter val="60,00"/>
        <filter val="7 385,93"/>
        <filter val="70,00"/>
        <filter val="72,00"/>
        <filter val="739,20"/>
        <filter val="84,00"/>
        <filter val="840,00"/>
        <filter val="97,20"/>
        <filter val="98,00"/>
      </filters>
    </filterColumn>
    <filterColumn colId="29" showButton="0"/>
    <filterColumn colId="30" showButton="0"/>
  </autoFilter>
  <mergeCells count="563">
    <mergeCell ref="P311:V311"/>
    <mergeCell ref="A136:Z136"/>
    <mergeCell ref="A192:Z192"/>
    <mergeCell ref="A21:Z21"/>
    <mergeCell ref="D121:E121"/>
    <mergeCell ref="A99:O100"/>
    <mergeCell ref="D42:E42"/>
    <mergeCell ref="D173:E173"/>
    <mergeCell ref="D17:E18"/>
    <mergeCell ref="A131:Z131"/>
    <mergeCell ref="P202:T202"/>
    <mergeCell ref="X17:X18"/>
    <mergeCell ref="A163:O164"/>
    <mergeCell ref="P58:T58"/>
    <mergeCell ref="D50:E50"/>
    <mergeCell ref="D286:E286"/>
    <mergeCell ref="A305:O306"/>
    <mergeCell ref="D292:E292"/>
    <mergeCell ref="A243:O244"/>
    <mergeCell ref="D280:E280"/>
    <mergeCell ref="A111:Z111"/>
    <mergeCell ref="A272:Z272"/>
    <mergeCell ref="P51:T51"/>
    <mergeCell ref="H17:H18"/>
    <mergeCell ref="U315:U316"/>
    <mergeCell ref="P294:T294"/>
    <mergeCell ref="P219:V219"/>
    <mergeCell ref="P145:V145"/>
    <mergeCell ref="P23:V23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P310:V310"/>
    <mergeCell ref="V314:W314"/>
    <mergeCell ref="D57:E57"/>
    <mergeCell ref="D293:E293"/>
    <mergeCell ref="P163:V163"/>
    <mergeCell ref="A153:Z153"/>
    <mergeCell ref="T315:T316"/>
    <mergeCell ref="A191:Z191"/>
    <mergeCell ref="D105:E105"/>
    <mergeCell ref="A178:Z178"/>
    <mergeCell ref="N17:N18"/>
    <mergeCell ref="D49:E49"/>
    <mergeCell ref="Q5:R5"/>
    <mergeCell ref="D242:E242"/>
    <mergeCell ref="D120:E120"/>
    <mergeCell ref="F17:F18"/>
    <mergeCell ref="P297:T297"/>
    <mergeCell ref="D278:E278"/>
    <mergeCell ref="P291:T291"/>
    <mergeCell ref="D107:E107"/>
    <mergeCell ref="P288:T288"/>
    <mergeCell ref="P305:V305"/>
    <mergeCell ref="P263:T263"/>
    <mergeCell ref="P228:T228"/>
    <mergeCell ref="P293:T293"/>
    <mergeCell ref="A149:O150"/>
    <mergeCell ref="Q6:R6"/>
    <mergeCell ref="P200:T200"/>
    <mergeCell ref="S315:S316"/>
    <mergeCell ref="P292:T292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253:T253"/>
    <mergeCell ref="P82:T82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A20:Z20"/>
    <mergeCell ref="P2:W3"/>
    <mergeCell ref="P298:T298"/>
    <mergeCell ref="P127:T127"/>
    <mergeCell ref="D241:E241"/>
    <mergeCell ref="P54:T54"/>
    <mergeCell ref="A170:Z170"/>
    <mergeCell ref="D228:E228"/>
    <mergeCell ref="P312:V312"/>
    <mergeCell ref="A23:O24"/>
    <mergeCell ref="P64:T64"/>
    <mergeCell ref="D10:E10"/>
    <mergeCell ref="F10:G10"/>
    <mergeCell ref="A115:O116"/>
    <mergeCell ref="A125:Z125"/>
    <mergeCell ref="A112:Z112"/>
    <mergeCell ref="P66:V66"/>
    <mergeCell ref="D218:E218"/>
    <mergeCell ref="A258:O259"/>
    <mergeCell ref="P197:V197"/>
    <mergeCell ref="D247:E247"/>
    <mergeCell ref="A189:O190"/>
    <mergeCell ref="V12:W12"/>
    <mergeCell ref="U17:V17"/>
    <mergeCell ref="Y17:Y18"/>
    <mergeCell ref="AE315:AE316"/>
    <mergeCell ref="AG315:AG316"/>
    <mergeCell ref="A219:O220"/>
    <mergeCell ref="P116:V116"/>
    <mergeCell ref="P32:V32"/>
    <mergeCell ref="P134:V134"/>
    <mergeCell ref="Q13:R13"/>
    <mergeCell ref="P201:T201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P295:T295"/>
    <mergeCell ref="P105:T105"/>
    <mergeCell ref="D257:E257"/>
    <mergeCell ref="D213:E213"/>
    <mergeCell ref="P49:T49"/>
    <mergeCell ref="P36:T36"/>
    <mergeCell ref="P278:T278"/>
    <mergeCell ref="H5:M5"/>
    <mergeCell ref="A27:Z27"/>
    <mergeCell ref="P98:T98"/>
    <mergeCell ref="D212:E212"/>
    <mergeCell ref="D6:M6"/>
    <mergeCell ref="D304:E304"/>
    <mergeCell ref="P175:T175"/>
    <mergeCell ref="P266:V266"/>
    <mergeCell ref="P162:T162"/>
    <mergeCell ref="D83:E83"/>
    <mergeCell ref="D143:E143"/>
    <mergeCell ref="A86:O87"/>
    <mergeCell ref="P106:T106"/>
    <mergeCell ref="D85:E85"/>
    <mergeCell ref="P269:T269"/>
    <mergeCell ref="D299:E299"/>
    <mergeCell ref="G17:G18"/>
    <mergeCell ref="D159:E159"/>
    <mergeCell ref="A232:Z232"/>
    <mergeCell ref="D80:E80"/>
    <mergeCell ref="P188:T188"/>
    <mergeCell ref="A182:Z182"/>
    <mergeCell ref="D288:E288"/>
    <mergeCell ref="P123:V123"/>
    <mergeCell ref="AH315:AH316"/>
    <mergeCell ref="A155:O156"/>
    <mergeCell ref="P84:T84"/>
    <mergeCell ref="P193:T193"/>
    <mergeCell ref="P22:T22"/>
    <mergeCell ref="P236:V236"/>
    <mergeCell ref="A61:Z61"/>
    <mergeCell ref="P92:V92"/>
    <mergeCell ref="A88:Z88"/>
    <mergeCell ref="P257:T257"/>
    <mergeCell ref="P80:T80"/>
    <mergeCell ref="D194:E194"/>
    <mergeCell ref="P271:V271"/>
    <mergeCell ref="P100:V100"/>
    <mergeCell ref="A41:Z41"/>
    <mergeCell ref="A283:Z283"/>
    <mergeCell ref="A277:Z277"/>
    <mergeCell ref="P44:V44"/>
    <mergeCell ref="P237:V237"/>
    <mergeCell ref="J315:J316"/>
    <mergeCell ref="L315:L316"/>
    <mergeCell ref="A176:O177"/>
    <mergeCell ref="D154:E154"/>
    <mergeCell ref="A227:Z227"/>
    <mergeCell ref="V6:W9"/>
    <mergeCell ref="P274:T274"/>
    <mergeCell ref="D186:E186"/>
    <mergeCell ref="Z17:Z18"/>
    <mergeCell ref="AB17:AB18"/>
    <mergeCell ref="D200:E200"/>
    <mergeCell ref="P48:T48"/>
    <mergeCell ref="A8:C8"/>
    <mergeCell ref="A10:C10"/>
    <mergeCell ref="P126:T126"/>
    <mergeCell ref="A217:Z217"/>
    <mergeCell ref="P218:T218"/>
    <mergeCell ref="J9:M9"/>
    <mergeCell ref="A12:M12"/>
    <mergeCell ref="P74:T74"/>
    <mergeCell ref="P243:V243"/>
    <mergeCell ref="A68:Z68"/>
    <mergeCell ref="A9:C9"/>
    <mergeCell ref="D202:E202"/>
    <mergeCell ref="D58:E58"/>
    <mergeCell ref="A236:O237"/>
    <mergeCell ref="P39:V39"/>
    <mergeCell ref="P70:V70"/>
    <mergeCell ref="P107:T107"/>
    <mergeCell ref="A40:Z40"/>
    <mergeCell ref="A240:Z240"/>
    <mergeCell ref="AA17:AA18"/>
    <mergeCell ref="AC17:AC18"/>
    <mergeCell ref="H10:M10"/>
    <mergeCell ref="P279:T279"/>
    <mergeCell ref="P108:T108"/>
    <mergeCell ref="A72:Z72"/>
    <mergeCell ref="A199:Z199"/>
    <mergeCell ref="P129:V129"/>
    <mergeCell ref="A128:O129"/>
    <mergeCell ref="A246:Z246"/>
    <mergeCell ref="A233:Z233"/>
    <mergeCell ref="A168:O169"/>
    <mergeCell ref="M17:M18"/>
    <mergeCell ref="O17:O18"/>
    <mergeCell ref="P258:V258"/>
    <mergeCell ref="P189:V189"/>
    <mergeCell ref="P138:V138"/>
    <mergeCell ref="D97:E97"/>
    <mergeCell ref="P76:V76"/>
    <mergeCell ref="A19:Z19"/>
    <mergeCell ref="A117:Z117"/>
    <mergeCell ref="A14:M14"/>
    <mergeCell ref="D51:E51"/>
    <mergeCell ref="P235:T235"/>
    <mergeCell ref="P86:V86"/>
    <mergeCell ref="A209:Z209"/>
    <mergeCell ref="A147:Z147"/>
    <mergeCell ref="P249:V249"/>
    <mergeCell ref="P299:T299"/>
    <mergeCell ref="P150:V150"/>
    <mergeCell ref="P215:V215"/>
    <mergeCell ref="D294:E294"/>
    <mergeCell ref="P281:V281"/>
    <mergeCell ref="AG314:AH314"/>
    <mergeCell ref="A270:O271"/>
    <mergeCell ref="A261:Z261"/>
    <mergeCell ref="D36:E36"/>
    <mergeCell ref="P71:V71"/>
    <mergeCell ref="P307:V307"/>
    <mergeCell ref="A13:M13"/>
    <mergeCell ref="A230:O231"/>
    <mergeCell ref="A59:O60"/>
    <mergeCell ref="A94:Z94"/>
    <mergeCell ref="P244:V244"/>
    <mergeCell ref="A256:Z256"/>
    <mergeCell ref="P231:V231"/>
    <mergeCell ref="A15:M15"/>
    <mergeCell ref="A183:Z183"/>
    <mergeCell ref="D48:E48"/>
    <mergeCell ref="P229:T229"/>
    <mergeCell ref="P204:T204"/>
    <mergeCell ref="P179:T179"/>
    <mergeCell ref="A198:Z198"/>
    <mergeCell ref="A67:Z67"/>
    <mergeCell ref="D203:E203"/>
    <mergeCell ref="P159:T159"/>
    <mergeCell ref="P96:T96"/>
    <mergeCell ref="T5:U5"/>
    <mergeCell ref="D119:E119"/>
    <mergeCell ref="V5:W5"/>
    <mergeCell ref="P203:T203"/>
    <mergeCell ref="A224:O225"/>
    <mergeCell ref="Q8:R8"/>
    <mergeCell ref="P69:T69"/>
    <mergeCell ref="D104:E104"/>
    <mergeCell ref="P254:V254"/>
    <mergeCell ref="A79:Z79"/>
    <mergeCell ref="T6:U9"/>
    <mergeCell ref="Q10:R10"/>
    <mergeCell ref="D185:E185"/>
    <mergeCell ref="A208:Z208"/>
    <mergeCell ref="P60:V60"/>
    <mergeCell ref="P149:V149"/>
    <mergeCell ref="D137:E137"/>
    <mergeCell ref="D74:E74"/>
    <mergeCell ref="D201:E201"/>
    <mergeCell ref="D188:E188"/>
    <mergeCell ref="D132:E132"/>
    <mergeCell ref="P211:T211"/>
    <mergeCell ref="A206:O207"/>
    <mergeCell ref="P225:V225"/>
    <mergeCell ref="AI315:AI316"/>
    <mergeCell ref="P15:T16"/>
    <mergeCell ref="C314:U314"/>
    <mergeCell ref="A275:O276"/>
    <mergeCell ref="D91:E91"/>
    <mergeCell ref="D162:E162"/>
    <mergeCell ref="P210:T210"/>
    <mergeCell ref="A196:O197"/>
    <mergeCell ref="P185:T185"/>
    <mergeCell ref="D106:E106"/>
    <mergeCell ref="D264:E264"/>
    <mergeCell ref="A133:O134"/>
    <mergeCell ref="A251:Z251"/>
    <mergeCell ref="P285:T285"/>
    <mergeCell ref="P65:V65"/>
    <mergeCell ref="AD315:AD316"/>
    <mergeCell ref="P296:T296"/>
    <mergeCell ref="D295:E295"/>
    <mergeCell ref="A146:Z146"/>
    <mergeCell ref="P90:T90"/>
    <mergeCell ref="D204:E204"/>
    <mergeCell ref="P161:T161"/>
    <mergeCell ref="D269:E269"/>
    <mergeCell ref="P275:V275"/>
    <mergeCell ref="D315:D316"/>
    <mergeCell ref="F315:F316"/>
    <mergeCell ref="P223:T223"/>
    <mergeCell ref="A38:O39"/>
    <mergeCell ref="D96:E96"/>
    <mergeCell ref="P306:V306"/>
    <mergeCell ref="D52:E52"/>
    <mergeCell ref="P110:V110"/>
    <mergeCell ref="A138:O139"/>
    <mergeCell ref="A252:Z252"/>
    <mergeCell ref="P154:T154"/>
    <mergeCell ref="D75:E75"/>
    <mergeCell ref="A158:Z158"/>
    <mergeCell ref="P91:T91"/>
    <mergeCell ref="D161:E161"/>
    <mergeCell ref="P264:T264"/>
    <mergeCell ref="X315:X316"/>
    <mergeCell ref="A65:O66"/>
    <mergeCell ref="D193:E193"/>
    <mergeCell ref="D127:E127"/>
    <mergeCell ref="D56:E56"/>
    <mergeCell ref="P304:T304"/>
    <mergeCell ref="D285:E285"/>
    <mergeCell ref="P155:V155"/>
    <mergeCell ref="Q9:R9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D90:E90"/>
    <mergeCell ref="P196:V196"/>
    <mergeCell ref="P119:T119"/>
    <mergeCell ref="A43:O44"/>
    <mergeCell ref="P133:V133"/>
    <mergeCell ref="D179:E179"/>
    <mergeCell ref="D166:E166"/>
    <mergeCell ref="P128:V128"/>
    <mergeCell ref="P132:T132"/>
    <mergeCell ref="A122:O123"/>
    <mergeCell ref="D63:E63"/>
    <mergeCell ref="P181:V181"/>
    <mergeCell ref="P99:V99"/>
    <mergeCell ref="A141:Z141"/>
    <mergeCell ref="P287:T287"/>
    <mergeCell ref="P276:V276"/>
    <mergeCell ref="D235:E235"/>
    <mergeCell ref="A239:Z239"/>
    <mergeCell ref="P270:V270"/>
    <mergeCell ref="P214:V214"/>
    <mergeCell ref="P195:T195"/>
    <mergeCell ref="AJ315:AJ316"/>
    <mergeCell ref="P267:V267"/>
    <mergeCell ref="P280:T280"/>
    <mergeCell ref="A250:Z250"/>
    <mergeCell ref="Q315:Q316"/>
    <mergeCell ref="Y314:AE314"/>
    <mergeCell ref="P315:P316"/>
    <mergeCell ref="P303:T303"/>
    <mergeCell ref="A315:A316"/>
    <mergeCell ref="C315:C316"/>
    <mergeCell ref="V315:V316"/>
    <mergeCell ref="W315:W316"/>
    <mergeCell ref="Y315:Y316"/>
    <mergeCell ref="D296:E296"/>
    <mergeCell ref="D298:E298"/>
    <mergeCell ref="D273:E273"/>
    <mergeCell ref="B315:B316"/>
    <mergeCell ref="A118:Z118"/>
    <mergeCell ref="A17:A18"/>
    <mergeCell ref="C17:C18"/>
    <mergeCell ref="K17:K18"/>
    <mergeCell ref="A238:Z238"/>
    <mergeCell ref="D103:E103"/>
    <mergeCell ref="D37:E37"/>
    <mergeCell ref="P137:T137"/>
    <mergeCell ref="P53:T53"/>
    <mergeCell ref="D187:E187"/>
    <mergeCell ref="P52:T52"/>
    <mergeCell ref="D160:E160"/>
    <mergeCell ref="P139:V139"/>
    <mergeCell ref="I17:I18"/>
    <mergeCell ref="P176:V176"/>
    <mergeCell ref="A95:Z95"/>
    <mergeCell ref="A144:O145"/>
    <mergeCell ref="P212:T212"/>
    <mergeCell ref="A135:Z135"/>
    <mergeCell ref="P37:T37"/>
    <mergeCell ref="D114:E114"/>
    <mergeCell ref="P220:V220"/>
    <mergeCell ref="P143:T143"/>
    <mergeCell ref="D64:E64"/>
    <mergeCell ref="D1:F1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P187:T187"/>
    <mergeCell ref="D108:E108"/>
    <mergeCell ref="A5:C5"/>
    <mergeCell ref="D9:E9"/>
    <mergeCell ref="F9:G9"/>
    <mergeCell ref="H1:Q1"/>
    <mergeCell ref="P109:V109"/>
    <mergeCell ref="A268:Z268"/>
    <mergeCell ref="D284:E284"/>
    <mergeCell ref="E315:E316"/>
    <mergeCell ref="G315:G316"/>
    <mergeCell ref="P120:T120"/>
    <mergeCell ref="I315:I316"/>
    <mergeCell ref="D28:E28"/>
    <mergeCell ref="A101:Z101"/>
    <mergeCell ref="D55:E55"/>
    <mergeCell ref="P242:T242"/>
    <mergeCell ref="D30:E30"/>
    <mergeCell ref="A214:O215"/>
    <mergeCell ref="A140:Z140"/>
    <mergeCell ref="D5:E5"/>
    <mergeCell ref="D303:E303"/>
    <mergeCell ref="P42:T42"/>
    <mergeCell ref="A32:O33"/>
    <mergeCell ref="D290:E290"/>
    <mergeCell ref="A307:O312"/>
    <mergeCell ref="P148:T148"/>
    <mergeCell ref="D69:E69"/>
    <mergeCell ref="A109:O110"/>
    <mergeCell ref="D7:M7"/>
    <mergeCell ref="P156:V156"/>
    <mergeCell ref="A152:Z152"/>
    <mergeCell ref="D302:E302"/>
    <mergeCell ref="P173:T173"/>
    <mergeCell ref="P29:T29"/>
    <mergeCell ref="D81:E81"/>
    <mergeCell ref="P265:T265"/>
    <mergeCell ref="D8:M8"/>
    <mergeCell ref="D300:E300"/>
    <mergeCell ref="A226:Z226"/>
    <mergeCell ref="P31:T31"/>
    <mergeCell ref="P180:V180"/>
    <mergeCell ref="P38:V38"/>
    <mergeCell ref="P177:V177"/>
    <mergeCell ref="P33:V33"/>
    <mergeCell ref="P93:V93"/>
    <mergeCell ref="P164:V164"/>
    <mergeCell ref="A216:Z216"/>
    <mergeCell ref="A45:Z45"/>
    <mergeCell ref="P273:T273"/>
    <mergeCell ref="D210:E210"/>
    <mergeCell ref="A46:Z46"/>
    <mergeCell ref="P166:T166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A89:Z89"/>
    <mergeCell ref="D274:E274"/>
    <mergeCell ref="D301:E301"/>
    <mergeCell ref="P103:T103"/>
    <mergeCell ref="P97:T97"/>
    <mergeCell ref="P59:V59"/>
    <mergeCell ref="D211:E211"/>
    <mergeCell ref="P190:V190"/>
    <mergeCell ref="P284:T284"/>
    <mergeCell ref="O315:O316"/>
    <mergeCell ref="P286:T286"/>
    <mergeCell ref="R315:R316"/>
    <mergeCell ref="A78:Z78"/>
    <mergeCell ref="D263:E263"/>
    <mergeCell ref="A70:O71"/>
    <mergeCell ref="P213:T213"/>
    <mergeCell ref="A281:O282"/>
    <mergeCell ref="D205:E205"/>
    <mergeCell ref="R1:T1"/>
    <mergeCell ref="P28:T28"/>
    <mergeCell ref="P115:V115"/>
    <mergeCell ref="D98:E98"/>
    <mergeCell ref="P30:T30"/>
    <mergeCell ref="P77:V77"/>
    <mergeCell ref="H315:H316"/>
    <mergeCell ref="A76:O77"/>
    <mergeCell ref="P290:T290"/>
    <mergeCell ref="P206:V206"/>
    <mergeCell ref="P230:V230"/>
    <mergeCell ref="P168:V168"/>
    <mergeCell ref="P104:T104"/>
    <mergeCell ref="B17:B18"/>
    <mergeCell ref="P248:V248"/>
    <mergeCell ref="A73:Z73"/>
    <mergeCell ref="A260:Z260"/>
    <mergeCell ref="P302:T302"/>
    <mergeCell ref="D174:E174"/>
    <mergeCell ref="P87:V87"/>
    <mergeCell ref="A34:Z34"/>
    <mergeCell ref="H9:I9"/>
    <mergeCell ref="P224:V224"/>
    <mergeCell ref="P24:V24"/>
    <mergeCell ref="P309:V309"/>
    <mergeCell ref="D297:E297"/>
    <mergeCell ref="P259:V259"/>
    <mergeCell ref="A92:O93"/>
    <mergeCell ref="P207:V207"/>
    <mergeCell ref="P81:T81"/>
    <mergeCell ref="P56:T56"/>
    <mergeCell ref="D195:E195"/>
    <mergeCell ref="V10:W10"/>
    <mergeCell ref="A124:Z124"/>
    <mergeCell ref="W17:W18"/>
    <mergeCell ref="A26:Z26"/>
    <mergeCell ref="A254:O255"/>
    <mergeCell ref="D167:E167"/>
    <mergeCell ref="A248:O249"/>
    <mergeCell ref="P289:T289"/>
    <mergeCell ref="P300:T3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