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6647C7-D20E-4781-BB9A-F3DA66476D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X669" i="1"/>
  <c r="X668" i="1"/>
  <c r="BO667" i="1"/>
  <c r="BM667" i="1"/>
  <c r="Y667" i="1"/>
  <c r="X665" i="1"/>
  <c r="X664" i="1"/>
  <c r="BO663" i="1"/>
  <c r="BM663" i="1"/>
  <c r="Y663" i="1"/>
  <c r="BP663" i="1" s="1"/>
  <c r="X661" i="1"/>
  <c r="X660" i="1"/>
  <c r="BP659" i="1"/>
  <c r="BO659" i="1"/>
  <c r="BN659" i="1"/>
  <c r="BM659" i="1"/>
  <c r="Z659" i="1"/>
  <c r="Y659" i="1"/>
  <c r="BO658" i="1"/>
  <c r="BM658" i="1"/>
  <c r="Y658" i="1"/>
  <c r="BN658" i="1" s="1"/>
  <c r="X655" i="1"/>
  <c r="X654" i="1"/>
  <c r="BO653" i="1"/>
  <c r="BM653" i="1"/>
  <c r="Y653" i="1"/>
  <c r="BP653" i="1" s="1"/>
  <c r="BO652" i="1"/>
  <c r="BM652" i="1"/>
  <c r="Y652" i="1"/>
  <c r="BO651" i="1"/>
  <c r="BM651" i="1"/>
  <c r="Y651" i="1"/>
  <c r="BP651" i="1" s="1"/>
  <c r="BO650" i="1"/>
  <c r="BM650" i="1"/>
  <c r="Y650" i="1"/>
  <c r="X648" i="1"/>
  <c r="X647" i="1"/>
  <c r="BO646" i="1"/>
  <c r="BM646" i="1"/>
  <c r="Y646" i="1"/>
  <c r="BP646" i="1" s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P641" i="1"/>
  <c r="BO641" i="1"/>
  <c r="BM641" i="1"/>
  <c r="Y641" i="1"/>
  <c r="BO640" i="1"/>
  <c r="BM640" i="1"/>
  <c r="Y640" i="1"/>
  <c r="BP640" i="1" s="1"/>
  <c r="BO639" i="1"/>
  <c r="BM639" i="1"/>
  <c r="Y639" i="1"/>
  <c r="Z639" i="1" s="1"/>
  <c r="X637" i="1"/>
  <c r="X636" i="1"/>
  <c r="BO635" i="1"/>
  <c r="BM635" i="1"/>
  <c r="Y635" i="1"/>
  <c r="BO634" i="1"/>
  <c r="BM634" i="1"/>
  <c r="Y634" i="1"/>
  <c r="BO633" i="1"/>
  <c r="BM633" i="1"/>
  <c r="Y633" i="1"/>
  <c r="BP632" i="1"/>
  <c r="BO632" i="1"/>
  <c r="BN632" i="1"/>
  <c r="BM632" i="1"/>
  <c r="Z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P625" i="1" s="1"/>
  <c r="BO624" i="1"/>
  <c r="BM624" i="1"/>
  <c r="Z624" i="1"/>
  <c r="Y624" i="1"/>
  <c r="BN624" i="1" s="1"/>
  <c r="BO623" i="1"/>
  <c r="BM623" i="1"/>
  <c r="Y623" i="1"/>
  <c r="BP623" i="1" s="1"/>
  <c r="BO622" i="1"/>
  <c r="BM622" i="1"/>
  <c r="Y622" i="1"/>
  <c r="X620" i="1"/>
  <c r="X619" i="1"/>
  <c r="BO618" i="1"/>
  <c r="BM618" i="1"/>
  <c r="Y618" i="1"/>
  <c r="BO617" i="1"/>
  <c r="BM617" i="1"/>
  <c r="Y617" i="1"/>
  <c r="BP617" i="1" s="1"/>
  <c r="BO616" i="1"/>
  <c r="BM616" i="1"/>
  <c r="Y616" i="1"/>
  <c r="BO615" i="1"/>
  <c r="BM615" i="1"/>
  <c r="Y615" i="1"/>
  <c r="BO614" i="1"/>
  <c r="BM614" i="1"/>
  <c r="Y614" i="1"/>
  <c r="BP613" i="1"/>
  <c r="BO613" i="1"/>
  <c r="BM613" i="1"/>
  <c r="Y613" i="1"/>
  <c r="BO612" i="1"/>
  <c r="BM612" i="1"/>
  <c r="Y612" i="1"/>
  <c r="X608" i="1"/>
  <c r="X607" i="1"/>
  <c r="BO606" i="1"/>
  <c r="BM606" i="1"/>
  <c r="Y606" i="1"/>
  <c r="X604" i="1"/>
  <c r="X603" i="1"/>
  <c r="BO602" i="1"/>
  <c r="BM602" i="1"/>
  <c r="Z602" i="1"/>
  <c r="Z603" i="1" s="1"/>
  <c r="Y602" i="1"/>
  <c r="X598" i="1"/>
  <c r="X597" i="1"/>
  <c r="BP596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P573" i="1"/>
  <c r="BO572" i="1"/>
  <c r="BM572" i="1"/>
  <c r="Y572" i="1"/>
  <c r="P572" i="1"/>
  <c r="BO571" i="1"/>
  <c r="BM571" i="1"/>
  <c r="Y571" i="1"/>
  <c r="P571" i="1"/>
  <c r="X569" i="1"/>
  <c r="X568" i="1"/>
  <c r="BO567" i="1"/>
  <c r="BM567" i="1"/>
  <c r="Y567" i="1"/>
  <c r="BP567" i="1" s="1"/>
  <c r="P567" i="1"/>
  <c r="BO566" i="1"/>
  <c r="BM566" i="1"/>
  <c r="Y566" i="1"/>
  <c r="BP566" i="1" s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X552" i="1"/>
  <c r="X551" i="1"/>
  <c r="BO550" i="1"/>
  <c r="BM550" i="1"/>
  <c r="Y550" i="1"/>
  <c r="AB684" i="1" s="1"/>
  <c r="P550" i="1"/>
  <c r="X547" i="1"/>
  <c r="X546" i="1"/>
  <c r="BO545" i="1"/>
  <c r="BM545" i="1"/>
  <c r="Y545" i="1"/>
  <c r="BP545" i="1" s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BP527" i="1" s="1"/>
  <c r="BO526" i="1"/>
  <c r="BM526" i="1"/>
  <c r="Y526" i="1"/>
  <c r="P526" i="1"/>
  <c r="BO525" i="1"/>
  <c r="BM525" i="1"/>
  <c r="Y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N498" i="1" s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BO490" i="1"/>
  <c r="BM490" i="1"/>
  <c r="Y490" i="1"/>
  <c r="P490" i="1"/>
  <c r="BO489" i="1"/>
  <c r="BM489" i="1"/>
  <c r="Y489" i="1"/>
  <c r="BN489" i="1" s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BO486" i="1"/>
  <c r="BM486" i="1"/>
  <c r="Y486" i="1"/>
  <c r="BN486" i="1" s="1"/>
  <c r="BO485" i="1"/>
  <c r="BM485" i="1"/>
  <c r="Y485" i="1"/>
  <c r="P485" i="1"/>
  <c r="BO484" i="1"/>
  <c r="BM484" i="1"/>
  <c r="Y484" i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Y474" i="1"/>
  <c r="X474" i="1"/>
  <c r="Y473" i="1"/>
  <c r="X473" i="1"/>
  <c r="BP472" i="1"/>
  <c r="BO472" i="1"/>
  <c r="BN472" i="1"/>
  <c r="BM472" i="1"/>
  <c r="Z472" i="1"/>
  <c r="Z473" i="1" s="1"/>
  <c r="Y472" i="1"/>
  <c r="X470" i="1"/>
  <c r="X469" i="1"/>
  <c r="BO468" i="1"/>
  <c r="BM468" i="1"/>
  <c r="Z468" i="1"/>
  <c r="Y468" i="1"/>
  <c r="BN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N450" i="1" s="1"/>
  <c r="P450" i="1"/>
  <c r="BO449" i="1"/>
  <c r="BM449" i="1"/>
  <c r="Y449" i="1"/>
  <c r="BN449" i="1" s="1"/>
  <c r="P449" i="1"/>
  <c r="BO448" i="1"/>
  <c r="BM448" i="1"/>
  <c r="Y448" i="1"/>
  <c r="BN448" i="1" s="1"/>
  <c r="P448" i="1"/>
  <c r="X445" i="1"/>
  <c r="X444" i="1"/>
  <c r="BO443" i="1"/>
  <c r="BM443" i="1"/>
  <c r="Y443" i="1"/>
  <c r="X441" i="1"/>
  <c r="X440" i="1"/>
  <c r="BO439" i="1"/>
  <c r="BM439" i="1"/>
  <c r="Y439" i="1"/>
  <c r="BO438" i="1"/>
  <c r="BM438" i="1"/>
  <c r="Y438" i="1"/>
  <c r="BN438" i="1" s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BN427" i="1" s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N424" i="1" s="1"/>
  <c r="P424" i="1"/>
  <c r="BO423" i="1"/>
  <c r="BM423" i="1"/>
  <c r="Y423" i="1"/>
  <c r="BN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Z420" i="1"/>
  <c r="Y420" i="1"/>
  <c r="BN420" i="1" s="1"/>
  <c r="P420" i="1"/>
  <c r="BO419" i="1"/>
  <c r="BM419" i="1"/>
  <c r="Y419" i="1"/>
  <c r="P419" i="1"/>
  <c r="X415" i="1"/>
  <c r="X414" i="1"/>
  <c r="BO413" i="1"/>
  <c r="BM413" i="1"/>
  <c r="Y413" i="1"/>
  <c r="BN413" i="1" s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Z407" i="1"/>
  <c r="Z408" i="1" s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N396" i="1" s="1"/>
  <c r="P396" i="1"/>
  <c r="BO395" i="1"/>
  <c r="BM395" i="1"/>
  <c r="Y395" i="1"/>
  <c r="P395" i="1"/>
  <c r="BP394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Z380" i="1"/>
  <c r="Y380" i="1"/>
  <c r="BN380" i="1" s="1"/>
  <c r="P380" i="1"/>
  <c r="BO379" i="1"/>
  <c r="BM379" i="1"/>
  <c r="Y379" i="1"/>
  <c r="P379" i="1"/>
  <c r="BO378" i="1"/>
  <c r="BM378" i="1"/>
  <c r="Y378" i="1"/>
  <c r="P378" i="1"/>
  <c r="BO377" i="1"/>
  <c r="BM377" i="1"/>
  <c r="Z377" i="1"/>
  <c r="Y377" i="1"/>
  <c r="BN377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O366" i="1"/>
  <c r="BM366" i="1"/>
  <c r="Y366" i="1"/>
  <c r="P366" i="1"/>
  <c r="BO365" i="1"/>
  <c r="BM365" i="1"/>
  <c r="Z365" i="1"/>
  <c r="Y365" i="1"/>
  <c r="BN365" i="1" s="1"/>
  <c r="P365" i="1"/>
  <c r="BO364" i="1"/>
  <c r="BM364" i="1"/>
  <c r="Y364" i="1"/>
  <c r="P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Z360" i="1"/>
  <c r="Y360" i="1"/>
  <c r="BN360" i="1" s="1"/>
  <c r="P360" i="1"/>
  <c r="BO359" i="1"/>
  <c r="BM359" i="1"/>
  <c r="Y359" i="1"/>
  <c r="BN359" i="1" s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P344" i="1"/>
  <c r="BO344" i="1"/>
  <c r="BM344" i="1"/>
  <c r="Y344" i="1"/>
  <c r="P344" i="1"/>
  <c r="X341" i="1"/>
  <c r="X340" i="1"/>
  <c r="BO339" i="1"/>
  <c r="BM339" i="1"/>
  <c r="Y339" i="1"/>
  <c r="BP339" i="1" s="1"/>
  <c r="P339" i="1"/>
  <c r="BO338" i="1"/>
  <c r="BM338" i="1"/>
  <c r="Y338" i="1"/>
  <c r="Z338" i="1" s="1"/>
  <c r="P338" i="1"/>
  <c r="X336" i="1"/>
  <c r="X335" i="1"/>
  <c r="BO334" i="1"/>
  <c r="BM334" i="1"/>
  <c r="Z334" i="1"/>
  <c r="Z335" i="1" s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Z321" i="1"/>
  <c r="Z322" i="1" s="1"/>
  <c r="Y321" i="1"/>
  <c r="Y323" i="1" s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N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Z302" i="1" s="1"/>
  <c r="P302" i="1"/>
  <c r="BO301" i="1"/>
  <c r="BM301" i="1"/>
  <c r="Y301" i="1"/>
  <c r="BN301" i="1" s="1"/>
  <c r="P301" i="1"/>
  <c r="BO300" i="1"/>
  <c r="BM300" i="1"/>
  <c r="Y300" i="1"/>
  <c r="P684" i="1" s="1"/>
  <c r="P300" i="1"/>
  <c r="X297" i="1"/>
  <c r="X296" i="1"/>
  <c r="BO295" i="1"/>
  <c r="BM295" i="1"/>
  <c r="Y295" i="1"/>
  <c r="O684" i="1" s="1"/>
  <c r="P295" i="1"/>
  <c r="X292" i="1"/>
  <c r="X291" i="1"/>
  <c r="BO290" i="1"/>
  <c r="BM290" i="1"/>
  <c r="Y290" i="1"/>
  <c r="BN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Z287" i="1"/>
  <c r="Y287" i="1"/>
  <c r="BN287" i="1" s="1"/>
  <c r="P287" i="1"/>
  <c r="BO286" i="1"/>
  <c r="BM286" i="1"/>
  <c r="Y286" i="1"/>
  <c r="BN286" i="1" s="1"/>
  <c r="P286" i="1"/>
  <c r="BO285" i="1"/>
  <c r="BM285" i="1"/>
  <c r="Y285" i="1"/>
  <c r="BP285" i="1" s="1"/>
  <c r="P285" i="1"/>
  <c r="BO284" i="1"/>
  <c r="BM284" i="1"/>
  <c r="Y284" i="1"/>
  <c r="BN284" i="1" s="1"/>
  <c r="P284" i="1"/>
  <c r="BO283" i="1"/>
  <c r="BM283" i="1"/>
  <c r="Y283" i="1"/>
  <c r="BN283" i="1" s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Z270" i="1"/>
  <c r="Y270" i="1"/>
  <c r="BN270" i="1" s="1"/>
  <c r="P270" i="1"/>
  <c r="BO269" i="1"/>
  <c r="BM269" i="1"/>
  <c r="Y269" i="1"/>
  <c r="BN269" i="1" s="1"/>
  <c r="P269" i="1"/>
  <c r="BO268" i="1"/>
  <c r="BM268" i="1"/>
  <c r="Y268" i="1"/>
  <c r="BP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BN258" i="1" s="1"/>
  <c r="P258" i="1"/>
  <c r="BO257" i="1"/>
  <c r="BM257" i="1"/>
  <c r="Y257" i="1"/>
  <c r="BN257" i="1" s="1"/>
  <c r="P257" i="1"/>
  <c r="BO256" i="1"/>
  <c r="BM256" i="1"/>
  <c r="Y256" i="1"/>
  <c r="BN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Z253" i="1"/>
  <c r="Y253" i="1"/>
  <c r="BN253" i="1" s="1"/>
  <c r="P253" i="1"/>
  <c r="BO252" i="1"/>
  <c r="BM252" i="1"/>
  <c r="Y252" i="1"/>
  <c r="P252" i="1"/>
  <c r="X249" i="1"/>
  <c r="X248" i="1"/>
  <c r="BO247" i="1"/>
  <c r="BM247" i="1"/>
  <c r="Y247" i="1"/>
  <c r="BN247" i="1" s="1"/>
  <c r="P247" i="1"/>
  <c r="BO246" i="1"/>
  <c r="BM246" i="1"/>
  <c r="Y246" i="1"/>
  <c r="BP246" i="1" s="1"/>
  <c r="P246" i="1"/>
  <c r="BO245" i="1"/>
  <c r="BM245" i="1"/>
  <c r="Y245" i="1"/>
  <c r="BN245" i="1" s="1"/>
  <c r="P245" i="1"/>
  <c r="BO244" i="1"/>
  <c r="BM244" i="1"/>
  <c r="Y244" i="1"/>
  <c r="Z244" i="1" s="1"/>
  <c r="BO243" i="1"/>
  <c r="BM243" i="1"/>
  <c r="Y243" i="1"/>
  <c r="BP243" i="1" s="1"/>
  <c r="P243" i="1"/>
  <c r="BO242" i="1"/>
  <c r="BM242" i="1"/>
  <c r="Y242" i="1"/>
  <c r="Y249" i="1" s="1"/>
  <c r="P242" i="1"/>
  <c r="X240" i="1"/>
  <c r="X239" i="1"/>
  <c r="BO238" i="1"/>
  <c r="BM238" i="1"/>
  <c r="Y238" i="1"/>
  <c r="BN238" i="1" s="1"/>
  <c r="P238" i="1"/>
  <c r="BO237" i="1"/>
  <c r="BM237" i="1"/>
  <c r="Y237" i="1"/>
  <c r="BN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N229" i="1" s="1"/>
  <c r="P229" i="1"/>
  <c r="BO228" i="1"/>
  <c r="BM228" i="1"/>
  <c r="Y228" i="1"/>
  <c r="BN228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N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Y193" i="1" s="1"/>
  <c r="P191" i="1"/>
  <c r="X187" i="1"/>
  <c r="X186" i="1"/>
  <c r="BO185" i="1"/>
  <c r="BM185" i="1"/>
  <c r="Y185" i="1"/>
  <c r="P185" i="1"/>
  <c r="BO184" i="1"/>
  <c r="BM184" i="1"/>
  <c r="Y184" i="1"/>
  <c r="BN184" i="1" s="1"/>
  <c r="P184" i="1"/>
  <c r="X182" i="1"/>
  <c r="X181" i="1"/>
  <c r="BO180" i="1"/>
  <c r="BM180" i="1"/>
  <c r="Y180" i="1"/>
  <c r="BN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N167" i="1" s="1"/>
  <c r="P167" i="1"/>
  <c r="BO166" i="1"/>
  <c r="BM166" i="1"/>
  <c r="Y166" i="1"/>
  <c r="BP166" i="1" s="1"/>
  <c r="P166" i="1"/>
  <c r="BO165" i="1"/>
  <c r="BM165" i="1"/>
  <c r="Y165" i="1"/>
  <c r="Y168" i="1" s="1"/>
  <c r="X163" i="1"/>
  <c r="X162" i="1"/>
  <c r="BO161" i="1"/>
  <c r="BM161" i="1"/>
  <c r="Y161" i="1"/>
  <c r="BP161" i="1" s="1"/>
  <c r="P161" i="1"/>
  <c r="BO160" i="1"/>
  <c r="BM160" i="1"/>
  <c r="Y160" i="1"/>
  <c r="BN160" i="1" s="1"/>
  <c r="P160" i="1"/>
  <c r="X158" i="1"/>
  <c r="X157" i="1"/>
  <c r="BO156" i="1"/>
  <c r="BM156" i="1"/>
  <c r="Y156" i="1"/>
  <c r="BN156" i="1" s="1"/>
  <c r="P156" i="1"/>
  <c r="BP155" i="1"/>
  <c r="BO155" i="1"/>
  <c r="BN155" i="1"/>
  <c r="BM155" i="1"/>
  <c r="Z155" i="1"/>
  <c r="Y155" i="1"/>
  <c r="P155" i="1"/>
  <c r="BO154" i="1"/>
  <c r="BM154" i="1"/>
  <c r="Y154" i="1"/>
  <c r="BN154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BN148" i="1" s="1"/>
  <c r="P148" i="1"/>
  <c r="X146" i="1"/>
  <c r="X145" i="1"/>
  <c r="BO144" i="1"/>
  <c r="BM144" i="1"/>
  <c r="Y144" i="1"/>
  <c r="BN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N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N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N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N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N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N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N91" i="1" s="1"/>
  <c r="P91" i="1"/>
  <c r="X89" i="1"/>
  <c r="X88" i="1"/>
  <c r="BO87" i="1"/>
  <c r="BM87" i="1"/>
  <c r="Y87" i="1"/>
  <c r="BN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N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N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N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N50" i="1" s="1"/>
  <c r="P50" i="1"/>
  <c r="BP49" i="1"/>
  <c r="BO49" i="1"/>
  <c r="BN49" i="1"/>
  <c r="BM49" i="1"/>
  <c r="Z49" i="1"/>
  <c r="Y49" i="1"/>
  <c r="P49" i="1"/>
  <c r="BO48" i="1"/>
  <c r="BM48" i="1"/>
  <c r="Y48" i="1"/>
  <c r="BN48" i="1" s="1"/>
  <c r="P48" i="1"/>
  <c r="X44" i="1"/>
  <c r="X43" i="1"/>
  <c r="BO42" i="1"/>
  <c r="BM42" i="1"/>
  <c r="Y42" i="1"/>
  <c r="BP42" i="1" s="1"/>
  <c r="P42" i="1"/>
  <c r="X40" i="1"/>
  <c r="X39" i="1"/>
  <c r="BO38" i="1"/>
  <c r="BM38" i="1"/>
  <c r="Y38" i="1"/>
  <c r="BP38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N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H9" i="1" s="1"/>
  <c r="D7" i="1"/>
  <c r="Q6" i="1"/>
  <c r="P2" i="1"/>
  <c r="BP185" i="1" l="1"/>
  <c r="BN185" i="1"/>
  <c r="Z185" i="1"/>
  <c r="BP219" i="1"/>
  <c r="BN219" i="1"/>
  <c r="Z219" i="1"/>
  <c r="BN234" i="1"/>
  <c r="Z234" i="1"/>
  <c r="BP264" i="1"/>
  <c r="BN264" i="1"/>
  <c r="Z264" i="1"/>
  <c r="BP281" i="1"/>
  <c r="BN281" i="1"/>
  <c r="Z281" i="1"/>
  <c r="BN307" i="1"/>
  <c r="Z307" i="1"/>
  <c r="BN325" i="1"/>
  <c r="Z325" i="1"/>
  <c r="Z326" i="1" s="1"/>
  <c r="BN348" i="1"/>
  <c r="Z348" i="1"/>
  <c r="Z350" i="1" s="1"/>
  <c r="BN373" i="1"/>
  <c r="Z373" i="1"/>
  <c r="Z374" i="1" s="1"/>
  <c r="BN388" i="1"/>
  <c r="Z388" i="1"/>
  <c r="Z390" i="1" s="1"/>
  <c r="BN401" i="1"/>
  <c r="Z401" i="1"/>
  <c r="BN428" i="1"/>
  <c r="Z428" i="1"/>
  <c r="BP465" i="1"/>
  <c r="BN465" i="1"/>
  <c r="Z465" i="1"/>
  <c r="BP485" i="1"/>
  <c r="BN485" i="1"/>
  <c r="Z485" i="1"/>
  <c r="BP500" i="1"/>
  <c r="BN500" i="1"/>
  <c r="Z500" i="1"/>
  <c r="BP585" i="1"/>
  <c r="BN585" i="1"/>
  <c r="Z585" i="1"/>
  <c r="Y608" i="1"/>
  <c r="Y607" i="1"/>
  <c r="BP606" i="1"/>
  <c r="BN606" i="1"/>
  <c r="Z606" i="1"/>
  <c r="Z607" i="1" s="1"/>
  <c r="Y647" i="1"/>
  <c r="X674" i="1"/>
  <c r="Y35" i="1"/>
  <c r="Y40" i="1"/>
  <c r="Z53" i="1"/>
  <c r="BN53" i="1"/>
  <c r="Z68" i="1"/>
  <c r="BN68" i="1"/>
  <c r="Z82" i="1"/>
  <c r="BN82" i="1"/>
  <c r="Z94" i="1"/>
  <c r="BN94" i="1"/>
  <c r="Z109" i="1"/>
  <c r="BN109" i="1"/>
  <c r="Y120" i="1"/>
  <c r="Z127" i="1"/>
  <c r="BN127" i="1"/>
  <c r="BP141" i="1"/>
  <c r="BN141" i="1"/>
  <c r="Z141" i="1"/>
  <c r="BP199" i="1"/>
  <c r="BN199" i="1"/>
  <c r="Z199" i="1"/>
  <c r="BN230" i="1"/>
  <c r="Z230" i="1"/>
  <c r="BN254" i="1"/>
  <c r="Z254" i="1"/>
  <c r="BN271" i="1"/>
  <c r="Z271" i="1"/>
  <c r="BN288" i="1"/>
  <c r="Z288" i="1"/>
  <c r="Y350" i="1"/>
  <c r="Y351" i="1"/>
  <c r="Y368" i="1"/>
  <c r="BP358" i="1"/>
  <c r="BN358" i="1"/>
  <c r="Z358" i="1"/>
  <c r="BP366" i="1"/>
  <c r="BN366" i="1"/>
  <c r="Z366" i="1"/>
  <c r="BP378" i="1"/>
  <c r="BN378" i="1"/>
  <c r="Z378" i="1"/>
  <c r="BP389" i="1"/>
  <c r="BN389" i="1"/>
  <c r="Z389" i="1"/>
  <c r="BN454" i="1"/>
  <c r="Z454" i="1"/>
  <c r="BP482" i="1"/>
  <c r="BN482" i="1"/>
  <c r="Z482" i="1"/>
  <c r="BP499" i="1"/>
  <c r="BN499" i="1"/>
  <c r="Z499" i="1"/>
  <c r="Y551" i="1"/>
  <c r="BP561" i="1"/>
  <c r="BN561" i="1"/>
  <c r="Z561" i="1"/>
  <c r="BN643" i="1"/>
  <c r="Z643" i="1"/>
  <c r="Y135" i="1"/>
  <c r="Y274" i="1"/>
  <c r="Y291" i="1"/>
  <c r="Y384" i="1"/>
  <c r="Y409" i="1"/>
  <c r="Y462" i="1"/>
  <c r="Y530" i="1"/>
  <c r="AD684" i="1"/>
  <c r="Y604" i="1"/>
  <c r="Z22" i="1"/>
  <c r="Z23" i="1" s="1"/>
  <c r="BN22" i="1"/>
  <c r="BP22" i="1"/>
  <c r="Z26" i="1"/>
  <c r="BN26" i="1"/>
  <c r="BP26" i="1"/>
  <c r="Z33" i="1"/>
  <c r="BN33" i="1"/>
  <c r="Y44" i="1"/>
  <c r="Z51" i="1"/>
  <c r="BN51" i="1"/>
  <c r="Z57" i="1"/>
  <c r="BN57" i="1"/>
  <c r="BP57" i="1"/>
  <c r="D684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Y103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61" i="1"/>
  <c r="BN161" i="1"/>
  <c r="Z166" i="1"/>
  <c r="BN166" i="1"/>
  <c r="H684" i="1"/>
  <c r="Y181" i="1"/>
  <c r="Z179" i="1"/>
  <c r="BN179" i="1"/>
  <c r="Z191" i="1"/>
  <c r="Z192" i="1" s="1"/>
  <c r="BN191" i="1"/>
  <c r="BP191" i="1"/>
  <c r="Y192" i="1"/>
  <c r="Y203" i="1"/>
  <c r="Z197" i="1"/>
  <c r="BN197" i="1"/>
  <c r="Z201" i="1"/>
  <c r="BN201" i="1"/>
  <c r="J684" i="1"/>
  <c r="Z212" i="1"/>
  <c r="BN212" i="1"/>
  <c r="Z213" i="1"/>
  <c r="BN213" i="1"/>
  <c r="Z218" i="1"/>
  <c r="Z229" i="1"/>
  <c r="BP230" i="1"/>
  <c r="Z233" i="1"/>
  <c r="BP234" i="1"/>
  <c r="Z237" i="1"/>
  <c r="Z238" i="1"/>
  <c r="Z242" i="1"/>
  <c r="Z243" i="1"/>
  <c r="BN243" i="1"/>
  <c r="Z245" i="1"/>
  <c r="Z246" i="1"/>
  <c r="BN246" i="1"/>
  <c r="K684" i="1"/>
  <c r="BP253" i="1"/>
  <c r="BP254" i="1"/>
  <c r="Z257" i="1"/>
  <c r="Z258" i="1"/>
  <c r="Z259" i="1"/>
  <c r="BN259" i="1"/>
  <c r="Z266" i="1"/>
  <c r="Z267" i="1"/>
  <c r="Z268" i="1"/>
  <c r="BN268" i="1"/>
  <c r="BP270" i="1"/>
  <c r="BP271" i="1"/>
  <c r="Z276" i="1"/>
  <c r="Z277" i="1" s="1"/>
  <c r="BN276" i="1"/>
  <c r="BP276" i="1"/>
  <c r="Y277" i="1"/>
  <c r="Z283" i="1"/>
  <c r="Z284" i="1"/>
  <c r="Z285" i="1"/>
  <c r="BN285" i="1"/>
  <c r="BP287" i="1"/>
  <c r="BP288" i="1"/>
  <c r="Z301" i="1"/>
  <c r="BN310" i="1"/>
  <c r="Z310" i="1"/>
  <c r="BP312" i="1"/>
  <c r="BN312" i="1"/>
  <c r="Z312" i="1"/>
  <c r="T684" i="1"/>
  <c r="Y346" i="1"/>
  <c r="Z344" i="1"/>
  <c r="Z345" i="1" s="1"/>
  <c r="BN361" i="1"/>
  <c r="Z361" i="1"/>
  <c r="BN372" i="1"/>
  <c r="Z372" i="1"/>
  <c r="BP382" i="1"/>
  <c r="BN382" i="1"/>
  <c r="Z382" i="1"/>
  <c r="BN394" i="1"/>
  <c r="Z394" i="1"/>
  <c r="Y415" i="1"/>
  <c r="BP411" i="1"/>
  <c r="BN411" i="1"/>
  <c r="Z411" i="1"/>
  <c r="Y414" i="1"/>
  <c r="BP421" i="1"/>
  <c r="BN421" i="1"/>
  <c r="Z421" i="1"/>
  <c r="BP425" i="1"/>
  <c r="BN425" i="1"/>
  <c r="Z425" i="1"/>
  <c r="BP429" i="1"/>
  <c r="BN429" i="1"/>
  <c r="Z429" i="1"/>
  <c r="Y436" i="1"/>
  <c r="BP443" i="1"/>
  <c r="Y445" i="1"/>
  <c r="Y444" i="1"/>
  <c r="BN443" i="1"/>
  <c r="BP515" i="1"/>
  <c r="BN515" i="1"/>
  <c r="Z515" i="1"/>
  <c r="Y517" i="1"/>
  <c r="Y518" i="1"/>
  <c r="BP521" i="1"/>
  <c r="Y523" i="1"/>
  <c r="Y522" i="1"/>
  <c r="BN521" i="1"/>
  <c r="BN525" i="1"/>
  <c r="BN527" i="1"/>
  <c r="BP573" i="1"/>
  <c r="BN573" i="1"/>
  <c r="Z573" i="1"/>
  <c r="BP591" i="1"/>
  <c r="BN591" i="1"/>
  <c r="Z591" i="1"/>
  <c r="Y598" i="1"/>
  <c r="BP595" i="1"/>
  <c r="BN595" i="1"/>
  <c r="Z595" i="1"/>
  <c r="BN615" i="1"/>
  <c r="Z615" i="1"/>
  <c r="BP615" i="1"/>
  <c r="BN644" i="1"/>
  <c r="BN645" i="1"/>
  <c r="Z645" i="1"/>
  <c r="BP645" i="1"/>
  <c r="BN221" i="1"/>
  <c r="BP237" i="1"/>
  <c r="BP238" i="1"/>
  <c r="BP242" i="1"/>
  <c r="Y248" i="1"/>
  <c r="BP244" i="1"/>
  <c r="BP245" i="1"/>
  <c r="BP257" i="1"/>
  <c r="BP258" i="1"/>
  <c r="BP266" i="1"/>
  <c r="BP267" i="1"/>
  <c r="BP283" i="1"/>
  <c r="BP284" i="1"/>
  <c r="BP301" i="1"/>
  <c r="BN302" i="1"/>
  <c r="BP302" i="1"/>
  <c r="BN311" i="1"/>
  <c r="Z311" i="1"/>
  <c r="BN339" i="1"/>
  <c r="Z339" i="1"/>
  <c r="Z340" i="1" s="1"/>
  <c r="Y355" i="1"/>
  <c r="Y354" i="1"/>
  <c r="BP353" i="1"/>
  <c r="BN353" i="1"/>
  <c r="Z353" i="1"/>
  <c r="Z354" i="1" s="1"/>
  <c r="BP362" i="1"/>
  <c r="BN362" i="1"/>
  <c r="Z362" i="1"/>
  <c r="BN364" i="1"/>
  <c r="Z364" i="1"/>
  <c r="BN379" i="1"/>
  <c r="BN381" i="1"/>
  <c r="Z381" i="1"/>
  <c r="BP386" i="1"/>
  <c r="BN386" i="1"/>
  <c r="Z386" i="1"/>
  <c r="BP395" i="1"/>
  <c r="BN395" i="1"/>
  <c r="Z395" i="1"/>
  <c r="BN400" i="1"/>
  <c r="BN402" i="1"/>
  <c r="Z402" i="1"/>
  <c r="BN434" i="1"/>
  <c r="BP439" i="1"/>
  <c r="BN439" i="1"/>
  <c r="Z439" i="1"/>
  <c r="BN452" i="1"/>
  <c r="BP455" i="1"/>
  <c r="BN455" i="1"/>
  <c r="Z455" i="1"/>
  <c r="BN483" i="1"/>
  <c r="BN484" i="1"/>
  <c r="Z484" i="1"/>
  <c r="BN488" i="1"/>
  <c r="BN491" i="1"/>
  <c r="BN495" i="1"/>
  <c r="BN496" i="1"/>
  <c r="Z496" i="1"/>
  <c r="BP557" i="1"/>
  <c r="BN557" i="1"/>
  <c r="Z557" i="1"/>
  <c r="BN559" i="1"/>
  <c r="BN562" i="1"/>
  <c r="BP581" i="1"/>
  <c r="BN581" i="1"/>
  <c r="Z581" i="1"/>
  <c r="BN583" i="1"/>
  <c r="Y593" i="1"/>
  <c r="Y592" i="1"/>
  <c r="Z589" i="1"/>
  <c r="BP589" i="1"/>
  <c r="Y627" i="1"/>
  <c r="Y626" i="1"/>
  <c r="Z622" i="1"/>
  <c r="BP622" i="1"/>
  <c r="BP630" i="1"/>
  <c r="BN630" i="1"/>
  <c r="Z630" i="1"/>
  <c r="Y669" i="1"/>
  <c r="Y668" i="1"/>
  <c r="BN667" i="1"/>
  <c r="BP307" i="1"/>
  <c r="BP321" i="1"/>
  <c r="BP325" i="1"/>
  <c r="BP348" i="1"/>
  <c r="BP365" i="1"/>
  <c r="BP373" i="1"/>
  <c r="BP377" i="1"/>
  <c r="BP407" i="1"/>
  <c r="BN412" i="1"/>
  <c r="BN422" i="1"/>
  <c r="BN426" i="1"/>
  <c r="Y435" i="1"/>
  <c r="BN460" i="1"/>
  <c r="BN466" i="1"/>
  <c r="Y684" i="1"/>
  <c r="Y480" i="1"/>
  <c r="Y479" i="1"/>
  <c r="BP478" i="1"/>
  <c r="BN478" i="1"/>
  <c r="Z478" i="1"/>
  <c r="Z479" i="1" s="1"/>
  <c r="BN490" i="1"/>
  <c r="Z490" i="1"/>
  <c r="BN493" i="1"/>
  <c r="Z493" i="1"/>
  <c r="BP502" i="1"/>
  <c r="BN502" i="1"/>
  <c r="Z502" i="1"/>
  <c r="BP543" i="1"/>
  <c r="BN543" i="1"/>
  <c r="Z543" i="1"/>
  <c r="BN545" i="1"/>
  <c r="BP565" i="1"/>
  <c r="BN565" i="1"/>
  <c r="Z565" i="1"/>
  <c r="BN567" i="1"/>
  <c r="BN578" i="1"/>
  <c r="BN590" i="1"/>
  <c r="Z590" i="1"/>
  <c r="Y597" i="1"/>
  <c r="Z596" i="1"/>
  <c r="Z597" i="1" s="1"/>
  <c r="BN613" i="1"/>
  <c r="Z613" i="1"/>
  <c r="BN617" i="1"/>
  <c r="Z617" i="1"/>
  <c r="BN625" i="1"/>
  <c r="BP634" i="1"/>
  <c r="BN634" i="1"/>
  <c r="Z634" i="1"/>
  <c r="BN640" i="1"/>
  <c r="BN641" i="1"/>
  <c r="Z641" i="1"/>
  <c r="Y461" i="1"/>
  <c r="BN516" i="1"/>
  <c r="BN528" i="1"/>
  <c r="BN544" i="1"/>
  <c r="BN550" i="1"/>
  <c r="BN558" i="1"/>
  <c r="BN563" i="1"/>
  <c r="BN566" i="1"/>
  <c r="Y574" i="1"/>
  <c r="BN571" i="1"/>
  <c r="BN579" i="1"/>
  <c r="BN582" i="1"/>
  <c r="BP602" i="1"/>
  <c r="BN623" i="1"/>
  <c r="BP624" i="1"/>
  <c r="Y648" i="1"/>
  <c r="BP639" i="1"/>
  <c r="BN642" i="1"/>
  <c r="BP643" i="1"/>
  <c r="BN646" i="1"/>
  <c r="BN653" i="1"/>
  <c r="BN663" i="1"/>
  <c r="Y665" i="1"/>
  <c r="J9" i="1"/>
  <c r="Y36" i="1"/>
  <c r="Y54" i="1"/>
  <c r="Y79" i="1"/>
  <c r="Y119" i="1"/>
  <c r="Y128" i="1"/>
  <c r="Y136" i="1"/>
  <c r="BP220" i="1"/>
  <c r="Z220" i="1"/>
  <c r="BP222" i="1"/>
  <c r="A10" i="1"/>
  <c r="B684" i="1"/>
  <c r="X676" i="1"/>
  <c r="Z27" i="1"/>
  <c r="BP27" i="1"/>
  <c r="Z32" i="1"/>
  <c r="BP32" i="1"/>
  <c r="BN34" i="1"/>
  <c r="BN38" i="1"/>
  <c r="Y39" i="1"/>
  <c r="BN42" i="1"/>
  <c r="Y43" i="1"/>
  <c r="Z50" i="1"/>
  <c r="BP50" i="1"/>
  <c r="BN52" i="1"/>
  <c r="Z58" i="1"/>
  <c r="Z59" i="1" s="1"/>
  <c r="BP58" i="1"/>
  <c r="Z63" i="1"/>
  <c r="BP63" i="1"/>
  <c r="BN65" i="1"/>
  <c r="Z67" i="1"/>
  <c r="BP67" i="1"/>
  <c r="BN69" i="1"/>
  <c r="Z71" i="1"/>
  <c r="BP71" i="1"/>
  <c r="Z75" i="1"/>
  <c r="BP75" i="1"/>
  <c r="BN77" i="1"/>
  <c r="Z83" i="1"/>
  <c r="BP83" i="1"/>
  <c r="BN85" i="1"/>
  <c r="Z87" i="1"/>
  <c r="BP87" i="1"/>
  <c r="Z91" i="1"/>
  <c r="BP91" i="1"/>
  <c r="BN93" i="1"/>
  <c r="Z95" i="1"/>
  <c r="BP95" i="1"/>
  <c r="Y98" i="1"/>
  <c r="BN101" i="1"/>
  <c r="E684" i="1"/>
  <c r="Z108" i="1"/>
  <c r="Z110" i="1" s="1"/>
  <c r="BP108" i="1"/>
  <c r="Y111" i="1"/>
  <c r="BN114" i="1"/>
  <c r="Z116" i="1"/>
  <c r="BP116" i="1"/>
  <c r="F684" i="1"/>
  <c r="Z124" i="1"/>
  <c r="BP124" i="1"/>
  <c r="BN126" i="1"/>
  <c r="Z132" i="1"/>
  <c r="BP132" i="1"/>
  <c r="BN134" i="1"/>
  <c r="BN138" i="1"/>
  <c r="Z140" i="1"/>
  <c r="BP140" i="1"/>
  <c r="BN142" i="1"/>
  <c r="Z144" i="1"/>
  <c r="BP144" i="1"/>
  <c r="Z148" i="1"/>
  <c r="Z150" i="1" s="1"/>
  <c r="BP148" i="1"/>
  <c r="Y151" i="1"/>
  <c r="Z156" i="1"/>
  <c r="BP156" i="1"/>
  <c r="Z160" i="1"/>
  <c r="Z162" i="1" s="1"/>
  <c r="BP160" i="1"/>
  <c r="Y163" i="1"/>
  <c r="BN165" i="1"/>
  <c r="Z167" i="1"/>
  <c r="BP167" i="1"/>
  <c r="Z172" i="1"/>
  <c r="Z173" i="1" s="1"/>
  <c r="BP172" i="1"/>
  <c r="Z176" i="1"/>
  <c r="BP176" i="1"/>
  <c r="BN178" i="1"/>
  <c r="Z180" i="1"/>
  <c r="BP180" i="1"/>
  <c r="Z184" i="1"/>
  <c r="Z186" i="1" s="1"/>
  <c r="BP184" i="1"/>
  <c r="Y187" i="1"/>
  <c r="BN196" i="1"/>
  <c r="Z198" i="1"/>
  <c r="BP198" i="1"/>
  <c r="BN200" i="1"/>
  <c r="Z202" i="1"/>
  <c r="BP202" i="1"/>
  <c r="Z207" i="1"/>
  <c r="Z209" i="1" s="1"/>
  <c r="BP207" i="1"/>
  <c r="Y210" i="1"/>
  <c r="Z217" i="1"/>
  <c r="BP217" i="1"/>
  <c r="Z222" i="1"/>
  <c r="BP224" i="1"/>
  <c r="Z224" i="1"/>
  <c r="F9" i="1"/>
  <c r="F10" i="1"/>
  <c r="C684" i="1"/>
  <c r="Y60" i="1"/>
  <c r="Y73" i="1"/>
  <c r="Y89" i="1"/>
  <c r="Y97" i="1"/>
  <c r="Y110" i="1"/>
  <c r="Y146" i="1"/>
  <c r="Y150" i="1"/>
  <c r="G684" i="1"/>
  <c r="Y158" i="1"/>
  <c r="Y162" i="1"/>
  <c r="Y169" i="1"/>
  <c r="Y174" i="1"/>
  <c r="Y182" i="1"/>
  <c r="Y186" i="1"/>
  <c r="Y204" i="1"/>
  <c r="Y209" i="1"/>
  <c r="BN220" i="1"/>
  <c r="Z221" i="1"/>
  <c r="Y225" i="1"/>
  <c r="Y239" i="1"/>
  <c r="BP228" i="1"/>
  <c r="Z228" i="1"/>
  <c r="BP232" i="1"/>
  <c r="Z232" i="1"/>
  <c r="BN236" i="1"/>
  <c r="BP236" i="1"/>
  <c r="Z236" i="1"/>
  <c r="X675" i="1"/>
  <c r="X677" i="1" s="1"/>
  <c r="X678" i="1"/>
  <c r="Y24" i="1"/>
  <c r="Z34" i="1"/>
  <c r="Z38" i="1"/>
  <c r="Z39" i="1" s="1"/>
  <c r="Z42" i="1"/>
  <c r="Z43" i="1" s="1"/>
  <c r="Z48" i="1"/>
  <c r="BP48" i="1"/>
  <c r="Z52" i="1"/>
  <c r="Y55" i="1"/>
  <c r="BN63" i="1"/>
  <c r="Z65" i="1"/>
  <c r="Z69" i="1"/>
  <c r="Y72" i="1"/>
  <c r="BN75" i="1"/>
  <c r="Z77" i="1"/>
  <c r="Z85" i="1"/>
  <c r="Z93" i="1"/>
  <c r="Z101" i="1"/>
  <c r="Z103" i="1" s="1"/>
  <c r="Z114" i="1"/>
  <c r="Z126" i="1"/>
  <c r="Y129" i="1"/>
  <c r="Z134" i="1"/>
  <c r="Z138" i="1"/>
  <c r="BP138" i="1"/>
  <c r="Z142" i="1"/>
  <c r="Z154" i="1"/>
  <c r="Z157" i="1" s="1"/>
  <c r="BP154" i="1"/>
  <c r="Y157" i="1"/>
  <c r="Z165" i="1"/>
  <c r="BP165" i="1"/>
  <c r="BN172" i="1"/>
  <c r="Y173" i="1"/>
  <c r="BN176" i="1"/>
  <c r="Z178" i="1"/>
  <c r="I684" i="1"/>
  <c r="Z196" i="1"/>
  <c r="Z200" i="1"/>
  <c r="BN207" i="1"/>
  <c r="Y215" i="1"/>
  <c r="BP212" i="1"/>
  <c r="BN217" i="1"/>
  <c r="BP218" i="1"/>
  <c r="BN224" i="1"/>
  <c r="BP229" i="1"/>
  <c r="BP233" i="1"/>
  <c r="Y240" i="1"/>
  <c r="Y260" i="1"/>
  <c r="Y273" i="1"/>
  <c r="Y304" i="1"/>
  <c r="Y313" i="1"/>
  <c r="R684" i="1"/>
  <c r="Y319" i="1"/>
  <c r="S684" i="1"/>
  <c r="Y331" i="1"/>
  <c r="BN330" i="1"/>
  <c r="Y332" i="1"/>
  <c r="BP330" i="1"/>
  <c r="BP371" i="1"/>
  <c r="Z371" i="1"/>
  <c r="BP387" i="1"/>
  <c r="Z387" i="1"/>
  <c r="Y398" i="1"/>
  <c r="BP393" i="1"/>
  <c r="Z393" i="1"/>
  <c r="W684" i="1"/>
  <c r="Y430" i="1"/>
  <c r="BP419" i="1"/>
  <c r="Z419" i="1"/>
  <c r="BP424" i="1"/>
  <c r="BP453" i="1"/>
  <c r="Z453" i="1"/>
  <c r="Y469" i="1"/>
  <c r="Y470" i="1"/>
  <c r="BP464" i="1"/>
  <c r="Z464" i="1"/>
  <c r="BP467" i="1"/>
  <c r="Z467" i="1"/>
  <c r="Y547" i="1"/>
  <c r="BN542" i="1"/>
  <c r="AA684" i="1"/>
  <c r="BP542" i="1"/>
  <c r="Z542" i="1"/>
  <c r="BN560" i="1"/>
  <c r="BP560" i="1"/>
  <c r="Z560" i="1"/>
  <c r="BN584" i="1"/>
  <c r="BP584" i="1"/>
  <c r="Z584" i="1"/>
  <c r="Y672" i="1"/>
  <c r="BN671" i="1"/>
  <c r="Y673" i="1"/>
  <c r="BP671" i="1"/>
  <c r="Z671" i="1"/>
  <c r="Z672" i="1" s="1"/>
  <c r="BN242" i="1"/>
  <c r="Z247" i="1"/>
  <c r="BP247" i="1"/>
  <c r="Z252" i="1"/>
  <c r="BP252" i="1"/>
  <c r="Z256" i="1"/>
  <c r="BP256" i="1"/>
  <c r="L684" i="1"/>
  <c r="Z265" i="1"/>
  <c r="BP265" i="1"/>
  <c r="Z269" i="1"/>
  <c r="BP269" i="1"/>
  <c r="M684" i="1"/>
  <c r="Z282" i="1"/>
  <c r="BP282" i="1"/>
  <c r="Z286" i="1"/>
  <c r="BP286" i="1"/>
  <c r="Z290" i="1"/>
  <c r="BP290" i="1"/>
  <c r="Z295" i="1"/>
  <c r="Z296" i="1" s="1"/>
  <c r="BP295" i="1"/>
  <c r="Z300" i="1"/>
  <c r="BP300" i="1"/>
  <c r="Y303" i="1"/>
  <c r="Z309" i="1"/>
  <c r="Z313" i="1" s="1"/>
  <c r="BP309" i="1"/>
  <c r="Z317" i="1"/>
  <c r="Z318" i="1" s="1"/>
  <c r="BP317" i="1"/>
  <c r="Z330" i="1"/>
  <c r="Z331" i="1" s="1"/>
  <c r="Y335" i="1"/>
  <c r="BN334" i="1"/>
  <c r="Y336" i="1"/>
  <c r="BP334" i="1"/>
  <c r="BP359" i="1"/>
  <c r="Z359" i="1"/>
  <c r="BP363" i="1"/>
  <c r="Z363" i="1"/>
  <c r="Y367" i="1"/>
  <c r="Y374" i="1"/>
  <c r="BP372" i="1"/>
  <c r="BP379" i="1"/>
  <c r="Z379" i="1"/>
  <c r="Y383" i="1"/>
  <c r="BP388" i="1"/>
  <c r="Y390" i="1"/>
  <c r="BP396" i="1"/>
  <c r="Z396" i="1"/>
  <c r="BP420" i="1"/>
  <c r="Z424" i="1"/>
  <c r="Y431" i="1"/>
  <c r="BP449" i="1"/>
  <c r="Z449" i="1"/>
  <c r="BP454" i="1"/>
  <c r="BP468" i="1"/>
  <c r="BP492" i="1"/>
  <c r="Z492" i="1"/>
  <c r="Y538" i="1"/>
  <c r="BN537" i="1"/>
  <c r="Y539" i="1"/>
  <c r="BP537" i="1"/>
  <c r="Z537" i="1"/>
  <c r="Z538" i="1" s="1"/>
  <c r="Y546" i="1"/>
  <c r="BN564" i="1"/>
  <c r="BP564" i="1"/>
  <c r="Z564" i="1"/>
  <c r="BN652" i="1"/>
  <c r="BP652" i="1"/>
  <c r="Z652" i="1"/>
  <c r="Y655" i="1"/>
  <c r="BN244" i="1"/>
  <c r="Y292" i="1"/>
  <c r="Y297" i="1"/>
  <c r="Y314" i="1"/>
  <c r="BN321" i="1"/>
  <c r="Y322" i="1"/>
  <c r="Y326" i="1"/>
  <c r="Y327" i="1"/>
  <c r="BN338" i="1"/>
  <c r="Y340" i="1"/>
  <c r="BP338" i="1"/>
  <c r="U684" i="1"/>
  <c r="BP360" i="1"/>
  <c r="BP364" i="1"/>
  <c r="BN371" i="1"/>
  <c r="Y375" i="1"/>
  <c r="BP380" i="1"/>
  <c r="BN387" i="1"/>
  <c r="BN393" i="1"/>
  <c r="Y397" i="1"/>
  <c r="Y403" i="1"/>
  <c r="BP400" i="1"/>
  <c r="Z400" i="1"/>
  <c r="BN419" i="1"/>
  <c r="BP427" i="1"/>
  <c r="Z427" i="1"/>
  <c r="Y440" i="1"/>
  <c r="BP438" i="1"/>
  <c r="Z438" i="1"/>
  <c r="Z440" i="1" s="1"/>
  <c r="Y441" i="1"/>
  <c r="BP450" i="1"/>
  <c r="BN453" i="1"/>
  <c r="BN464" i="1"/>
  <c r="BN467" i="1"/>
  <c r="BP484" i="1"/>
  <c r="BP486" i="1"/>
  <c r="Z486" i="1"/>
  <c r="BP489" i="1"/>
  <c r="Z489" i="1"/>
  <c r="BP493" i="1"/>
  <c r="BP501" i="1"/>
  <c r="Z501" i="1"/>
  <c r="BN501" i="1"/>
  <c r="BN510" i="1"/>
  <c r="Y512" i="1"/>
  <c r="Y513" i="1"/>
  <c r="BP510" i="1"/>
  <c r="Z510" i="1"/>
  <c r="Z512" i="1" s="1"/>
  <c r="BN633" i="1"/>
  <c r="BP633" i="1"/>
  <c r="Z633" i="1"/>
  <c r="BN252" i="1"/>
  <c r="Y261" i="1"/>
  <c r="BN265" i="1"/>
  <c r="BN282" i="1"/>
  <c r="BN295" i="1"/>
  <c r="Y296" i="1"/>
  <c r="BN300" i="1"/>
  <c r="BN317" i="1"/>
  <c r="Y318" i="1"/>
  <c r="Y341" i="1"/>
  <c r="Z367" i="1"/>
  <c r="Y391" i="1"/>
  <c r="BP401" i="1"/>
  <c r="BP413" i="1"/>
  <c r="Z413" i="1"/>
  <c r="BP423" i="1"/>
  <c r="Z423" i="1"/>
  <c r="BP428" i="1"/>
  <c r="Z450" i="1"/>
  <c r="Y457" i="1"/>
  <c r="BP490" i="1"/>
  <c r="BP496" i="1"/>
  <c r="BN506" i="1"/>
  <c r="BP506" i="1"/>
  <c r="Z506" i="1"/>
  <c r="Y568" i="1"/>
  <c r="BN580" i="1"/>
  <c r="BP580" i="1"/>
  <c r="Z580" i="1"/>
  <c r="Q684" i="1"/>
  <c r="BN635" i="1"/>
  <c r="BP635" i="1"/>
  <c r="Z635" i="1"/>
  <c r="BN344" i="1"/>
  <c r="Y345" i="1"/>
  <c r="BN407" i="1"/>
  <c r="X684" i="1"/>
  <c r="Y456" i="1"/>
  <c r="BP498" i="1"/>
  <c r="Z498" i="1"/>
  <c r="BN526" i="1"/>
  <c r="BP526" i="1"/>
  <c r="Z526" i="1"/>
  <c r="Y534" i="1"/>
  <c r="BN533" i="1"/>
  <c r="Y535" i="1"/>
  <c r="BP533" i="1"/>
  <c r="Z533" i="1"/>
  <c r="Z534" i="1" s="1"/>
  <c r="BN572" i="1"/>
  <c r="BP572" i="1"/>
  <c r="Z572" i="1"/>
  <c r="Y636" i="1"/>
  <c r="BN629" i="1"/>
  <c r="Y637" i="1"/>
  <c r="BP629" i="1"/>
  <c r="Z629" i="1"/>
  <c r="BN650" i="1"/>
  <c r="Y654" i="1"/>
  <c r="BP650" i="1"/>
  <c r="Z650" i="1"/>
  <c r="AF684" i="1"/>
  <c r="V684" i="1"/>
  <c r="Z412" i="1"/>
  <c r="Z414" i="1" s="1"/>
  <c r="Z422" i="1"/>
  <c r="Z426" i="1"/>
  <c r="Z434" i="1"/>
  <c r="Z435" i="1" s="1"/>
  <c r="Z443" i="1"/>
  <c r="Z444" i="1" s="1"/>
  <c r="Z448" i="1"/>
  <c r="BP448" i="1"/>
  <c r="Z452" i="1"/>
  <c r="Z460" i="1"/>
  <c r="Z461" i="1" s="1"/>
  <c r="Z466" i="1"/>
  <c r="Y507" i="1"/>
  <c r="Y508" i="1"/>
  <c r="Z483" i="1"/>
  <c r="Z488" i="1"/>
  <c r="Z491" i="1"/>
  <c r="Z495" i="1"/>
  <c r="BN503" i="1"/>
  <c r="BP503" i="1"/>
  <c r="Z503" i="1"/>
  <c r="BN529" i="1"/>
  <c r="BP529" i="1"/>
  <c r="Z529" i="1"/>
  <c r="Y569" i="1"/>
  <c r="BN556" i="1"/>
  <c r="BP556" i="1"/>
  <c r="Z556" i="1"/>
  <c r="Y586" i="1"/>
  <c r="Y619" i="1"/>
  <c r="BN612" i="1"/>
  <c r="AE684" i="1"/>
  <c r="Y620" i="1"/>
  <c r="BP612" i="1"/>
  <c r="Z612" i="1"/>
  <c r="BN614" i="1"/>
  <c r="BP614" i="1"/>
  <c r="Z614" i="1"/>
  <c r="BN616" i="1"/>
  <c r="BP616" i="1"/>
  <c r="Z616" i="1"/>
  <c r="BN618" i="1"/>
  <c r="BP618" i="1"/>
  <c r="Z618" i="1"/>
  <c r="BN631" i="1"/>
  <c r="BP631" i="1"/>
  <c r="Z631" i="1"/>
  <c r="AC684" i="1"/>
  <c r="BN505" i="1"/>
  <c r="Y575" i="1"/>
  <c r="Y587" i="1"/>
  <c r="BN602" i="1"/>
  <c r="Y603" i="1"/>
  <c r="BN651" i="1"/>
  <c r="Y661" i="1"/>
  <c r="Y664" i="1"/>
  <c r="Z684" i="1"/>
  <c r="Z525" i="1"/>
  <c r="BP525" i="1"/>
  <c r="Z528" i="1"/>
  <c r="Y531" i="1"/>
  <c r="Z545" i="1"/>
  <c r="Z550" i="1"/>
  <c r="Z551" i="1" s="1"/>
  <c r="BP550" i="1"/>
  <c r="Z559" i="1"/>
  <c r="Z563" i="1"/>
  <c r="Z567" i="1"/>
  <c r="Z571" i="1"/>
  <c r="BP571" i="1"/>
  <c r="Z579" i="1"/>
  <c r="Z583" i="1"/>
  <c r="BN589" i="1"/>
  <c r="BN596" i="1"/>
  <c r="BN622" i="1"/>
  <c r="Z623" i="1"/>
  <c r="Z625" i="1"/>
  <c r="BN639" i="1"/>
  <c r="Z640" i="1"/>
  <c r="Z642" i="1"/>
  <c r="Z644" i="1"/>
  <c r="Z646" i="1"/>
  <c r="Z658" i="1"/>
  <c r="Z660" i="1" s="1"/>
  <c r="BP658" i="1"/>
  <c r="Y660" i="1"/>
  <c r="Z667" i="1"/>
  <c r="Z668" i="1" s="1"/>
  <c r="BP667" i="1"/>
  <c r="Z505" i="1"/>
  <c r="Z516" i="1"/>
  <c r="Z521" i="1"/>
  <c r="Z522" i="1" s="1"/>
  <c r="Z527" i="1"/>
  <c r="Z544" i="1"/>
  <c r="Y552" i="1"/>
  <c r="Z558" i="1"/>
  <c r="Z562" i="1"/>
  <c r="Z566" i="1"/>
  <c r="Z578" i="1"/>
  <c r="Z582" i="1"/>
  <c r="Z651" i="1"/>
  <c r="Z653" i="1"/>
  <c r="Z663" i="1"/>
  <c r="Z664" i="1" s="1"/>
  <c r="Z586" i="1" l="1"/>
  <c r="Z517" i="1"/>
  <c r="Z403" i="1"/>
  <c r="Z383" i="1"/>
  <c r="Z303" i="1"/>
  <c r="Z248" i="1"/>
  <c r="Z168" i="1"/>
  <c r="Z119" i="1"/>
  <c r="Z647" i="1"/>
  <c r="Z128" i="1"/>
  <c r="Z88" i="1"/>
  <c r="Z592" i="1"/>
  <c r="Z214" i="1"/>
  <c r="Z626" i="1"/>
  <c r="Z507" i="1"/>
  <c r="Z273" i="1"/>
  <c r="Z397" i="1"/>
  <c r="Z203" i="1"/>
  <c r="Y676" i="1"/>
  <c r="Z135" i="1"/>
  <c r="Y678" i="1"/>
  <c r="Y675" i="1"/>
  <c r="Z35" i="1"/>
  <c r="Z530" i="1"/>
  <c r="Z546" i="1"/>
  <c r="Z239" i="1"/>
  <c r="Z181" i="1"/>
  <c r="Z97" i="1"/>
  <c r="Z79" i="1"/>
  <c r="Z72" i="1"/>
  <c r="Z574" i="1"/>
  <c r="Z568" i="1"/>
  <c r="Z456" i="1"/>
  <c r="Z654" i="1"/>
  <c r="Z636" i="1"/>
  <c r="Z260" i="1"/>
  <c r="Z145" i="1"/>
  <c r="Z619" i="1"/>
  <c r="Z54" i="1"/>
  <c r="Y674" i="1"/>
  <c r="Z291" i="1"/>
  <c r="Z469" i="1"/>
  <c r="Z430" i="1"/>
  <c r="Z225" i="1"/>
  <c r="Y677" i="1" l="1"/>
  <c r="Z679" i="1"/>
</calcChain>
</file>

<file path=xl/sharedStrings.xml><?xml version="1.0" encoding="utf-8"?>
<sst xmlns="http://schemas.openxmlformats.org/spreadsheetml/2006/main" count="3176" uniqueCount="1096">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</sst>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9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29" t="s">
        <v>0</v>
      </c>
      <c r="E1" s="812"/>
      <c r="F1" s="812"/>
      <c r="G1" s="12" t="s">
        <v>1</v>
      </c>
      <c r="H1" s="1129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213" t="s">
        <v>3</v>
      </c>
      <c r="S1" s="812"/>
      <c r="T1" s="8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85" t="s">
        <v>8</v>
      </c>
      <c r="B5" s="824"/>
      <c r="C5" s="822"/>
      <c r="D5" s="931"/>
      <c r="E5" s="933"/>
      <c r="F5" s="869" t="s">
        <v>9</v>
      </c>
      <c r="G5" s="822"/>
      <c r="H5" s="931" t="s">
        <v>1095</v>
      </c>
      <c r="I5" s="932"/>
      <c r="J5" s="932"/>
      <c r="K5" s="932"/>
      <c r="L5" s="932"/>
      <c r="M5" s="933"/>
      <c r="N5" s="58"/>
      <c r="P5" s="24" t="s">
        <v>10</v>
      </c>
      <c r="Q5" s="837">
        <v>45649</v>
      </c>
      <c r="R5" s="838"/>
      <c r="T5" s="1033" t="s">
        <v>11</v>
      </c>
      <c r="U5" s="854"/>
      <c r="V5" s="1035" t="s">
        <v>12</v>
      </c>
      <c r="W5" s="838"/>
      <c r="AB5" s="51"/>
      <c r="AC5" s="51"/>
      <c r="AD5" s="51"/>
      <c r="AE5" s="51"/>
    </row>
    <row r="6" spans="1:32" s="777" customFormat="1" ht="24" customHeight="1" x14ac:dyDescent="0.2">
      <c r="A6" s="1085" t="s">
        <v>13</v>
      </c>
      <c r="B6" s="824"/>
      <c r="C6" s="822"/>
      <c r="D6" s="936" t="s">
        <v>14</v>
      </c>
      <c r="E6" s="937"/>
      <c r="F6" s="937"/>
      <c r="G6" s="937"/>
      <c r="H6" s="937"/>
      <c r="I6" s="937"/>
      <c r="J6" s="937"/>
      <c r="K6" s="937"/>
      <c r="L6" s="937"/>
      <c r="M6" s="838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1048" t="s">
        <v>16</v>
      </c>
      <c r="U6" s="854"/>
      <c r="V6" s="951" t="s">
        <v>17</v>
      </c>
      <c r="W6" s="95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43"/>
      <c r="N7" s="60"/>
      <c r="P7" s="24"/>
      <c r="Q7" s="42"/>
      <c r="R7" s="42"/>
      <c r="T7" s="792"/>
      <c r="U7" s="854"/>
      <c r="V7" s="953"/>
      <c r="W7" s="954"/>
      <c r="AB7" s="51"/>
      <c r="AC7" s="51"/>
      <c r="AD7" s="51"/>
      <c r="AE7" s="51"/>
    </row>
    <row r="8" spans="1:32" s="777" customFormat="1" ht="25.5" customHeight="1" x14ac:dyDescent="0.2">
      <c r="A8" s="793" t="s">
        <v>18</v>
      </c>
      <c r="B8" s="794"/>
      <c r="C8" s="795"/>
      <c r="D8" s="1170" t="s">
        <v>19</v>
      </c>
      <c r="E8" s="1171"/>
      <c r="F8" s="1171"/>
      <c r="G8" s="1171"/>
      <c r="H8" s="1171"/>
      <c r="I8" s="1171"/>
      <c r="J8" s="1171"/>
      <c r="K8" s="1171"/>
      <c r="L8" s="1171"/>
      <c r="M8" s="1172"/>
      <c r="N8" s="61"/>
      <c r="P8" s="24" t="s">
        <v>20</v>
      </c>
      <c r="Q8" s="1042">
        <v>0.375</v>
      </c>
      <c r="R8" s="1043"/>
      <c r="T8" s="792"/>
      <c r="U8" s="854"/>
      <c r="V8" s="953"/>
      <c r="W8" s="954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86"/>
      <c r="E9" s="887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02" t="str">
        <f>IF(AND($A$9="Тип доверенности/получателя при получении в адресе перегруза:",$D$9="Разовая доверенность"),"Введите ФИО","")</f>
        <v/>
      </c>
      <c r="I9" s="887"/>
      <c r="J9" s="10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7"/>
      <c r="L9" s="887"/>
      <c r="M9" s="887"/>
      <c r="N9" s="775"/>
      <c r="P9" s="26" t="s">
        <v>21</v>
      </c>
      <c r="Q9" s="1109"/>
      <c r="R9" s="874"/>
      <c r="T9" s="792"/>
      <c r="U9" s="854"/>
      <c r="V9" s="955"/>
      <c r="W9" s="956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86"/>
      <c r="E10" s="887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45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22"/>
      <c r="R10" s="1023"/>
      <c r="U10" s="24" t="s">
        <v>23</v>
      </c>
      <c r="V10" s="1191" t="s">
        <v>24</v>
      </c>
      <c r="W10" s="95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2"/>
      <c r="R11" s="838"/>
      <c r="U11" s="24" t="s">
        <v>27</v>
      </c>
      <c r="V11" s="873" t="s">
        <v>28</v>
      </c>
      <c r="W11" s="874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17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2"/>
      <c r="N12" s="62"/>
      <c r="P12" s="24" t="s">
        <v>30</v>
      </c>
      <c r="Q12" s="1042"/>
      <c r="R12" s="1043"/>
      <c r="S12" s="23"/>
      <c r="U12" s="24"/>
      <c r="V12" s="812"/>
      <c r="W12" s="792"/>
      <c r="AB12" s="51"/>
      <c r="AC12" s="51"/>
      <c r="AD12" s="51"/>
      <c r="AE12" s="51"/>
    </row>
    <row r="13" spans="1:32" s="777" customFormat="1" ht="23.25" customHeight="1" x14ac:dyDescent="0.2">
      <c r="A13" s="1017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2"/>
      <c r="N13" s="62"/>
      <c r="O13" s="26"/>
      <c r="P13" s="26" t="s">
        <v>32</v>
      </c>
      <c r="Q13" s="873"/>
      <c r="R13" s="8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17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20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2"/>
      <c r="N15" s="63"/>
      <c r="P15" s="1061" t="s">
        <v>35</v>
      </c>
      <c r="Q15" s="812"/>
      <c r="R15" s="812"/>
      <c r="S15" s="812"/>
      <c r="T15" s="8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2"/>
      <c r="Q16" s="1062"/>
      <c r="R16" s="1062"/>
      <c r="S16" s="1062"/>
      <c r="T16" s="10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7" t="s">
        <v>36</v>
      </c>
      <c r="B17" s="787" t="s">
        <v>37</v>
      </c>
      <c r="C17" s="1090" t="s">
        <v>38</v>
      </c>
      <c r="D17" s="787" t="s">
        <v>39</v>
      </c>
      <c r="E17" s="826"/>
      <c r="F17" s="787" t="s">
        <v>40</v>
      </c>
      <c r="G17" s="787" t="s">
        <v>41</v>
      </c>
      <c r="H17" s="787" t="s">
        <v>42</v>
      </c>
      <c r="I17" s="787" t="s">
        <v>43</v>
      </c>
      <c r="J17" s="787" t="s">
        <v>44</v>
      </c>
      <c r="K17" s="787" t="s">
        <v>45</v>
      </c>
      <c r="L17" s="787" t="s">
        <v>46</v>
      </c>
      <c r="M17" s="787" t="s">
        <v>47</v>
      </c>
      <c r="N17" s="787" t="s">
        <v>48</v>
      </c>
      <c r="O17" s="787" t="s">
        <v>49</v>
      </c>
      <c r="P17" s="787" t="s">
        <v>50</v>
      </c>
      <c r="Q17" s="1135"/>
      <c r="R17" s="1135"/>
      <c r="S17" s="1135"/>
      <c r="T17" s="826"/>
      <c r="U17" s="821" t="s">
        <v>51</v>
      </c>
      <c r="V17" s="822"/>
      <c r="W17" s="787" t="s">
        <v>52</v>
      </c>
      <c r="X17" s="787" t="s">
        <v>53</v>
      </c>
      <c r="Y17" s="819" t="s">
        <v>54</v>
      </c>
      <c r="Z17" s="971" t="s">
        <v>55</v>
      </c>
      <c r="AA17" s="863" t="s">
        <v>56</v>
      </c>
      <c r="AB17" s="863" t="s">
        <v>57</v>
      </c>
      <c r="AC17" s="863" t="s">
        <v>58</v>
      </c>
      <c r="AD17" s="863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788"/>
      <c r="B18" s="788"/>
      <c r="C18" s="788"/>
      <c r="D18" s="827"/>
      <c r="E18" s="828"/>
      <c r="F18" s="788"/>
      <c r="G18" s="788"/>
      <c r="H18" s="788"/>
      <c r="I18" s="788"/>
      <c r="J18" s="788"/>
      <c r="K18" s="788"/>
      <c r="L18" s="788"/>
      <c r="M18" s="788"/>
      <c r="N18" s="788"/>
      <c r="O18" s="788"/>
      <c r="P18" s="827"/>
      <c r="Q18" s="1136"/>
      <c r="R18" s="1136"/>
      <c r="S18" s="1136"/>
      <c r="T18" s="828"/>
      <c r="U18" s="67" t="s">
        <v>61</v>
      </c>
      <c r="V18" s="67" t="s">
        <v>62</v>
      </c>
      <c r="W18" s="788"/>
      <c r="X18" s="788"/>
      <c r="Y18" s="820"/>
      <c r="Z18" s="972"/>
      <c r="AA18" s="968"/>
      <c r="AB18" s="968"/>
      <c r="AC18" s="968"/>
      <c r="AD18" s="866"/>
      <c r="AE18" s="867"/>
      <c r="AF18" s="868"/>
      <c r="AG18" s="66"/>
      <c r="BD18" s="65"/>
    </row>
    <row r="19" spans="1:68" ht="27.75" hidden="1" customHeight="1" x14ac:dyDescent="0.2">
      <c r="A19" s="990" t="s">
        <v>63</v>
      </c>
      <c r="B19" s="991"/>
      <c r="C19" s="991"/>
      <c r="D19" s="991"/>
      <c r="E19" s="991"/>
      <c r="F19" s="991"/>
      <c r="G19" s="991"/>
      <c r="H19" s="991"/>
      <c r="I19" s="991"/>
      <c r="J19" s="991"/>
      <c r="K19" s="991"/>
      <c r="L19" s="991"/>
      <c r="M19" s="991"/>
      <c r="N19" s="991"/>
      <c r="O19" s="991"/>
      <c r="P19" s="991"/>
      <c r="Q19" s="991"/>
      <c r="R19" s="991"/>
      <c r="S19" s="991"/>
      <c r="T19" s="991"/>
      <c r="U19" s="991"/>
      <c r="V19" s="991"/>
      <c r="W19" s="991"/>
      <c r="X19" s="991"/>
      <c r="Y19" s="991"/>
      <c r="Z19" s="991"/>
      <c r="AA19" s="48"/>
      <c r="AB19" s="48"/>
      <c r="AC19" s="48"/>
    </row>
    <row r="20" spans="1:68" ht="16.5" hidden="1" customHeight="1" x14ac:dyDescent="0.25">
      <c r="A20" s="83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7"/>
      <c r="P23" s="798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7"/>
      <c r="P24" s="798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0"/>
      <c r="R27" s="800"/>
      <c r="S27" s="800"/>
      <c r="T27" s="80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88" t="s">
        <v>86</v>
      </c>
      <c r="Q29" s="800"/>
      <c r="R29" s="800"/>
      <c r="S29" s="800"/>
      <c r="T29" s="80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18" t="s">
        <v>90</v>
      </c>
      <c r="Q30" s="800"/>
      <c r="R30" s="800"/>
      <c r="S30" s="800"/>
      <c r="T30" s="80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3" t="s">
        <v>94</v>
      </c>
      <c r="Q31" s="800"/>
      <c r="R31" s="800"/>
      <c r="S31" s="800"/>
      <c r="T31" s="80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803">
        <v>4607091383911</v>
      </c>
      <c r="E32" s="804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0"/>
      <c r="R32" s="800"/>
      <c r="S32" s="800"/>
      <c r="T32" s="80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803">
        <v>4680115885905</v>
      </c>
      <c r="E33" s="804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00"/>
      <c r="R33" s="800"/>
      <c r="S33" s="800"/>
      <c r="T33" s="80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803">
        <v>4607091388244</v>
      </c>
      <c r="E34" s="804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9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0"/>
      <c r="R34" s="800"/>
      <c r="S34" s="800"/>
      <c r="T34" s="80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6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7"/>
      <c r="P35" s="798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hidden="1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7"/>
      <c r="P36" s="798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hidden="1" customHeight="1" x14ac:dyDescent="0.25">
      <c r="A37" s="791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9"/>
      <c r="AB37" s="779"/>
      <c r="AC37" s="779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803">
        <v>4607091388503</v>
      </c>
      <c r="E38" s="804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9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0"/>
      <c r="R38" s="800"/>
      <c r="S38" s="800"/>
      <c r="T38" s="80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6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7"/>
      <c r="P39" s="798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hidden="1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7"/>
      <c r="P40" s="798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hidden="1" customHeight="1" x14ac:dyDescent="0.25">
      <c r="A41" s="791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9"/>
      <c r="AB41" s="779"/>
      <c r="AC41" s="779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803">
        <v>4607091389111</v>
      </c>
      <c r="E42" s="804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11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0"/>
      <c r="R42" s="800"/>
      <c r="S42" s="800"/>
      <c r="T42" s="80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6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7"/>
      <c r="P43" s="798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hidden="1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7"/>
      <c r="P44" s="798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hidden="1" customHeight="1" x14ac:dyDescent="0.2">
      <c r="A45" s="990" t="s">
        <v>113</v>
      </c>
      <c r="B45" s="991"/>
      <c r="C45" s="991"/>
      <c r="D45" s="991"/>
      <c r="E45" s="991"/>
      <c r="F45" s="991"/>
      <c r="G45" s="991"/>
      <c r="H45" s="991"/>
      <c r="I45" s="991"/>
      <c r="J45" s="991"/>
      <c r="K45" s="991"/>
      <c r="L45" s="991"/>
      <c r="M45" s="991"/>
      <c r="N45" s="991"/>
      <c r="O45" s="991"/>
      <c r="P45" s="991"/>
      <c r="Q45" s="991"/>
      <c r="R45" s="991"/>
      <c r="S45" s="991"/>
      <c r="T45" s="991"/>
      <c r="U45" s="991"/>
      <c r="V45" s="991"/>
      <c r="W45" s="991"/>
      <c r="X45" s="991"/>
      <c r="Y45" s="991"/>
      <c r="Z45" s="991"/>
      <c r="AA45" s="48"/>
      <c r="AB45" s="48"/>
      <c r="AC45" s="48"/>
    </row>
    <row r="46" spans="1:68" ht="16.5" hidden="1" customHeight="1" x14ac:dyDescent="0.25">
      <c r="A46" s="834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8"/>
      <c r="AB46" s="778"/>
      <c r="AC46" s="778"/>
    </row>
    <row r="47" spans="1:68" ht="14.25" hidden="1" customHeight="1" x14ac:dyDescent="0.25">
      <c r="A47" s="791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803">
        <v>4607091385670</v>
      </c>
      <c r="E48" s="804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9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4"/>
      <c r="V48" s="34"/>
      <c r="W48" s="35" t="s">
        <v>69</v>
      </c>
      <c r="X48" s="783">
        <v>300</v>
      </c>
      <c r="Y48" s="784">
        <f t="shared" ref="Y48:Y53" si="6">IFERROR(IF(X48="",0,CEILING((X48/$H48),1)*$H48),"")</f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313.33333333333331</v>
      </c>
      <c r="BN48" s="64">
        <f t="shared" ref="BN48:BN53" si="8">IFERROR(Y48*I48/H48,"0")</f>
        <v>315.83999999999997</v>
      </c>
      <c r="BO48" s="64">
        <f t="shared" ref="BO48:BO53" si="9">IFERROR(1/J48*(X48/H48),"0")</f>
        <v>0.49603174603174593</v>
      </c>
      <c r="BP48" s="64">
        <f t="shared" ref="BP48:BP53" si="10">IFERROR(1/J48*(Y48/H48),"0")</f>
        <v>0.5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803">
        <v>4607091385670</v>
      </c>
      <c r="E49" s="804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0"/>
      <c r="R49" s="800"/>
      <c r="S49" s="800"/>
      <c r="T49" s="80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803">
        <v>4680115883956</v>
      </c>
      <c r="E50" s="804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0"/>
      <c r="R50" s="800"/>
      <c r="S50" s="800"/>
      <c r="T50" s="80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803">
        <v>4607091385687</v>
      </c>
      <c r="E51" s="804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4"/>
      <c r="V51" s="34"/>
      <c r="W51" s="35" t="s">
        <v>69</v>
      </c>
      <c r="X51" s="783">
        <v>240</v>
      </c>
      <c r="Y51" s="784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803">
        <v>4680115882539</v>
      </c>
      <c r="E52" s="804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0"/>
      <c r="R52" s="800"/>
      <c r="S52" s="800"/>
      <c r="T52" s="80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803">
        <v>4680115883949</v>
      </c>
      <c r="E53" s="804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11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0"/>
      <c r="R53" s="800"/>
      <c r="S53" s="800"/>
      <c r="T53" s="80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6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7"/>
      <c r="P54" s="798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85">
        <f>IFERROR(X48/H48,"0")+IFERROR(X49/H49,"0")+IFERROR(X50/H50,"0")+IFERROR(X51/H51,"0")+IFERROR(X52/H52,"0")+IFERROR(X53/H53,"0")</f>
        <v>87.777777777777771</v>
      </c>
      <c r="Y54" s="785">
        <f>IFERROR(Y48/H48,"0")+IFERROR(Y49/H49,"0")+IFERROR(Y50/H50,"0")+IFERROR(Y51/H51,"0")+IFERROR(Y52/H52,"0")+IFERROR(Y53/H53,"0")</f>
        <v>88</v>
      </c>
      <c r="Z54" s="785">
        <f>IFERROR(IF(Z48="",0,Z48),"0")+IFERROR(IF(Z49="",0,Z49),"0")+IFERROR(IF(Z50="",0,Z50),"0")+IFERROR(IF(Z51="",0,Z51),"0")+IFERROR(IF(Z52="",0,Z52),"0")+IFERROR(IF(Z53="",0,Z53),"0")</f>
        <v>1.1501999999999999</v>
      </c>
      <c r="AA54" s="786"/>
      <c r="AB54" s="786"/>
      <c r="AC54" s="786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7"/>
      <c r="P55" s="798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85">
        <f>IFERROR(SUM(X48:X53),"0")</f>
        <v>540</v>
      </c>
      <c r="Y55" s="785">
        <f>IFERROR(SUM(Y48:Y53),"0")</f>
        <v>542.40000000000009</v>
      </c>
      <c r="Z55" s="37"/>
      <c r="AA55" s="786"/>
      <c r="AB55" s="786"/>
      <c r="AC55" s="786"/>
    </row>
    <row r="56" spans="1:68" ht="14.25" hidden="1" customHeight="1" x14ac:dyDescent="0.25">
      <c r="A56" s="791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9"/>
      <c r="AB56" s="779"/>
      <c r="AC56" s="779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803">
        <v>4680115885233</v>
      </c>
      <c r="E57" s="804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8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0"/>
      <c r="R57" s="800"/>
      <c r="S57" s="800"/>
      <c r="T57" s="80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803">
        <v>4680115884915</v>
      </c>
      <c r="E58" s="804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83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0"/>
      <c r="R58" s="800"/>
      <c r="S58" s="800"/>
      <c r="T58" s="80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6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7"/>
      <c r="P59" s="798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hidden="1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7"/>
      <c r="P60" s="798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hidden="1" customHeight="1" x14ac:dyDescent="0.25">
      <c r="A61" s="834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8"/>
      <c r="AB61" s="778"/>
      <c r="AC61" s="778"/>
    </row>
    <row r="62" spans="1:68" ht="14.25" hidden="1" customHeight="1" x14ac:dyDescent="0.25">
      <c r="A62" s="791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9"/>
      <c r="AB62" s="779"/>
      <c r="AC62" s="779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803">
        <v>4680115885882</v>
      </c>
      <c r="E63" s="804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113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00"/>
      <c r="R63" s="800"/>
      <c r="S63" s="800"/>
      <c r="T63" s="80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803">
        <v>4680115881426</v>
      </c>
      <c r="E64" s="804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129</v>
      </c>
      <c r="M64" s="33" t="s">
        <v>119</v>
      </c>
      <c r="N64" s="33"/>
      <c r="O64" s="32">
        <v>50</v>
      </c>
      <c r="P64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4"/>
      <c r="V64" s="34"/>
      <c r="W64" s="35" t="s">
        <v>69</v>
      </c>
      <c r="X64" s="783">
        <v>350</v>
      </c>
      <c r="Y64" s="784">
        <f t="shared" si="11"/>
        <v>356.40000000000003</v>
      </c>
      <c r="Z64" s="36">
        <f>IFERROR(IF(Y64=0,"",ROUNDUP(Y64/H64,0)*0.02175),"")</f>
        <v>0.71775</v>
      </c>
      <c r="AA64" s="56"/>
      <c r="AB64" s="57"/>
      <c r="AC64" s="111" t="s">
        <v>147</v>
      </c>
      <c r="AG64" s="64"/>
      <c r="AJ64" s="68" t="s">
        <v>130</v>
      </c>
      <c r="AK64" s="68">
        <v>604.79999999999995</v>
      </c>
      <c r="BB64" s="112" t="s">
        <v>1</v>
      </c>
      <c r="BM64" s="64">
        <f t="shared" si="12"/>
        <v>365.55555555555554</v>
      </c>
      <c r="BN64" s="64">
        <f t="shared" si="13"/>
        <v>372.23999999999995</v>
      </c>
      <c r="BO64" s="64">
        <f t="shared" si="14"/>
        <v>0.57870370370370361</v>
      </c>
      <c r="BP64" s="64">
        <f t="shared" si="15"/>
        <v>0.5892857142857143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803">
        <v>4680115881426</v>
      </c>
      <c r="E65" s="804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8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0"/>
      <c r="R65" s="800"/>
      <c r="S65" s="800"/>
      <c r="T65" s="80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803">
        <v>4680115880283</v>
      </c>
      <c r="E66" s="804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0"/>
      <c r="R66" s="800"/>
      <c r="S66" s="800"/>
      <c r="T66" s="80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803">
        <v>4680115882720</v>
      </c>
      <c r="E67" s="804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0"/>
      <c r="R67" s="800"/>
      <c r="S67" s="800"/>
      <c r="T67" s="80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803">
        <v>4680115881525</v>
      </c>
      <c r="E68" s="804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10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00"/>
      <c r="R68" s="800"/>
      <c r="S68" s="800"/>
      <c r="T68" s="80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4301011192</v>
      </c>
      <c r="D69" s="803">
        <v>4607091382952</v>
      </c>
      <c r="E69" s="804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0"/>
      <c r="R69" s="800"/>
      <c r="S69" s="800"/>
      <c r="T69" s="80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163</v>
      </c>
      <c r="B70" s="54" t="s">
        <v>164</v>
      </c>
      <c r="C70" s="31">
        <v>4301011589</v>
      </c>
      <c r="D70" s="803">
        <v>4680115885899</v>
      </c>
      <c r="E70" s="804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165</v>
      </c>
      <c r="N70" s="33"/>
      <c r="O70" s="32">
        <v>50</v>
      </c>
      <c r="P70" s="8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00"/>
      <c r="R70" s="800"/>
      <c r="S70" s="800"/>
      <c r="T70" s="80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803">
        <v>4680115881419</v>
      </c>
      <c r="E71" s="804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00"/>
      <c r="R71" s="800"/>
      <c r="S71" s="800"/>
      <c r="T71" s="801"/>
      <c r="U71" s="34"/>
      <c r="V71" s="34"/>
      <c r="W71" s="35" t="s">
        <v>69</v>
      </c>
      <c r="X71" s="783">
        <v>225</v>
      </c>
      <c r="Y71" s="784">
        <f t="shared" si="11"/>
        <v>225</v>
      </c>
      <c r="Z71" s="36">
        <f>IFERROR(IF(Y71=0,"",ROUNDUP(Y71/H71,0)*0.00902),"")</f>
        <v>0.45100000000000001</v>
      </c>
      <c r="AA71" s="56"/>
      <c r="AB71" s="57"/>
      <c r="AC71" s="125" t="s">
        <v>169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235.5</v>
      </c>
      <c r="BN71" s="64">
        <f t="shared" si="13"/>
        <v>235.5</v>
      </c>
      <c r="BO71" s="64">
        <f t="shared" si="14"/>
        <v>0.37878787878787878</v>
      </c>
      <c r="BP71" s="64">
        <f t="shared" si="15"/>
        <v>0.37878787878787878</v>
      </c>
    </row>
    <row r="72" spans="1:68" x14ac:dyDescent="0.2">
      <c r="A72" s="796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7"/>
      <c r="P72" s="798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82.407407407407405</v>
      </c>
      <c r="Y72" s="785">
        <f>IFERROR(Y63/H63,"0")+IFERROR(Y64/H64,"0")+IFERROR(Y65/H65,"0")+IFERROR(Y66/H66,"0")+IFERROR(Y67/H67,"0")+IFERROR(Y68/H68,"0")+IFERROR(Y69/H69,"0")+IFERROR(Y70/H70,"0")+IFERROR(Y71/H71,"0")</f>
        <v>83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1.16875</v>
      </c>
      <c r="AA72" s="786"/>
      <c r="AB72" s="786"/>
      <c r="AC72" s="786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7"/>
      <c r="P73" s="798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85">
        <f>IFERROR(SUM(X63:X71),"0")</f>
        <v>575</v>
      </c>
      <c r="Y73" s="785">
        <f>IFERROR(SUM(Y63:Y71),"0")</f>
        <v>581.40000000000009</v>
      </c>
      <c r="Z73" s="37"/>
      <c r="AA73" s="786"/>
      <c r="AB73" s="786"/>
      <c r="AC73" s="786"/>
    </row>
    <row r="74" spans="1:68" ht="14.25" hidden="1" customHeight="1" x14ac:dyDescent="0.25">
      <c r="A74" s="791" t="s">
        <v>170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9"/>
      <c r="AB74" s="779"/>
      <c r="AC74" s="779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803">
        <v>4680115881440</v>
      </c>
      <c r="E75" s="804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8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00"/>
      <c r="R75" s="800"/>
      <c r="S75" s="800"/>
      <c r="T75" s="801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803">
        <v>4680115882751</v>
      </c>
      <c r="E76" s="804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10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00"/>
      <c r="R76" s="800"/>
      <c r="S76" s="800"/>
      <c r="T76" s="80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803">
        <v>4680115885950</v>
      </c>
      <c r="E77" s="804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00"/>
      <c r="R77" s="800"/>
      <c r="S77" s="800"/>
      <c r="T77" s="80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803">
        <v>4680115881433</v>
      </c>
      <c r="E78" s="804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129</v>
      </c>
      <c r="M78" s="33" t="s">
        <v>119</v>
      </c>
      <c r="N78" s="33"/>
      <c r="O78" s="32">
        <v>50</v>
      </c>
      <c r="P78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00"/>
      <c r="R78" s="800"/>
      <c r="S78" s="800"/>
      <c r="T78" s="801"/>
      <c r="U78" s="34"/>
      <c r="V78" s="34"/>
      <c r="W78" s="35" t="s">
        <v>69</v>
      </c>
      <c r="X78" s="783">
        <v>135</v>
      </c>
      <c r="Y78" s="784">
        <f>IFERROR(IF(X78="",0,CEILING((X78/$H78),1)*$H78),"")</f>
        <v>135</v>
      </c>
      <c r="Z78" s="36">
        <f>IFERROR(IF(Y78=0,"",ROUNDUP(Y78/H78,0)*0.00651),"")</f>
        <v>0.32550000000000001</v>
      </c>
      <c r="AA78" s="56"/>
      <c r="AB78" s="57"/>
      <c r="AC78" s="133" t="s">
        <v>173</v>
      </c>
      <c r="AG78" s="64"/>
      <c r="AJ78" s="68" t="s">
        <v>130</v>
      </c>
      <c r="AK78" s="68">
        <v>491.4</v>
      </c>
      <c r="BB78" s="134" t="s">
        <v>1</v>
      </c>
      <c r="BM78" s="64">
        <f>IFERROR(X78*I78/H78,"0")</f>
        <v>144</v>
      </c>
      <c r="BN78" s="64">
        <f>IFERROR(Y78*I78/H78,"0")</f>
        <v>144</v>
      </c>
      <c r="BO78" s="64">
        <f>IFERROR(1/J78*(X78/H78),"0")</f>
        <v>0.27472527472527475</v>
      </c>
      <c r="BP78" s="64">
        <f>IFERROR(1/J78*(Y78/H78),"0")</f>
        <v>0.27472527472527475</v>
      </c>
    </row>
    <row r="79" spans="1:68" x14ac:dyDescent="0.2">
      <c r="A79" s="796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7"/>
      <c r="P79" s="798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85">
        <f>IFERROR(X75/H75,"0")+IFERROR(X76/H76,"0")+IFERROR(X77/H77,"0")+IFERROR(X78/H78,"0")</f>
        <v>50</v>
      </c>
      <c r="Y79" s="785">
        <f>IFERROR(Y75/H75,"0")+IFERROR(Y76/H76,"0")+IFERROR(Y77/H77,"0")+IFERROR(Y78/H78,"0")</f>
        <v>50</v>
      </c>
      <c r="Z79" s="785">
        <f>IFERROR(IF(Z75="",0,Z75),"0")+IFERROR(IF(Z76="",0,Z76),"0")+IFERROR(IF(Z77="",0,Z77),"0")+IFERROR(IF(Z78="",0,Z78),"0")</f>
        <v>0.32550000000000001</v>
      </c>
      <c r="AA79" s="786"/>
      <c r="AB79" s="786"/>
      <c r="AC79" s="786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7"/>
      <c r="P80" s="798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85">
        <f>IFERROR(SUM(X75:X78),"0")</f>
        <v>135</v>
      </c>
      <c r="Y80" s="785">
        <f>IFERROR(SUM(Y75:Y78),"0")</f>
        <v>135</v>
      </c>
      <c r="Z80" s="37"/>
      <c r="AA80" s="786"/>
      <c r="AB80" s="786"/>
      <c r="AC80" s="786"/>
    </row>
    <row r="81" spans="1:68" ht="14.25" hidden="1" customHeight="1" x14ac:dyDescent="0.25">
      <c r="A81" s="791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9"/>
      <c r="AB81" s="779"/>
      <c r="AC81" s="779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803">
        <v>4680115885066</v>
      </c>
      <c r="E82" s="804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87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00"/>
      <c r="R82" s="800"/>
      <c r="S82" s="800"/>
      <c r="T82" s="80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803">
        <v>4680115885042</v>
      </c>
      <c r="E83" s="804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83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00"/>
      <c r="R83" s="800"/>
      <c r="S83" s="800"/>
      <c r="T83" s="80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803">
        <v>4680115885080</v>
      </c>
      <c r="E84" s="804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9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00"/>
      <c r="R84" s="800"/>
      <c r="S84" s="800"/>
      <c r="T84" s="80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803">
        <v>4680115885073</v>
      </c>
      <c r="E85" s="804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00"/>
      <c r="R85" s="800"/>
      <c r="S85" s="800"/>
      <c r="T85" s="801"/>
      <c r="U85" s="34"/>
      <c r="V85" s="34"/>
      <c r="W85" s="35" t="s">
        <v>69</v>
      </c>
      <c r="X85" s="783">
        <v>0</v>
      </c>
      <c r="Y85" s="78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803">
        <v>4680115885059</v>
      </c>
      <c r="E86" s="804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00"/>
      <c r="R86" s="800"/>
      <c r="S86" s="800"/>
      <c r="T86" s="80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803">
        <v>4680115885097</v>
      </c>
      <c r="E87" s="804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00"/>
      <c r="R87" s="800"/>
      <c r="S87" s="800"/>
      <c r="T87" s="80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6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7"/>
      <c r="P88" s="798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85">
        <f>IFERROR(X82/H82,"0")+IFERROR(X83/H83,"0")+IFERROR(X84/H84,"0")+IFERROR(X85/H85,"0")+IFERROR(X86/H86,"0")+IFERROR(X87/H87,"0")</f>
        <v>0</v>
      </c>
      <c r="Y88" s="785">
        <f>IFERROR(Y82/H82,"0")+IFERROR(Y83/H83,"0")+IFERROR(Y84/H84,"0")+IFERROR(Y85/H85,"0")+IFERROR(Y86/H86,"0")+IFERROR(Y87/H87,"0")</f>
        <v>0</v>
      </c>
      <c r="Z88" s="785">
        <f>IFERROR(IF(Z82="",0,Z82),"0")+IFERROR(IF(Z83="",0,Z83),"0")+IFERROR(IF(Z84="",0,Z84),"0")+IFERROR(IF(Z85="",0,Z85),"0")+IFERROR(IF(Z86="",0,Z86),"0")+IFERROR(IF(Z87="",0,Z87),"0")</f>
        <v>0</v>
      </c>
      <c r="AA88" s="786"/>
      <c r="AB88" s="786"/>
      <c r="AC88" s="786"/>
    </row>
    <row r="89" spans="1:68" hidden="1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7"/>
      <c r="P89" s="798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85">
        <f>IFERROR(SUM(X82:X87),"0")</f>
        <v>0</v>
      </c>
      <c r="Y89" s="785">
        <f>IFERROR(SUM(Y82:Y87),"0")</f>
        <v>0</v>
      </c>
      <c r="Z89" s="37"/>
      <c r="AA89" s="786"/>
      <c r="AB89" s="786"/>
      <c r="AC89" s="786"/>
    </row>
    <row r="90" spans="1:68" ht="14.25" hidden="1" customHeight="1" x14ac:dyDescent="0.25">
      <c r="A90" s="791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9"/>
      <c r="AB90" s="779"/>
      <c r="AC90" s="779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803">
        <v>4680115881891</v>
      </c>
      <c r="E91" s="804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9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00"/>
      <c r="R91" s="800"/>
      <c r="S91" s="800"/>
      <c r="T91" s="80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803">
        <v>4680115885769</v>
      </c>
      <c r="E92" s="804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11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00"/>
      <c r="R92" s="800"/>
      <c r="S92" s="800"/>
      <c r="T92" s="80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803">
        <v>4680115884410</v>
      </c>
      <c r="E93" s="804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9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00"/>
      <c r="R93" s="800"/>
      <c r="S93" s="800"/>
      <c r="T93" s="80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803">
        <v>4680115884311</v>
      </c>
      <c r="E94" s="804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00"/>
      <c r="R94" s="800"/>
      <c r="S94" s="800"/>
      <c r="T94" s="80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803">
        <v>4680115885929</v>
      </c>
      <c r="E95" s="804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11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00"/>
      <c r="R95" s="800"/>
      <c r="S95" s="800"/>
      <c r="T95" s="80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803">
        <v>4680115884403</v>
      </c>
      <c r="E96" s="804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1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00"/>
      <c r="R96" s="800"/>
      <c r="S96" s="800"/>
      <c r="T96" s="80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6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7"/>
      <c r="P97" s="798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hidden="1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7"/>
      <c r="P98" s="798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hidden="1" customHeight="1" x14ac:dyDescent="0.25">
      <c r="A99" s="791" t="s">
        <v>211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9"/>
      <c r="AB99" s="779"/>
      <c r="AC99" s="779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803">
        <v>4680115881532</v>
      </c>
      <c r="E100" s="804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11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00"/>
      <c r="R100" s="800"/>
      <c r="S100" s="800"/>
      <c r="T100" s="80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212</v>
      </c>
      <c r="B101" s="54" t="s">
        <v>215</v>
      </c>
      <c r="C101" s="31">
        <v>4301060371</v>
      </c>
      <c r="D101" s="803">
        <v>4680115881532</v>
      </c>
      <c r="E101" s="804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00"/>
      <c r="R101" s="800"/>
      <c r="S101" s="800"/>
      <c r="T101" s="801"/>
      <c r="U101" s="34"/>
      <c r="V101" s="34"/>
      <c r="W101" s="35" t="s">
        <v>69</v>
      </c>
      <c r="X101" s="783">
        <v>0</v>
      </c>
      <c r="Y101" s="78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803">
        <v>4680115881464</v>
      </c>
      <c r="E102" s="804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8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00"/>
      <c r="R102" s="800"/>
      <c r="S102" s="800"/>
      <c r="T102" s="80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6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7"/>
      <c r="P103" s="798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85">
        <f>IFERROR(X100/H100,"0")+IFERROR(X101/H101,"0")+IFERROR(X102/H102,"0")</f>
        <v>0</v>
      </c>
      <c r="Y103" s="785">
        <f>IFERROR(Y100/H100,"0")+IFERROR(Y101/H101,"0")+IFERROR(Y102/H102,"0")</f>
        <v>0</v>
      </c>
      <c r="Z103" s="785">
        <f>IFERROR(IF(Z100="",0,Z100),"0")+IFERROR(IF(Z101="",0,Z101),"0")+IFERROR(IF(Z102="",0,Z102),"0")</f>
        <v>0</v>
      </c>
      <c r="AA103" s="786"/>
      <c r="AB103" s="786"/>
      <c r="AC103" s="786"/>
    </row>
    <row r="104" spans="1:68" hidden="1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7"/>
      <c r="P104" s="798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85">
        <f>IFERROR(SUM(X100:X102),"0")</f>
        <v>0</v>
      </c>
      <c r="Y104" s="785">
        <f>IFERROR(SUM(Y100:Y102),"0")</f>
        <v>0</v>
      </c>
      <c r="Z104" s="37"/>
      <c r="AA104" s="786"/>
      <c r="AB104" s="786"/>
      <c r="AC104" s="786"/>
    </row>
    <row r="105" spans="1:68" ht="16.5" hidden="1" customHeight="1" x14ac:dyDescent="0.25">
      <c r="A105" s="834" t="s">
        <v>219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8"/>
      <c r="AB105" s="778"/>
      <c r="AC105" s="778"/>
    </row>
    <row r="106" spans="1:68" ht="14.25" hidden="1" customHeight="1" x14ac:dyDescent="0.25">
      <c r="A106" s="791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9"/>
      <c r="AB106" s="779"/>
      <c r="AC106" s="779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803">
        <v>4680115881327</v>
      </c>
      <c r="E107" s="804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165</v>
      </c>
      <c r="N107" s="33"/>
      <c r="O107" s="32">
        <v>50</v>
      </c>
      <c r="P107" s="9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00"/>
      <c r="R107" s="800"/>
      <c r="S107" s="800"/>
      <c r="T107" s="801"/>
      <c r="U107" s="34"/>
      <c r="V107" s="34"/>
      <c r="W107" s="35" t="s">
        <v>69</v>
      </c>
      <c r="X107" s="783">
        <v>250</v>
      </c>
      <c r="Y107" s="784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803">
        <v>4680115881518</v>
      </c>
      <c r="E108" s="804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9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00"/>
      <c r="R108" s="800"/>
      <c r="S108" s="800"/>
      <c r="T108" s="80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803">
        <v>4680115881303</v>
      </c>
      <c r="E109" s="804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165</v>
      </c>
      <c r="N109" s="33"/>
      <c r="O109" s="32">
        <v>50</v>
      </c>
      <c r="P109" s="95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00"/>
      <c r="R109" s="800"/>
      <c r="S109" s="800"/>
      <c r="T109" s="801"/>
      <c r="U109" s="34"/>
      <c r="V109" s="34"/>
      <c r="W109" s="35" t="s">
        <v>69</v>
      </c>
      <c r="X109" s="783">
        <v>450</v>
      </c>
      <c r="Y109" s="784">
        <f>IFERROR(IF(X109="",0,CEILING((X109/$H109),1)*$H109),"")</f>
        <v>450</v>
      </c>
      <c r="Z109" s="36">
        <f>IFERROR(IF(Y109=0,"",ROUNDUP(Y109/H109,0)*0.00902),"")</f>
        <v>0.90200000000000002</v>
      </c>
      <c r="AA109" s="56"/>
      <c r="AB109" s="57"/>
      <c r="AC109" s="169" t="s">
        <v>225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471</v>
      </c>
      <c r="BN109" s="64">
        <f>IFERROR(Y109*I109/H109,"0")</f>
        <v>471</v>
      </c>
      <c r="BO109" s="64">
        <f>IFERROR(1/J109*(X109/H109),"0")</f>
        <v>0.75757575757575757</v>
      </c>
      <c r="BP109" s="64">
        <f>IFERROR(1/J109*(Y109/H109),"0")</f>
        <v>0.75757575757575757</v>
      </c>
    </row>
    <row r="110" spans="1:68" x14ac:dyDescent="0.2">
      <c r="A110" s="796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7"/>
      <c r="P110" s="798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85">
        <f>IFERROR(X107/H107,"0")+IFERROR(X108/H108,"0")+IFERROR(X109/H109,"0")</f>
        <v>123.14814814814815</v>
      </c>
      <c r="Y110" s="785">
        <f>IFERROR(Y107/H107,"0")+IFERROR(Y108/H108,"0")+IFERROR(Y109/H109,"0")</f>
        <v>124</v>
      </c>
      <c r="Z110" s="785">
        <f>IFERROR(IF(Z107="",0,Z107),"0")+IFERROR(IF(Z108="",0,Z108),"0")+IFERROR(IF(Z109="",0,Z109),"0")</f>
        <v>1.4239999999999999</v>
      </c>
      <c r="AA110" s="786"/>
      <c r="AB110" s="786"/>
      <c r="AC110" s="786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7"/>
      <c r="P111" s="798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85">
        <f>IFERROR(SUM(X107:X109),"0")</f>
        <v>700</v>
      </c>
      <c r="Y111" s="785">
        <f>IFERROR(SUM(Y107:Y109),"0")</f>
        <v>709.2</v>
      </c>
      <c r="Z111" s="37"/>
      <c r="AA111" s="786"/>
      <c r="AB111" s="786"/>
      <c r="AC111" s="786"/>
    </row>
    <row r="112" spans="1:68" ht="14.25" hidden="1" customHeight="1" x14ac:dyDescent="0.25">
      <c r="A112" s="791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9"/>
      <c r="AB112" s="779"/>
      <c r="AC112" s="779"/>
    </row>
    <row r="113" spans="1:68" ht="27" hidden="1" customHeight="1" x14ac:dyDescent="0.25">
      <c r="A113" s="54" t="s">
        <v>228</v>
      </c>
      <c r="B113" s="54" t="s">
        <v>229</v>
      </c>
      <c r="C113" s="31">
        <v>4301051437</v>
      </c>
      <c r="D113" s="803">
        <v>4607091386967</v>
      </c>
      <c r="E113" s="804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11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00"/>
      <c r="R113" s="800"/>
      <c r="S113" s="800"/>
      <c r="T113" s="80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228</v>
      </c>
      <c r="B114" s="54" t="s">
        <v>231</v>
      </c>
      <c r="C114" s="31">
        <v>4301051546</v>
      </c>
      <c r="D114" s="803">
        <v>4607091386967</v>
      </c>
      <c r="E114" s="804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9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00"/>
      <c r="R114" s="800"/>
      <c r="S114" s="800"/>
      <c r="T114" s="801"/>
      <c r="U114" s="34"/>
      <c r="V114" s="34"/>
      <c r="W114" s="35" t="s">
        <v>69</v>
      </c>
      <c r="X114" s="783">
        <v>50</v>
      </c>
      <c r="Y114" s="784">
        <f t="shared" si="26"/>
        <v>50.400000000000006</v>
      </c>
      <c r="Z114" s="36">
        <f>IFERROR(IF(Y114=0,"",ROUNDUP(Y114/H114,0)*0.02175),"")</f>
        <v>0.1305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53.357142857142861</v>
      </c>
      <c r="BN114" s="64">
        <f t="shared" si="28"/>
        <v>53.784000000000006</v>
      </c>
      <c r="BO114" s="64">
        <f t="shared" si="29"/>
        <v>0.10629251700680271</v>
      </c>
      <c r="BP114" s="64">
        <f t="shared" si="30"/>
        <v>0.10714285714285714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803">
        <v>4607091385731</v>
      </c>
      <c r="E115" s="804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00"/>
      <c r="R115" s="800"/>
      <c r="S115" s="800"/>
      <c r="T115" s="801"/>
      <c r="U115" s="34"/>
      <c r="V115" s="34"/>
      <c r="W115" s="35" t="s">
        <v>69</v>
      </c>
      <c r="X115" s="783">
        <v>360</v>
      </c>
      <c r="Y115" s="784">
        <f t="shared" si="26"/>
        <v>361.8</v>
      </c>
      <c r="Z115" s="36">
        <f>IFERROR(IF(Y115=0,"",ROUNDUP(Y115/H115,0)*0.00651),"")</f>
        <v>0.87234</v>
      </c>
      <c r="AA115" s="56"/>
      <c r="AB115" s="57"/>
      <c r="AC115" s="175" t="s">
        <v>230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393.59999999999997</v>
      </c>
      <c r="BN115" s="64">
        <f t="shared" si="28"/>
        <v>395.56799999999998</v>
      </c>
      <c r="BO115" s="64">
        <f t="shared" si="29"/>
        <v>0.73260073260073255</v>
      </c>
      <c r="BP115" s="64">
        <f t="shared" si="30"/>
        <v>0.73626373626373631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803">
        <v>4680115880894</v>
      </c>
      <c r="E116" s="804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00"/>
      <c r="R116" s="800"/>
      <c r="S116" s="800"/>
      <c r="T116" s="80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803">
        <v>4680115880214</v>
      </c>
      <c r="E117" s="804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10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00"/>
      <c r="R117" s="800"/>
      <c r="S117" s="800"/>
      <c r="T117" s="80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803">
        <v>4680115880214</v>
      </c>
      <c r="E118" s="804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1124" t="s">
        <v>241</v>
      </c>
      <c r="Q118" s="800"/>
      <c r="R118" s="800"/>
      <c r="S118" s="800"/>
      <c r="T118" s="80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6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7"/>
      <c r="P119" s="798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85">
        <f>IFERROR(X113/H113,"0")+IFERROR(X114/H114,"0")+IFERROR(X115/H115,"0")+IFERROR(X116/H116,"0")+IFERROR(X117/H117,"0")+IFERROR(X118/H118,"0")</f>
        <v>139.28571428571428</v>
      </c>
      <c r="Y119" s="785">
        <f>IFERROR(Y113/H113,"0")+IFERROR(Y114/H114,"0")+IFERROR(Y115/H115,"0")+IFERROR(Y116/H116,"0")+IFERROR(Y117/H117,"0")+IFERROR(Y118/H118,"0")</f>
        <v>140</v>
      </c>
      <c r="Z119" s="785">
        <f>IFERROR(IF(Z113="",0,Z113),"0")+IFERROR(IF(Z114="",0,Z114),"0")+IFERROR(IF(Z115="",0,Z115),"0")+IFERROR(IF(Z116="",0,Z116),"0")+IFERROR(IF(Z117="",0,Z117),"0")+IFERROR(IF(Z118="",0,Z118),"0")</f>
        <v>1.00284</v>
      </c>
      <c r="AA119" s="786"/>
      <c r="AB119" s="786"/>
      <c r="AC119" s="786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7"/>
      <c r="P120" s="798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85">
        <f>IFERROR(SUM(X113:X118),"0")</f>
        <v>410</v>
      </c>
      <c r="Y120" s="785">
        <f>IFERROR(SUM(Y113:Y118),"0")</f>
        <v>412.20000000000005</v>
      </c>
      <c r="Z120" s="37"/>
      <c r="AA120" s="786"/>
      <c r="AB120" s="786"/>
      <c r="AC120" s="786"/>
    </row>
    <row r="121" spans="1:68" ht="16.5" hidden="1" customHeight="1" x14ac:dyDescent="0.25">
      <c r="A121" s="834" t="s">
        <v>243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8"/>
      <c r="AB121" s="778"/>
      <c r="AC121" s="778"/>
    </row>
    <row r="122" spans="1:68" ht="14.25" hidden="1" customHeight="1" x14ac:dyDescent="0.25">
      <c r="A122" s="791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9"/>
      <c r="AB122" s="779"/>
      <c r="AC122" s="779"/>
    </row>
    <row r="123" spans="1:68" ht="27" hidden="1" customHeight="1" x14ac:dyDescent="0.25">
      <c r="A123" s="54" t="s">
        <v>244</v>
      </c>
      <c r="B123" s="54" t="s">
        <v>245</v>
      </c>
      <c r="C123" s="31">
        <v>4301011514</v>
      </c>
      <c r="D123" s="803">
        <v>4680115882133</v>
      </c>
      <c r="E123" s="804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00"/>
      <c r="R123" s="800"/>
      <c r="S123" s="800"/>
      <c r="T123" s="80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244</v>
      </c>
      <c r="B124" s="54" t="s">
        <v>247</v>
      </c>
      <c r="C124" s="31">
        <v>4301011703</v>
      </c>
      <c r="D124" s="803">
        <v>4680115882133</v>
      </c>
      <c r="E124" s="804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7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00"/>
      <c r="R124" s="800"/>
      <c r="S124" s="800"/>
      <c r="T124" s="801"/>
      <c r="U124" s="34"/>
      <c r="V124" s="34"/>
      <c r="W124" s="35" t="s">
        <v>69</v>
      </c>
      <c r="X124" s="783">
        <v>40</v>
      </c>
      <c r="Y124" s="784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803">
        <v>4680115880269</v>
      </c>
      <c r="E125" s="804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98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00"/>
      <c r="R125" s="800"/>
      <c r="S125" s="800"/>
      <c r="T125" s="80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803">
        <v>4680115880429</v>
      </c>
      <c r="E126" s="804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00"/>
      <c r="R126" s="800"/>
      <c r="S126" s="800"/>
      <c r="T126" s="801"/>
      <c r="U126" s="34"/>
      <c r="V126" s="34"/>
      <c r="W126" s="35" t="s">
        <v>69</v>
      </c>
      <c r="X126" s="783">
        <v>630</v>
      </c>
      <c r="Y126" s="784">
        <f>IFERROR(IF(X126="",0,CEILING((X126/$H126),1)*$H126),"")</f>
        <v>630</v>
      </c>
      <c r="Z126" s="36">
        <f>IFERROR(IF(Y126=0,"",ROUNDUP(Y126/H126,0)*0.00902),"")</f>
        <v>1.2627999999999999</v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>IFERROR(X126*I126/H126,"0")</f>
        <v>659.40000000000009</v>
      </c>
      <c r="BN126" s="64">
        <f>IFERROR(Y126*I126/H126,"0")</f>
        <v>659.40000000000009</v>
      </c>
      <c r="BO126" s="64">
        <f>IFERROR(1/J126*(X126/H126),"0")</f>
        <v>1.0606060606060606</v>
      </c>
      <c r="BP126" s="64">
        <f>IFERROR(1/J126*(Y126/H126),"0")</f>
        <v>1.0606060606060606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803">
        <v>4680115881457</v>
      </c>
      <c r="E127" s="804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8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00"/>
      <c r="R127" s="800"/>
      <c r="S127" s="800"/>
      <c r="T127" s="80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246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6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7"/>
      <c r="P128" s="798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85">
        <f>IFERROR(X123/H123,"0")+IFERROR(X124/H124,"0")+IFERROR(X125/H125,"0")+IFERROR(X126/H126,"0")+IFERROR(X127/H127,"0")</f>
        <v>143.57142857142858</v>
      </c>
      <c r="Y128" s="785">
        <f>IFERROR(Y123/H123,"0")+IFERROR(Y124/H124,"0")+IFERROR(Y125/H125,"0")+IFERROR(Y126/H126,"0")+IFERROR(Y127/H127,"0")</f>
        <v>144</v>
      </c>
      <c r="Z128" s="785">
        <f>IFERROR(IF(Z123="",0,Z123),"0")+IFERROR(IF(Z124="",0,Z124),"0")+IFERROR(IF(Z125="",0,Z125),"0")+IFERROR(IF(Z126="",0,Z126),"0")+IFERROR(IF(Z127="",0,Z127),"0")</f>
        <v>1.3497999999999999</v>
      </c>
      <c r="AA128" s="786"/>
      <c r="AB128" s="786"/>
      <c r="AC128" s="786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7"/>
      <c r="P129" s="798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85">
        <f>IFERROR(SUM(X123:X127),"0")</f>
        <v>670</v>
      </c>
      <c r="Y129" s="785">
        <f>IFERROR(SUM(Y123:Y127),"0")</f>
        <v>674.8</v>
      </c>
      <c r="Z129" s="37"/>
      <c r="AA129" s="786"/>
      <c r="AB129" s="786"/>
      <c r="AC129" s="786"/>
    </row>
    <row r="130" spans="1:68" ht="14.25" hidden="1" customHeight="1" x14ac:dyDescent="0.25">
      <c r="A130" s="791" t="s">
        <v>170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9"/>
      <c r="AB130" s="779"/>
      <c r="AC130" s="779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803">
        <v>4680115881488</v>
      </c>
      <c r="E131" s="804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11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00"/>
      <c r="R131" s="800"/>
      <c r="S131" s="800"/>
      <c r="T131" s="80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803">
        <v>4680115882775</v>
      </c>
      <c r="E132" s="804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107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00"/>
      <c r="R132" s="800"/>
      <c r="S132" s="800"/>
      <c r="T132" s="80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803">
        <v>4680115882775</v>
      </c>
      <c r="E133" s="804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8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00"/>
      <c r="R133" s="800"/>
      <c r="S133" s="800"/>
      <c r="T133" s="80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803">
        <v>4680115880658</v>
      </c>
      <c r="E134" s="804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00"/>
      <c r="R134" s="800"/>
      <c r="S134" s="800"/>
      <c r="T134" s="80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6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7"/>
      <c r="P135" s="798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hidden="1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7"/>
      <c r="P136" s="798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hidden="1" customHeight="1" x14ac:dyDescent="0.25">
      <c r="A137" s="791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9"/>
      <c r="AB137" s="779"/>
      <c r="AC137" s="779"/>
    </row>
    <row r="138" spans="1:68" ht="37.5" hidden="1" customHeight="1" x14ac:dyDescent="0.25">
      <c r="A138" s="54" t="s">
        <v>264</v>
      </c>
      <c r="B138" s="54" t="s">
        <v>265</v>
      </c>
      <c r="C138" s="31">
        <v>4301051360</v>
      </c>
      <c r="D138" s="803">
        <v>4607091385168</v>
      </c>
      <c r="E138" s="804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00"/>
      <c r="R138" s="800"/>
      <c r="S138" s="800"/>
      <c r="T138" s="80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264</v>
      </c>
      <c r="B139" s="54" t="s">
        <v>267</v>
      </c>
      <c r="C139" s="31">
        <v>4301051625</v>
      </c>
      <c r="D139" s="803">
        <v>4607091385168</v>
      </c>
      <c r="E139" s="804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9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00"/>
      <c r="R139" s="800"/>
      <c r="S139" s="800"/>
      <c r="T139" s="801"/>
      <c r="U139" s="34"/>
      <c r="V139" s="34"/>
      <c r="W139" s="35" t="s">
        <v>69</v>
      </c>
      <c r="X139" s="783">
        <v>350</v>
      </c>
      <c r="Y139" s="784">
        <f t="shared" si="31"/>
        <v>352.8</v>
      </c>
      <c r="Z139" s="36">
        <f>IFERROR(IF(Y139=0,"",ROUNDUP(Y139/H139,0)*0.02175),"")</f>
        <v>0.91349999999999998</v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373.25</v>
      </c>
      <c r="BN139" s="64">
        <f t="shared" si="33"/>
        <v>376.23599999999999</v>
      </c>
      <c r="BO139" s="64">
        <f t="shared" si="34"/>
        <v>0.74404761904761896</v>
      </c>
      <c r="BP139" s="64">
        <f t="shared" si="35"/>
        <v>0.75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803">
        <v>4680115884540</v>
      </c>
      <c r="E140" s="804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00"/>
      <c r="R140" s="800"/>
      <c r="S140" s="800"/>
      <c r="T140" s="80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803">
        <v>4607091383256</v>
      </c>
      <c r="E141" s="804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0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00"/>
      <c r="R141" s="800"/>
      <c r="S141" s="800"/>
      <c r="T141" s="80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803">
        <v>4607091385748</v>
      </c>
      <c r="E142" s="804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10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00"/>
      <c r="R142" s="800"/>
      <c r="S142" s="800"/>
      <c r="T142" s="801"/>
      <c r="U142" s="34"/>
      <c r="V142" s="34"/>
      <c r="W142" s="35" t="s">
        <v>69</v>
      </c>
      <c r="X142" s="783">
        <v>315</v>
      </c>
      <c r="Y142" s="784">
        <f t="shared" si="31"/>
        <v>315.90000000000003</v>
      </c>
      <c r="Z142" s="36">
        <f>IFERROR(IF(Y142=0,"",ROUNDUP(Y142/H142,0)*0.00651),"")</f>
        <v>0.76167000000000007</v>
      </c>
      <c r="AA142" s="56"/>
      <c r="AB142" s="57"/>
      <c r="AC142" s="209" t="s">
        <v>274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344.4</v>
      </c>
      <c r="BN142" s="64">
        <f t="shared" si="33"/>
        <v>345.38400000000001</v>
      </c>
      <c r="BO142" s="64">
        <f t="shared" si="34"/>
        <v>0.64102564102564097</v>
      </c>
      <c r="BP142" s="64">
        <f t="shared" si="35"/>
        <v>0.6428571428571429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803">
        <v>4680115884533</v>
      </c>
      <c r="E143" s="804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00"/>
      <c r="R143" s="800"/>
      <c r="S143" s="800"/>
      <c r="T143" s="801"/>
      <c r="U143" s="34"/>
      <c r="V143" s="34"/>
      <c r="W143" s="35" t="s">
        <v>69</v>
      </c>
      <c r="X143" s="783">
        <v>21</v>
      </c>
      <c r="Y143" s="784">
        <f t="shared" si="31"/>
        <v>21.6</v>
      </c>
      <c r="Z143" s="36">
        <f>IFERROR(IF(Y143=0,"",ROUNDUP(Y143/H143,0)*0.00651),"")</f>
        <v>7.8119999999999995E-2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23.099999999999998</v>
      </c>
      <c r="BN143" s="64">
        <f t="shared" si="33"/>
        <v>23.76</v>
      </c>
      <c r="BO143" s="64">
        <f t="shared" si="34"/>
        <v>6.4102564102564111E-2</v>
      </c>
      <c r="BP143" s="64">
        <f t="shared" si="35"/>
        <v>6.5934065934065936E-2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803">
        <v>4680115882645</v>
      </c>
      <c r="E144" s="804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12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00"/>
      <c r="R144" s="800"/>
      <c r="S144" s="800"/>
      <c r="T144" s="80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6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7"/>
      <c r="P145" s="798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85">
        <f>IFERROR(X138/H138,"0")+IFERROR(X139/H139,"0")+IFERROR(X140/H140,"0")+IFERROR(X141/H141,"0")+IFERROR(X142/H142,"0")+IFERROR(X143/H143,"0")+IFERROR(X144/H144,"0")</f>
        <v>169.99999999999997</v>
      </c>
      <c r="Y145" s="785">
        <f>IFERROR(Y138/H138,"0")+IFERROR(Y139/H139,"0")+IFERROR(Y140/H140,"0")+IFERROR(Y141/H141,"0")+IFERROR(Y142/H142,"0")+IFERROR(Y143/H143,"0")+IFERROR(Y144/H144,"0")</f>
        <v>171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1.75329</v>
      </c>
      <c r="AA145" s="786"/>
      <c r="AB145" s="786"/>
      <c r="AC145" s="786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7"/>
      <c r="P146" s="798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85">
        <f>IFERROR(SUM(X138:X144),"0")</f>
        <v>686</v>
      </c>
      <c r="Y146" s="785">
        <f>IFERROR(SUM(Y138:Y144),"0")</f>
        <v>690.30000000000007</v>
      </c>
      <c r="Z146" s="37"/>
      <c r="AA146" s="786"/>
      <c r="AB146" s="786"/>
      <c r="AC146" s="786"/>
    </row>
    <row r="147" spans="1:68" ht="14.25" hidden="1" customHeight="1" x14ac:dyDescent="0.25">
      <c r="A147" s="791" t="s">
        <v>211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9"/>
      <c r="AB147" s="779"/>
      <c r="AC147" s="779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803">
        <v>4680115882652</v>
      </c>
      <c r="E148" s="804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00"/>
      <c r="R148" s="800"/>
      <c r="S148" s="800"/>
      <c r="T148" s="80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803">
        <v>4680115880238</v>
      </c>
      <c r="E149" s="804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00"/>
      <c r="R149" s="800"/>
      <c r="S149" s="800"/>
      <c r="T149" s="801"/>
      <c r="U149" s="34"/>
      <c r="V149" s="34"/>
      <c r="W149" s="35" t="s">
        <v>69</v>
      </c>
      <c r="X149" s="783">
        <v>29.7</v>
      </c>
      <c r="Y149" s="784">
        <f>IFERROR(IF(X149="",0,CEILING((X149/$H149),1)*$H149),"")</f>
        <v>29.7</v>
      </c>
      <c r="Z149" s="36">
        <f>IFERROR(IF(Y149=0,"",ROUNDUP(Y149/H149,0)*0.00651),"")</f>
        <v>9.7650000000000001E-2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33.57</v>
      </c>
      <c r="BN149" s="64">
        <f>IFERROR(Y149*I149/H149,"0")</f>
        <v>33.57</v>
      </c>
      <c r="BO149" s="64">
        <f>IFERROR(1/J149*(X149/H149),"0")</f>
        <v>8.241758241758243E-2</v>
      </c>
      <c r="BP149" s="64">
        <f>IFERROR(1/J149*(Y149/H149),"0")</f>
        <v>8.241758241758243E-2</v>
      </c>
    </row>
    <row r="150" spans="1:68" x14ac:dyDescent="0.2">
      <c r="A150" s="796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7"/>
      <c r="P150" s="798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85">
        <f>IFERROR(X148/H148,"0")+IFERROR(X149/H149,"0")</f>
        <v>15</v>
      </c>
      <c r="Y150" s="785">
        <f>IFERROR(Y148/H148,"0")+IFERROR(Y149/H149,"0")</f>
        <v>15</v>
      </c>
      <c r="Z150" s="785">
        <f>IFERROR(IF(Z148="",0,Z148),"0")+IFERROR(IF(Z149="",0,Z149),"0")</f>
        <v>9.7650000000000001E-2</v>
      </c>
      <c r="AA150" s="786"/>
      <c r="AB150" s="786"/>
      <c r="AC150" s="786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7"/>
      <c r="P151" s="798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85">
        <f>IFERROR(SUM(X148:X149),"0")</f>
        <v>29.7</v>
      </c>
      <c r="Y151" s="785">
        <f>IFERROR(SUM(Y148:Y149),"0")</f>
        <v>29.7</v>
      </c>
      <c r="Z151" s="37"/>
      <c r="AA151" s="786"/>
      <c r="AB151" s="786"/>
      <c r="AC151" s="786"/>
    </row>
    <row r="152" spans="1:68" ht="16.5" hidden="1" customHeight="1" x14ac:dyDescent="0.25">
      <c r="A152" s="834" t="s">
        <v>289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8"/>
      <c r="AB152" s="778"/>
      <c r="AC152" s="778"/>
    </row>
    <row r="153" spans="1:68" ht="14.25" hidden="1" customHeight="1" x14ac:dyDescent="0.25">
      <c r="A153" s="791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9"/>
      <c r="AB153" s="779"/>
      <c r="AC153" s="779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803">
        <v>4680115885561</v>
      </c>
      <c r="E154" s="804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983" t="s">
        <v>293</v>
      </c>
      <c r="Q154" s="800"/>
      <c r="R154" s="800"/>
      <c r="S154" s="800"/>
      <c r="T154" s="801"/>
      <c r="U154" s="34"/>
      <c r="V154" s="34"/>
      <c r="W154" s="35" t="s">
        <v>69</v>
      </c>
      <c r="X154" s="783">
        <v>0</v>
      </c>
      <c r="Y154" s="784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295</v>
      </c>
      <c r="B155" s="54" t="s">
        <v>296</v>
      </c>
      <c r="C155" s="31">
        <v>4301011564</v>
      </c>
      <c r="D155" s="803">
        <v>4680115882577</v>
      </c>
      <c r="E155" s="804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122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00"/>
      <c r="R155" s="800"/>
      <c r="S155" s="800"/>
      <c r="T155" s="80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297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295</v>
      </c>
      <c r="B156" s="54" t="s">
        <v>298</v>
      </c>
      <c r="C156" s="31">
        <v>4301011562</v>
      </c>
      <c r="D156" s="803">
        <v>4680115882577</v>
      </c>
      <c r="E156" s="804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9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00"/>
      <c r="R156" s="800"/>
      <c r="S156" s="800"/>
      <c r="T156" s="801"/>
      <c r="U156" s="34"/>
      <c r="V156" s="34"/>
      <c r="W156" s="35" t="s">
        <v>69</v>
      </c>
      <c r="X156" s="783">
        <v>60</v>
      </c>
      <c r="Y156" s="784">
        <f>IFERROR(IF(X156="",0,CEILING((X156/$H156),1)*$H156),"")</f>
        <v>60.800000000000004</v>
      </c>
      <c r="Z156" s="36">
        <f>IFERROR(IF(Y156=0,"",ROUNDUP(Y156/H156,0)*0.00651),"")</f>
        <v>0.12369000000000001</v>
      </c>
      <c r="AA156" s="56"/>
      <c r="AB156" s="57"/>
      <c r="AC156" s="223" t="s">
        <v>297</v>
      </c>
      <c r="AG156" s="64"/>
      <c r="AJ156" s="68"/>
      <c r="AK156" s="68">
        <v>0</v>
      </c>
      <c r="BB156" s="224" t="s">
        <v>1</v>
      </c>
      <c r="BM156" s="64">
        <f>IFERROR(X156*I156/H156,"0")</f>
        <v>63.374999999999993</v>
      </c>
      <c r="BN156" s="64">
        <f>IFERROR(Y156*I156/H156,"0")</f>
        <v>64.22</v>
      </c>
      <c r="BO156" s="64">
        <f>IFERROR(1/J156*(X156/H156),"0")</f>
        <v>0.10302197802197803</v>
      </c>
      <c r="BP156" s="64">
        <f>IFERROR(1/J156*(Y156/H156),"0")</f>
        <v>0.1043956043956044</v>
      </c>
    </row>
    <row r="157" spans="1:68" x14ac:dyDescent="0.2">
      <c r="A157" s="796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7"/>
      <c r="P157" s="798" t="s">
        <v>71</v>
      </c>
      <c r="Q157" s="794"/>
      <c r="R157" s="794"/>
      <c r="S157" s="794"/>
      <c r="T157" s="794"/>
      <c r="U157" s="794"/>
      <c r="V157" s="795"/>
      <c r="W157" s="37" t="s">
        <v>72</v>
      </c>
      <c r="X157" s="785">
        <f>IFERROR(X154/H154,"0")+IFERROR(X155/H155,"0")+IFERROR(X156/H156,"0")</f>
        <v>18.75</v>
      </c>
      <c r="Y157" s="785">
        <f>IFERROR(Y154/H154,"0")+IFERROR(Y155/H155,"0")+IFERROR(Y156/H156,"0")</f>
        <v>19</v>
      </c>
      <c r="Z157" s="785">
        <f>IFERROR(IF(Z154="",0,Z154),"0")+IFERROR(IF(Z155="",0,Z155),"0")+IFERROR(IF(Z156="",0,Z156),"0")</f>
        <v>0.12369000000000001</v>
      </c>
      <c r="AA157" s="786"/>
      <c r="AB157" s="786"/>
      <c r="AC157" s="786"/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7"/>
      <c r="P158" s="798" t="s">
        <v>71</v>
      </c>
      <c r="Q158" s="794"/>
      <c r="R158" s="794"/>
      <c r="S158" s="794"/>
      <c r="T158" s="794"/>
      <c r="U158" s="794"/>
      <c r="V158" s="795"/>
      <c r="W158" s="37" t="s">
        <v>69</v>
      </c>
      <c r="X158" s="785">
        <f>IFERROR(SUM(X154:X156),"0")</f>
        <v>60</v>
      </c>
      <c r="Y158" s="785">
        <f>IFERROR(SUM(Y154:Y156),"0")</f>
        <v>60.800000000000004</v>
      </c>
      <c r="Z158" s="37"/>
      <c r="AA158" s="786"/>
      <c r="AB158" s="786"/>
      <c r="AC158" s="786"/>
    </row>
    <row r="159" spans="1:68" ht="14.25" hidden="1" customHeight="1" x14ac:dyDescent="0.25">
      <c r="A159" s="791" t="s">
        <v>64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779"/>
      <c r="AB159" s="779"/>
      <c r="AC159" s="779"/>
    </row>
    <row r="160" spans="1:68" ht="27" customHeight="1" x14ac:dyDescent="0.25">
      <c r="A160" s="54" t="s">
        <v>299</v>
      </c>
      <c r="B160" s="54" t="s">
        <v>300</v>
      </c>
      <c r="C160" s="31">
        <v>4301031234</v>
      </c>
      <c r="D160" s="803">
        <v>4680115883444</v>
      </c>
      <c r="E160" s="804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11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00"/>
      <c r="R160" s="800"/>
      <c r="S160" s="800"/>
      <c r="T160" s="801"/>
      <c r="U160" s="34"/>
      <c r="V160" s="34"/>
      <c r="W160" s="35" t="s">
        <v>69</v>
      </c>
      <c r="X160" s="783">
        <v>35</v>
      </c>
      <c r="Y160" s="784">
        <f>IFERROR(IF(X160="",0,CEILING((X160/$H160),1)*$H160),"")</f>
        <v>36.4</v>
      </c>
      <c r="Z160" s="36">
        <f>IFERROR(IF(Y160=0,"",ROUNDUP(Y160/H160,0)*0.00651),"")</f>
        <v>8.4629999999999997E-2</v>
      </c>
      <c r="AA160" s="56"/>
      <c r="AB160" s="57"/>
      <c r="AC160" s="225" t="s">
        <v>301</v>
      </c>
      <c r="AG160" s="64"/>
      <c r="AJ160" s="68"/>
      <c r="AK160" s="68">
        <v>0</v>
      </c>
      <c r="BB160" s="226" t="s">
        <v>1</v>
      </c>
      <c r="BM160" s="64">
        <f>IFERROR(X160*I160/H160,"0")</f>
        <v>38.35</v>
      </c>
      <c r="BN160" s="64">
        <f>IFERROR(Y160*I160/H160,"0")</f>
        <v>39.884</v>
      </c>
      <c r="BO160" s="64">
        <f>IFERROR(1/J160*(X160/H160),"0")</f>
        <v>6.8681318681318687E-2</v>
      </c>
      <c r="BP160" s="64">
        <f>IFERROR(1/J160*(Y160/H160),"0")</f>
        <v>7.1428571428571438E-2</v>
      </c>
    </row>
    <row r="161" spans="1:68" ht="27" hidden="1" customHeight="1" x14ac:dyDescent="0.25">
      <c r="A161" s="54" t="s">
        <v>299</v>
      </c>
      <c r="B161" s="54" t="s">
        <v>302</v>
      </c>
      <c r="C161" s="31">
        <v>4301031235</v>
      </c>
      <c r="D161" s="803">
        <v>4680115883444</v>
      </c>
      <c r="E161" s="804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8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00"/>
      <c r="R161" s="800"/>
      <c r="S161" s="800"/>
      <c r="T161" s="80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96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7"/>
      <c r="P162" s="798" t="s">
        <v>71</v>
      </c>
      <c r="Q162" s="794"/>
      <c r="R162" s="794"/>
      <c r="S162" s="794"/>
      <c r="T162" s="794"/>
      <c r="U162" s="794"/>
      <c r="V162" s="795"/>
      <c r="W162" s="37" t="s">
        <v>72</v>
      </c>
      <c r="X162" s="785">
        <f>IFERROR(X160/H160,"0")+IFERROR(X161/H161,"0")</f>
        <v>12.5</v>
      </c>
      <c r="Y162" s="785">
        <f>IFERROR(Y160/H160,"0")+IFERROR(Y161/H161,"0")</f>
        <v>13</v>
      </c>
      <c r="Z162" s="785">
        <f>IFERROR(IF(Z160="",0,Z160),"0")+IFERROR(IF(Z161="",0,Z161),"0")</f>
        <v>8.4629999999999997E-2</v>
      </c>
      <c r="AA162" s="786"/>
      <c r="AB162" s="786"/>
      <c r="AC162" s="786"/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7"/>
      <c r="P163" s="798" t="s">
        <v>71</v>
      </c>
      <c r="Q163" s="794"/>
      <c r="R163" s="794"/>
      <c r="S163" s="794"/>
      <c r="T163" s="794"/>
      <c r="U163" s="794"/>
      <c r="V163" s="795"/>
      <c r="W163" s="37" t="s">
        <v>69</v>
      </c>
      <c r="X163" s="785">
        <f>IFERROR(SUM(X160:X161),"0")</f>
        <v>35</v>
      </c>
      <c r="Y163" s="785">
        <f>IFERROR(SUM(Y160:Y161),"0")</f>
        <v>36.4</v>
      </c>
      <c r="Z163" s="37"/>
      <c r="AA163" s="786"/>
      <c r="AB163" s="786"/>
      <c r="AC163" s="786"/>
    </row>
    <row r="164" spans="1:68" ht="14.25" hidden="1" customHeight="1" x14ac:dyDescent="0.25">
      <c r="A164" s="791" t="s">
        <v>73</v>
      </c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2"/>
      <c r="P164" s="792"/>
      <c r="Q164" s="792"/>
      <c r="R164" s="792"/>
      <c r="S164" s="792"/>
      <c r="T164" s="792"/>
      <c r="U164" s="792"/>
      <c r="V164" s="792"/>
      <c r="W164" s="792"/>
      <c r="X164" s="792"/>
      <c r="Y164" s="792"/>
      <c r="Z164" s="792"/>
      <c r="AA164" s="779"/>
      <c r="AB164" s="779"/>
      <c r="AC164" s="779"/>
    </row>
    <row r="165" spans="1:68" ht="16.5" hidden="1" customHeight="1" x14ac:dyDescent="0.25">
      <c r="A165" s="54" t="s">
        <v>303</v>
      </c>
      <c r="B165" s="54" t="s">
        <v>304</v>
      </c>
      <c r="C165" s="31">
        <v>4301051817</v>
      </c>
      <c r="D165" s="803">
        <v>4680115885585</v>
      </c>
      <c r="E165" s="804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1217" t="s">
        <v>305</v>
      </c>
      <c r="Q165" s="800"/>
      <c r="R165" s="800"/>
      <c r="S165" s="800"/>
      <c r="T165" s="801"/>
      <c r="U165" s="34"/>
      <c r="V165" s="34"/>
      <c r="W165" s="35" t="s">
        <v>69</v>
      </c>
      <c r="X165" s="783">
        <v>0</v>
      </c>
      <c r="Y165" s="784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307</v>
      </c>
      <c r="C166" s="31">
        <v>4301051477</v>
      </c>
      <c r="D166" s="803">
        <v>4680115882584</v>
      </c>
      <c r="E166" s="804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11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00"/>
      <c r="R166" s="800"/>
      <c r="S166" s="800"/>
      <c r="T166" s="80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306</v>
      </c>
      <c r="B167" s="54" t="s">
        <v>308</v>
      </c>
      <c r="C167" s="31">
        <v>4301051476</v>
      </c>
      <c r="D167" s="803">
        <v>4680115882584</v>
      </c>
      <c r="E167" s="804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10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00"/>
      <c r="R167" s="800"/>
      <c r="S167" s="800"/>
      <c r="T167" s="801"/>
      <c r="U167" s="34"/>
      <c r="V167" s="34"/>
      <c r="W167" s="35" t="s">
        <v>69</v>
      </c>
      <c r="X167" s="783">
        <v>49.5</v>
      </c>
      <c r="Y167" s="784">
        <f>IFERROR(IF(X167="",0,CEILING((X167/$H167),1)*$H167),"")</f>
        <v>50.160000000000004</v>
      </c>
      <c r="Z167" s="36">
        <f>IFERROR(IF(Y167=0,"",ROUNDUP(Y167/H167,0)*0.00651),"")</f>
        <v>0.12369000000000001</v>
      </c>
      <c r="AA167" s="56"/>
      <c r="AB167" s="57"/>
      <c r="AC167" s="233" t="s">
        <v>297</v>
      </c>
      <c r="AG167" s="64"/>
      <c r="AJ167" s="68"/>
      <c r="AK167" s="68">
        <v>0</v>
      </c>
      <c r="BB167" s="234" t="s">
        <v>1</v>
      </c>
      <c r="BM167" s="64">
        <f>IFERROR(X167*I167/H167,"0")</f>
        <v>54.524999999999999</v>
      </c>
      <c r="BN167" s="64">
        <f>IFERROR(Y167*I167/H167,"0")</f>
        <v>55.252000000000002</v>
      </c>
      <c r="BO167" s="64">
        <f>IFERROR(1/J167*(X167/H167),"0")</f>
        <v>0.10302197802197803</v>
      </c>
      <c r="BP167" s="64">
        <f>IFERROR(1/J167*(Y167/H167),"0")</f>
        <v>0.1043956043956044</v>
      </c>
    </row>
    <row r="168" spans="1:68" x14ac:dyDescent="0.2">
      <c r="A168" s="796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7"/>
      <c r="P168" s="798" t="s">
        <v>71</v>
      </c>
      <c r="Q168" s="794"/>
      <c r="R168" s="794"/>
      <c r="S168" s="794"/>
      <c r="T168" s="794"/>
      <c r="U168" s="794"/>
      <c r="V168" s="795"/>
      <c r="W168" s="37" t="s">
        <v>72</v>
      </c>
      <c r="X168" s="785">
        <f>IFERROR(X165/H165,"0")+IFERROR(X166/H166,"0")+IFERROR(X167/H167,"0")</f>
        <v>18.75</v>
      </c>
      <c r="Y168" s="785">
        <f>IFERROR(Y165/H165,"0")+IFERROR(Y166/H166,"0")+IFERROR(Y167/H167,"0")</f>
        <v>19</v>
      </c>
      <c r="Z168" s="785">
        <f>IFERROR(IF(Z165="",0,Z165),"0")+IFERROR(IF(Z166="",0,Z166),"0")+IFERROR(IF(Z167="",0,Z167),"0")</f>
        <v>0.12369000000000001</v>
      </c>
      <c r="AA168" s="786"/>
      <c r="AB168" s="786"/>
      <c r="AC168" s="786"/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7"/>
      <c r="P169" s="798" t="s">
        <v>71</v>
      </c>
      <c r="Q169" s="794"/>
      <c r="R169" s="794"/>
      <c r="S169" s="794"/>
      <c r="T169" s="794"/>
      <c r="U169" s="794"/>
      <c r="V169" s="795"/>
      <c r="W169" s="37" t="s">
        <v>69</v>
      </c>
      <c r="X169" s="785">
        <f>IFERROR(SUM(X165:X167),"0")</f>
        <v>49.5</v>
      </c>
      <c r="Y169" s="785">
        <f>IFERROR(SUM(Y165:Y167),"0")</f>
        <v>50.160000000000004</v>
      </c>
      <c r="Z169" s="37"/>
      <c r="AA169" s="786"/>
      <c r="AB169" s="786"/>
      <c r="AC169" s="786"/>
    </row>
    <row r="170" spans="1:68" ht="16.5" hidden="1" customHeight="1" x14ac:dyDescent="0.25">
      <c r="A170" s="834" t="s">
        <v>113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778"/>
      <c r="AB170" s="778"/>
      <c r="AC170" s="778"/>
    </row>
    <row r="171" spans="1:68" ht="14.25" hidden="1" customHeight="1" x14ac:dyDescent="0.25">
      <c r="A171" s="791" t="s">
        <v>115</v>
      </c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2"/>
      <c r="P171" s="792"/>
      <c r="Q171" s="792"/>
      <c r="R171" s="792"/>
      <c r="S171" s="792"/>
      <c r="T171" s="792"/>
      <c r="U171" s="792"/>
      <c r="V171" s="792"/>
      <c r="W171" s="792"/>
      <c r="X171" s="792"/>
      <c r="Y171" s="792"/>
      <c r="Z171" s="792"/>
      <c r="AA171" s="779"/>
      <c r="AB171" s="779"/>
      <c r="AC171" s="779"/>
    </row>
    <row r="172" spans="1:68" ht="27" hidden="1" customHeight="1" x14ac:dyDescent="0.25">
      <c r="A172" s="54" t="s">
        <v>309</v>
      </c>
      <c r="B172" s="54" t="s">
        <v>310</v>
      </c>
      <c r="C172" s="31">
        <v>4301011705</v>
      </c>
      <c r="D172" s="803">
        <v>4607091384604</v>
      </c>
      <c r="E172" s="804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12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00"/>
      <c r="R172" s="800"/>
      <c r="S172" s="800"/>
      <c r="T172" s="80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311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796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7"/>
      <c r="P173" s="798" t="s">
        <v>71</v>
      </c>
      <c r="Q173" s="794"/>
      <c r="R173" s="794"/>
      <c r="S173" s="794"/>
      <c r="T173" s="794"/>
      <c r="U173" s="794"/>
      <c r="V173" s="795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hidden="1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7"/>
      <c r="P174" s="798" t="s">
        <v>71</v>
      </c>
      <c r="Q174" s="794"/>
      <c r="R174" s="794"/>
      <c r="S174" s="794"/>
      <c r="T174" s="794"/>
      <c r="U174" s="794"/>
      <c r="V174" s="795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hidden="1" customHeight="1" x14ac:dyDescent="0.25">
      <c r="A175" s="791" t="s">
        <v>64</v>
      </c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792"/>
      <c r="P175" s="792"/>
      <c r="Q175" s="792"/>
      <c r="R175" s="792"/>
      <c r="S175" s="792"/>
      <c r="T175" s="792"/>
      <c r="U175" s="792"/>
      <c r="V175" s="792"/>
      <c r="W175" s="792"/>
      <c r="X175" s="792"/>
      <c r="Y175" s="792"/>
      <c r="Z175" s="792"/>
      <c r="AA175" s="779"/>
      <c r="AB175" s="779"/>
      <c r="AC175" s="779"/>
    </row>
    <row r="176" spans="1:68" ht="16.5" hidden="1" customHeight="1" x14ac:dyDescent="0.25">
      <c r="A176" s="54" t="s">
        <v>312</v>
      </c>
      <c r="B176" s="54" t="s">
        <v>313</v>
      </c>
      <c r="C176" s="31">
        <v>4301030895</v>
      </c>
      <c r="D176" s="803">
        <v>4607091387667</v>
      </c>
      <c r="E176" s="804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9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00"/>
      <c r="R176" s="800"/>
      <c r="S176" s="800"/>
      <c r="T176" s="80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4301030961</v>
      </c>
      <c r="D177" s="803">
        <v>4607091387636</v>
      </c>
      <c r="E177" s="804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9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00"/>
      <c r="R177" s="800"/>
      <c r="S177" s="800"/>
      <c r="T177" s="80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318</v>
      </c>
      <c r="B178" s="54" t="s">
        <v>319</v>
      </c>
      <c r="C178" s="31">
        <v>4301030963</v>
      </c>
      <c r="D178" s="803">
        <v>4607091382426</v>
      </c>
      <c r="E178" s="804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9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00"/>
      <c r="R178" s="800"/>
      <c r="S178" s="800"/>
      <c r="T178" s="80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4301030962</v>
      </c>
      <c r="D179" s="803">
        <v>4607091386547</v>
      </c>
      <c r="E179" s="804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00"/>
      <c r="R179" s="800"/>
      <c r="S179" s="800"/>
      <c r="T179" s="80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317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323</v>
      </c>
      <c r="B180" s="54" t="s">
        <v>324</v>
      </c>
      <c r="C180" s="31">
        <v>4301030964</v>
      </c>
      <c r="D180" s="803">
        <v>4607091382464</v>
      </c>
      <c r="E180" s="804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00"/>
      <c r="R180" s="800"/>
      <c r="S180" s="800"/>
      <c r="T180" s="80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6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7"/>
      <c r="P181" s="798" t="s">
        <v>71</v>
      </c>
      <c r="Q181" s="794"/>
      <c r="R181" s="794"/>
      <c r="S181" s="794"/>
      <c r="T181" s="794"/>
      <c r="U181" s="794"/>
      <c r="V181" s="795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hidden="1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7"/>
      <c r="P182" s="798" t="s">
        <v>71</v>
      </c>
      <c r="Q182" s="794"/>
      <c r="R182" s="794"/>
      <c r="S182" s="794"/>
      <c r="T182" s="794"/>
      <c r="U182" s="794"/>
      <c r="V182" s="795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hidden="1" customHeight="1" x14ac:dyDescent="0.25">
      <c r="A183" s="791" t="s">
        <v>73</v>
      </c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792"/>
      <c r="P183" s="792"/>
      <c r="Q183" s="792"/>
      <c r="R183" s="792"/>
      <c r="S183" s="792"/>
      <c r="T183" s="792"/>
      <c r="U183" s="792"/>
      <c r="V183" s="792"/>
      <c r="W183" s="792"/>
      <c r="X183" s="792"/>
      <c r="Y183" s="792"/>
      <c r="Z183" s="792"/>
      <c r="AA183" s="779"/>
      <c r="AB183" s="779"/>
      <c r="AC183" s="779"/>
    </row>
    <row r="184" spans="1:68" ht="16.5" hidden="1" customHeight="1" x14ac:dyDescent="0.25">
      <c r="A184" s="54" t="s">
        <v>325</v>
      </c>
      <c r="B184" s="54" t="s">
        <v>326</v>
      </c>
      <c r="C184" s="31">
        <v>4301051653</v>
      </c>
      <c r="D184" s="803">
        <v>4607091386264</v>
      </c>
      <c r="E184" s="804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11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00"/>
      <c r="R184" s="800"/>
      <c r="S184" s="800"/>
      <c r="T184" s="80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327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328</v>
      </c>
      <c r="B185" s="54" t="s">
        <v>329</v>
      </c>
      <c r="C185" s="31">
        <v>4301051313</v>
      </c>
      <c r="D185" s="803">
        <v>4607091385427</v>
      </c>
      <c r="E185" s="804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00"/>
      <c r="R185" s="800"/>
      <c r="S185" s="800"/>
      <c r="T185" s="80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6"/>
      <c r="B186" s="792"/>
      <c r="C186" s="792"/>
      <c r="D186" s="792"/>
      <c r="E186" s="792"/>
      <c r="F186" s="792"/>
      <c r="G186" s="792"/>
      <c r="H186" s="792"/>
      <c r="I186" s="792"/>
      <c r="J186" s="792"/>
      <c r="K186" s="792"/>
      <c r="L186" s="792"/>
      <c r="M186" s="792"/>
      <c r="N186" s="792"/>
      <c r="O186" s="797"/>
      <c r="P186" s="798" t="s">
        <v>71</v>
      </c>
      <c r="Q186" s="794"/>
      <c r="R186" s="794"/>
      <c r="S186" s="794"/>
      <c r="T186" s="794"/>
      <c r="U186" s="794"/>
      <c r="V186" s="795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hidden="1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7"/>
      <c r="P187" s="798" t="s">
        <v>71</v>
      </c>
      <c r="Q187" s="794"/>
      <c r="R187" s="794"/>
      <c r="S187" s="794"/>
      <c r="T187" s="794"/>
      <c r="U187" s="794"/>
      <c r="V187" s="795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hidden="1" customHeight="1" x14ac:dyDescent="0.2">
      <c r="A188" s="990" t="s">
        <v>331</v>
      </c>
      <c r="B188" s="991"/>
      <c r="C188" s="991"/>
      <c r="D188" s="991"/>
      <c r="E188" s="991"/>
      <c r="F188" s="991"/>
      <c r="G188" s="991"/>
      <c r="H188" s="991"/>
      <c r="I188" s="991"/>
      <c r="J188" s="991"/>
      <c r="K188" s="991"/>
      <c r="L188" s="991"/>
      <c r="M188" s="991"/>
      <c r="N188" s="991"/>
      <c r="O188" s="991"/>
      <c r="P188" s="991"/>
      <c r="Q188" s="991"/>
      <c r="R188" s="991"/>
      <c r="S188" s="991"/>
      <c r="T188" s="991"/>
      <c r="U188" s="991"/>
      <c r="V188" s="991"/>
      <c r="W188" s="991"/>
      <c r="X188" s="991"/>
      <c r="Y188" s="991"/>
      <c r="Z188" s="991"/>
      <c r="AA188" s="48"/>
      <c r="AB188" s="48"/>
      <c r="AC188" s="48"/>
    </row>
    <row r="189" spans="1:68" ht="16.5" hidden="1" customHeight="1" x14ac:dyDescent="0.25">
      <c r="A189" s="834" t="s">
        <v>332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778"/>
      <c r="AB189" s="778"/>
      <c r="AC189" s="778"/>
    </row>
    <row r="190" spans="1:68" ht="14.25" hidden="1" customHeight="1" x14ac:dyDescent="0.25">
      <c r="A190" s="791" t="s">
        <v>170</v>
      </c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2"/>
      <c r="P190" s="792"/>
      <c r="Q190" s="792"/>
      <c r="R190" s="792"/>
      <c r="S190" s="792"/>
      <c r="T190" s="792"/>
      <c r="U190" s="792"/>
      <c r="V190" s="792"/>
      <c r="W190" s="792"/>
      <c r="X190" s="792"/>
      <c r="Y190" s="792"/>
      <c r="Z190" s="792"/>
      <c r="AA190" s="779"/>
      <c r="AB190" s="779"/>
      <c r="AC190" s="779"/>
    </row>
    <row r="191" spans="1:68" ht="27" hidden="1" customHeight="1" x14ac:dyDescent="0.25">
      <c r="A191" s="54" t="s">
        <v>333</v>
      </c>
      <c r="B191" s="54" t="s">
        <v>334</v>
      </c>
      <c r="C191" s="31">
        <v>4301020323</v>
      </c>
      <c r="D191" s="803">
        <v>4680115886223</v>
      </c>
      <c r="E191" s="804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8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800"/>
      <c r="R191" s="800"/>
      <c r="S191" s="800"/>
      <c r="T191" s="80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335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6"/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7"/>
      <c r="P192" s="798" t="s">
        <v>71</v>
      </c>
      <c r="Q192" s="794"/>
      <c r="R192" s="794"/>
      <c r="S192" s="794"/>
      <c r="T192" s="794"/>
      <c r="U192" s="794"/>
      <c r="V192" s="795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hidden="1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7"/>
      <c r="P193" s="798" t="s">
        <v>71</v>
      </c>
      <c r="Q193" s="794"/>
      <c r="R193" s="794"/>
      <c r="S193" s="794"/>
      <c r="T193" s="794"/>
      <c r="U193" s="794"/>
      <c r="V193" s="795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hidden="1" customHeight="1" x14ac:dyDescent="0.25">
      <c r="A194" s="791" t="s">
        <v>64</v>
      </c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2"/>
      <c r="P194" s="792"/>
      <c r="Q194" s="792"/>
      <c r="R194" s="792"/>
      <c r="S194" s="792"/>
      <c r="T194" s="792"/>
      <c r="U194" s="792"/>
      <c r="V194" s="792"/>
      <c r="W194" s="792"/>
      <c r="X194" s="792"/>
      <c r="Y194" s="792"/>
      <c r="Z194" s="792"/>
      <c r="AA194" s="779"/>
      <c r="AB194" s="779"/>
      <c r="AC194" s="779"/>
    </row>
    <row r="195" spans="1:68" ht="27" customHeight="1" x14ac:dyDescent="0.25">
      <c r="A195" s="54" t="s">
        <v>336</v>
      </c>
      <c r="B195" s="54" t="s">
        <v>337</v>
      </c>
      <c r="C195" s="31">
        <v>4301031191</v>
      </c>
      <c r="D195" s="803">
        <v>4680115880993</v>
      </c>
      <c r="E195" s="804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10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00"/>
      <c r="R195" s="800"/>
      <c r="S195" s="800"/>
      <c r="T195" s="801"/>
      <c r="U195" s="34"/>
      <c r="V195" s="34"/>
      <c r="W195" s="35" t="s">
        <v>69</v>
      </c>
      <c r="X195" s="783">
        <v>130</v>
      </c>
      <c r="Y195" s="784">
        <f t="shared" ref="Y195:Y202" si="36">IFERROR(IF(X195="",0,CEILING((X195/$H195),1)*$H195),"")</f>
        <v>130.20000000000002</v>
      </c>
      <c r="Z195" s="36">
        <f>IFERROR(IF(Y195=0,"",ROUNDUP(Y195/H195,0)*0.00902),"")</f>
        <v>0.27961999999999998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138.35714285714286</v>
      </c>
      <c r="BN195" s="64">
        <f t="shared" ref="BN195:BN202" si="38">IFERROR(Y195*I195/H195,"0")</f>
        <v>138.57</v>
      </c>
      <c r="BO195" s="64">
        <f t="shared" ref="BO195:BO202" si="39">IFERROR(1/J195*(X195/H195),"0")</f>
        <v>0.23448773448773449</v>
      </c>
      <c r="BP195" s="64">
        <f t="shared" ref="BP195:BP202" si="40">IFERROR(1/J195*(Y195/H195),"0")</f>
        <v>0.23484848484848489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4301031204</v>
      </c>
      <c r="D196" s="803">
        <v>4680115881761</v>
      </c>
      <c r="E196" s="804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00"/>
      <c r="R196" s="800"/>
      <c r="S196" s="800"/>
      <c r="T196" s="801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IFERROR(IF(Y196=0,"",ROUNDUP(Y196/H196,0)*0.00902),"")</f>
        <v/>
      </c>
      <c r="AA196" s="56"/>
      <c r="AB196" s="57"/>
      <c r="AC196" s="255" t="s">
        <v>341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342</v>
      </c>
      <c r="B197" s="54" t="s">
        <v>343</v>
      </c>
      <c r="C197" s="31">
        <v>4301031201</v>
      </c>
      <c r="D197" s="803">
        <v>4680115881563</v>
      </c>
      <c r="E197" s="804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10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00"/>
      <c r="R197" s="800"/>
      <c r="S197" s="800"/>
      <c r="T197" s="801"/>
      <c r="U197" s="34"/>
      <c r="V197" s="34"/>
      <c r="W197" s="35" t="s">
        <v>69</v>
      </c>
      <c r="X197" s="783">
        <v>50</v>
      </c>
      <c r="Y197" s="784">
        <f t="shared" si="36"/>
        <v>50.400000000000006</v>
      </c>
      <c r="Z197" s="36">
        <f>IFERROR(IF(Y197=0,"",ROUNDUP(Y197/H197,0)*0.00902),"")</f>
        <v>0.10824</v>
      </c>
      <c r="AA197" s="56"/>
      <c r="AB197" s="57"/>
      <c r="AC197" s="257" t="s">
        <v>344</v>
      </c>
      <c r="AG197" s="64"/>
      <c r="AJ197" s="68"/>
      <c r="AK197" s="68">
        <v>0</v>
      </c>
      <c r="BB197" s="258" t="s">
        <v>1</v>
      </c>
      <c r="BM197" s="64">
        <f t="shared" si="37"/>
        <v>52.5</v>
      </c>
      <c r="BN197" s="64">
        <f t="shared" si="38"/>
        <v>52.920000000000009</v>
      </c>
      <c r="BO197" s="64">
        <f t="shared" si="39"/>
        <v>9.0187590187590191E-2</v>
      </c>
      <c r="BP197" s="64">
        <f t="shared" si="40"/>
        <v>9.0909090909090912E-2</v>
      </c>
    </row>
    <row r="198" spans="1:68" ht="27" customHeight="1" x14ac:dyDescent="0.25">
      <c r="A198" s="54" t="s">
        <v>345</v>
      </c>
      <c r="B198" s="54" t="s">
        <v>346</v>
      </c>
      <c r="C198" s="31">
        <v>4301031199</v>
      </c>
      <c r="D198" s="803">
        <v>4680115880986</v>
      </c>
      <c r="E198" s="804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00"/>
      <c r="R198" s="800"/>
      <c r="S198" s="800"/>
      <c r="T198" s="801"/>
      <c r="U198" s="34"/>
      <c r="V198" s="34"/>
      <c r="W198" s="35" t="s">
        <v>69</v>
      </c>
      <c r="X198" s="783">
        <v>35</v>
      </c>
      <c r="Y198" s="784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37.166666666666664</v>
      </c>
      <c r="BN198" s="64">
        <f t="shared" si="38"/>
        <v>37.910000000000004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customHeight="1" x14ac:dyDescent="0.25">
      <c r="A199" s="54" t="s">
        <v>347</v>
      </c>
      <c r="B199" s="54" t="s">
        <v>348</v>
      </c>
      <c r="C199" s="31">
        <v>4301031205</v>
      </c>
      <c r="D199" s="803">
        <v>4680115881785</v>
      </c>
      <c r="E199" s="804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00"/>
      <c r="R199" s="800"/>
      <c r="S199" s="800"/>
      <c r="T199" s="801"/>
      <c r="U199" s="34"/>
      <c r="V199" s="34"/>
      <c r="W199" s="35" t="s">
        <v>69</v>
      </c>
      <c r="X199" s="783">
        <v>35</v>
      </c>
      <c r="Y199" s="784">
        <f t="shared" si="36"/>
        <v>35.700000000000003</v>
      </c>
      <c r="Z199" s="36">
        <f>IFERROR(IF(Y199=0,"",ROUNDUP(Y199/H199,0)*0.00502),"")</f>
        <v>8.5339999999999999E-2</v>
      </c>
      <c r="AA199" s="56"/>
      <c r="AB199" s="57"/>
      <c r="AC199" s="261" t="s">
        <v>341</v>
      </c>
      <c r="AG199" s="64"/>
      <c r="AJ199" s="68"/>
      <c r="AK199" s="68">
        <v>0</v>
      </c>
      <c r="BB199" s="262" t="s">
        <v>1</v>
      </c>
      <c r="BM199" s="64">
        <f t="shared" si="37"/>
        <v>37.166666666666664</v>
      </c>
      <c r="BN199" s="64">
        <f t="shared" si="38"/>
        <v>37.910000000000004</v>
      </c>
      <c r="BO199" s="64">
        <f t="shared" si="39"/>
        <v>7.1225071225071226E-2</v>
      </c>
      <c r="BP199" s="64">
        <f t="shared" si="40"/>
        <v>7.2649572649572655E-2</v>
      </c>
    </row>
    <row r="200" spans="1:68" ht="27" customHeight="1" x14ac:dyDescent="0.25">
      <c r="A200" s="54" t="s">
        <v>349</v>
      </c>
      <c r="B200" s="54" t="s">
        <v>350</v>
      </c>
      <c r="C200" s="31">
        <v>4301031202</v>
      </c>
      <c r="D200" s="803">
        <v>4680115881679</v>
      </c>
      <c r="E200" s="804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00"/>
      <c r="R200" s="800"/>
      <c r="S200" s="800"/>
      <c r="T200" s="801"/>
      <c r="U200" s="34"/>
      <c r="V200" s="34"/>
      <c r="W200" s="35" t="s">
        <v>69</v>
      </c>
      <c r="X200" s="783">
        <v>210</v>
      </c>
      <c r="Y200" s="784">
        <f t="shared" si="36"/>
        <v>210</v>
      </c>
      <c r="Z200" s="36">
        <f>IFERROR(IF(Y200=0,"",ROUNDUP(Y200/H200,0)*0.00502),"")</f>
        <v>0.502</v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220.00000000000003</v>
      </c>
      <c r="BN200" s="64">
        <f t="shared" si="38"/>
        <v>220.00000000000003</v>
      </c>
      <c r="BO200" s="64">
        <f t="shared" si="39"/>
        <v>0.42735042735042739</v>
      </c>
      <c r="BP200" s="64">
        <f t="shared" si="40"/>
        <v>0.42735042735042739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4301031158</v>
      </c>
      <c r="D201" s="803">
        <v>4680115880191</v>
      </c>
      <c r="E201" s="804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9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00"/>
      <c r="R201" s="800"/>
      <c r="S201" s="800"/>
      <c r="T201" s="80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353</v>
      </c>
      <c r="B202" s="54" t="s">
        <v>354</v>
      </c>
      <c r="C202" s="31">
        <v>4301031245</v>
      </c>
      <c r="D202" s="803">
        <v>4680115883963</v>
      </c>
      <c r="E202" s="804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00"/>
      <c r="R202" s="800"/>
      <c r="S202" s="800"/>
      <c r="T202" s="80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355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796"/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7"/>
      <c r="P203" s="798" t="s">
        <v>71</v>
      </c>
      <c r="Q203" s="794"/>
      <c r="R203" s="794"/>
      <c r="S203" s="794"/>
      <c r="T203" s="794"/>
      <c r="U203" s="794"/>
      <c r="V203" s="795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176.1904761904762</v>
      </c>
      <c r="Y203" s="785">
        <f>IFERROR(Y195/H195,"0")+IFERROR(Y196/H196,"0")+IFERROR(Y197/H197,"0")+IFERROR(Y198/H198,"0")+IFERROR(Y199/H199,"0")+IFERROR(Y200/H200,"0")+IFERROR(Y201/H201,"0")+IFERROR(Y202/H202,"0")</f>
        <v>177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1.06054</v>
      </c>
      <c r="AA203" s="786"/>
      <c r="AB203" s="786"/>
      <c r="AC203" s="786"/>
    </row>
    <row r="204" spans="1:68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7"/>
      <c r="P204" s="798" t="s">
        <v>71</v>
      </c>
      <c r="Q204" s="794"/>
      <c r="R204" s="794"/>
      <c r="S204" s="794"/>
      <c r="T204" s="794"/>
      <c r="U204" s="794"/>
      <c r="V204" s="795"/>
      <c r="W204" s="37" t="s">
        <v>69</v>
      </c>
      <c r="X204" s="785">
        <f>IFERROR(SUM(X195:X202),"0")</f>
        <v>460</v>
      </c>
      <c r="Y204" s="785">
        <f>IFERROR(SUM(Y195:Y202),"0")</f>
        <v>462</v>
      </c>
      <c r="Z204" s="37"/>
      <c r="AA204" s="786"/>
      <c r="AB204" s="786"/>
      <c r="AC204" s="786"/>
    </row>
    <row r="205" spans="1:68" ht="16.5" hidden="1" customHeight="1" x14ac:dyDescent="0.25">
      <c r="A205" s="834" t="s">
        <v>356</v>
      </c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2"/>
      <c r="P205" s="792"/>
      <c r="Q205" s="792"/>
      <c r="R205" s="792"/>
      <c r="S205" s="792"/>
      <c r="T205" s="792"/>
      <c r="U205" s="792"/>
      <c r="V205" s="792"/>
      <c r="W205" s="792"/>
      <c r="X205" s="792"/>
      <c r="Y205" s="792"/>
      <c r="Z205" s="792"/>
      <c r="AA205" s="778"/>
      <c r="AB205" s="778"/>
      <c r="AC205" s="778"/>
    </row>
    <row r="206" spans="1:68" ht="14.25" hidden="1" customHeight="1" x14ac:dyDescent="0.25">
      <c r="A206" s="791" t="s">
        <v>115</v>
      </c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2"/>
      <c r="P206" s="792"/>
      <c r="Q206" s="792"/>
      <c r="R206" s="792"/>
      <c r="S206" s="792"/>
      <c r="T206" s="792"/>
      <c r="U206" s="792"/>
      <c r="V206" s="792"/>
      <c r="W206" s="792"/>
      <c r="X206" s="792"/>
      <c r="Y206" s="792"/>
      <c r="Z206" s="792"/>
      <c r="AA206" s="779"/>
      <c r="AB206" s="779"/>
      <c r="AC206" s="779"/>
    </row>
    <row r="207" spans="1:68" ht="16.5" hidden="1" customHeight="1" x14ac:dyDescent="0.25">
      <c r="A207" s="54" t="s">
        <v>357</v>
      </c>
      <c r="B207" s="54" t="s">
        <v>358</v>
      </c>
      <c r="C207" s="31">
        <v>4301011450</v>
      </c>
      <c r="D207" s="803">
        <v>4680115881402</v>
      </c>
      <c r="E207" s="804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00"/>
      <c r="R207" s="800"/>
      <c r="S207" s="800"/>
      <c r="T207" s="80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359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360</v>
      </c>
      <c r="B208" s="54" t="s">
        <v>361</v>
      </c>
      <c r="C208" s="31">
        <v>4301011767</v>
      </c>
      <c r="D208" s="803">
        <v>4680115881396</v>
      </c>
      <c r="E208" s="804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00"/>
      <c r="R208" s="800"/>
      <c r="S208" s="800"/>
      <c r="T208" s="80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6"/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7"/>
      <c r="P209" s="798" t="s">
        <v>71</v>
      </c>
      <c r="Q209" s="794"/>
      <c r="R209" s="794"/>
      <c r="S209" s="794"/>
      <c r="T209" s="794"/>
      <c r="U209" s="794"/>
      <c r="V209" s="795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hidden="1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7"/>
      <c r="P210" s="798" t="s">
        <v>71</v>
      </c>
      <c r="Q210" s="794"/>
      <c r="R210" s="794"/>
      <c r="S210" s="794"/>
      <c r="T210" s="794"/>
      <c r="U210" s="794"/>
      <c r="V210" s="795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hidden="1" customHeight="1" x14ac:dyDescent="0.25">
      <c r="A211" s="791" t="s">
        <v>170</v>
      </c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2"/>
      <c r="P211" s="792"/>
      <c r="Q211" s="792"/>
      <c r="R211" s="792"/>
      <c r="S211" s="792"/>
      <c r="T211" s="792"/>
      <c r="U211" s="792"/>
      <c r="V211" s="792"/>
      <c r="W211" s="792"/>
      <c r="X211" s="792"/>
      <c r="Y211" s="792"/>
      <c r="Z211" s="792"/>
      <c r="AA211" s="779"/>
      <c r="AB211" s="779"/>
      <c r="AC211" s="779"/>
    </row>
    <row r="212" spans="1:68" ht="16.5" hidden="1" customHeight="1" x14ac:dyDescent="0.25">
      <c r="A212" s="54" t="s">
        <v>363</v>
      </c>
      <c r="B212" s="54" t="s">
        <v>364</v>
      </c>
      <c r="C212" s="31">
        <v>4301020262</v>
      </c>
      <c r="D212" s="803">
        <v>4680115882935</v>
      </c>
      <c r="E212" s="804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00"/>
      <c r="R212" s="800"/>
      <c r="S212" s="800"/>
      <c r="T212" s="80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365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366</v>
      </c>
      <c r="B213" s="54" t="s">
        <v>367</v>
      </c>
      <c r="C213" s="31">
        <v>4301020220</v>
      </c>
      <c r="D213" s="803">
        <v>4680115880764</v>
      </c>
      <c r="E213" s="804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12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00"/>
      <c r="R213" s="800"/>
      <c r="S213" s="800"/>
      <c r="T213" s="80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365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6"/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7"/>
      <c r="P214" s="798" t="s">
        <v>71</v>
      </c>
      <c r="Q214" s="794"/>
      <c r="R214" s="794"/>
      <c r="S214" s="794"/>
      <c r="T214" s="794"/>
      <c r="U214" s="794"/>
      <c r="V214" s="795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hidden="1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7"/>
      <c r="P215" s="798" t="s">
        <v>71</v>
      </c>
      <c r="Q215" s="794"/>
      <c r="R215" s="794"/>
      <c r="S215" s="794"/>
      <c r="T215" s="794"/>
      <c r="U215" s="794"/>
      <c r="V215" s="795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hidden="1" customHeight="1" x14ac:dyDescent="0.25">
      <c r="A216" s="791" t="s">
        <v>64</v>
      </c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2"/>
      <c r="P216" s="792"/>
      <c r="Q216" s="792"/>
      <c r="R216" s="792"/>
      <c r="S216" s="792"/>
      <c r="T216" s="792"/>
      <c r="U216" s="792"/>
      <c r="V216" s="792"/>
      <c r="W216" s="792"/>
      <c r="X216" s="792"/>
      <c r="Y216" s="792"/>
      <c r="Z216" s="792"/>
      <c r="AA216" s="779"/>
      <c r="AB216" s="779"/>
      <c r="AC216" s="779"/>
    </row>
    <row r="217" spans="1:68" ht="27" customHeight="1" x14ac:dyDescent="0.25">
      <c r="A217" s="54" t="s">
        <v>368</v>
      </c>
      <c r="B217" s="54" t="s">
        <v>369</v>
      </c>
      <c r="C217" s="31">
        <v>4301031224</v>
      </c>
      <c r="D217" s="803">
        <v>4680115882683</v>
      </c>
      <c r="E217" s="804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00"/>
      <c r="R217" s="800"/>
      <c r="S217" s="800"/>
      <c r="T217" s="801"/>
      <c r="U217" s="34"/>
      <c r="V217" s="34"/>
      <c r="W217" s="35" t="s">
        <v>69</v>
      </c>
      <c r="X217" s="783">
        <v>90</v>
      </c>
      <c r="Y217" s="784">
        <f t="shared" ref="Y217:Y224" si="41">IFERROR(IF(X217="",0,CEILING((X217/$H217),1)*$H217),"")</f>
        <v>91.800000000000011</v>
      </c>
      <c r="Z217" s="36">
        <f>IFERROR(IF(Y217=0,"",ROUNDUP(Y217/H217,0)*0.00902),"")</f>
        <v>0.15334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93.5</v>
      </c>
      <c r="BN217" s="64">
        <f t="shared" ref="BN217:BN224" si="43">IFERROR(Y217*I217/H217,"0")</f>
        <v>95.37</v>
      </c>
      <c r="BO217" s="64">
        <f t="shared" ref="BO217:BO224" si="44">IFERROR(1/J217*(X217/H217),"0")</f>
        <v>0.12626262626262624</v>
      </c>
      <c r="BP217" s="64">
        <f t="shared" ref="BP217:BP224" si="45">IFERROR(1/J217*(Y217/H217),"0")</f>
        <v>0.12878787878787878</v>
      </c>
    </row>
    <row r="218" spans="1:68" ht="27" customHeight="1" x14ac:dyDescent="0.25">
      <c r="A218" s="54" t="s">
        <v>371</v>
      </c>
      <c r="B218" s="54" t="s">
        <v>372</v>
      </c>
      <c r="C218" s="31">
        <v>4301031230</v>
      </c>
      <c r="D218" s="803">
        <v>4680115882690</v>
      </c>
      <c r="E218" s="804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00"/>
      <c r="R218" s="800"/>
      <c r="S218" s="800"/>
      <c r="T218" s="801"/>
      <c r="U218" s="34"/>
      <c r="V218" s="34"/>
      <c r="W218" s="35" t="s">
        <v>69</v>
      </c>
      <c r="X218" s="783">
        <v>80</v>
      </c>
      <c r="Y218" s="784">
        <f t="shared" si="41"/>
        <v>81</v>
      </c>
      <c r="Z218" s="36">
        <f>IFERROR(IF(Y218=0,"",ROUNDUP(Y218/H218,0)*0.00902),"")</f>
        <v>0.1353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83.111111111111114</v>
      </c>
      <c r="BN218" s="64">
        <f t="shared" si="43"/>
        <v>84.15</v>
      </c>
      <c r="BO218" s="64">
        <f t="shared" si="44"/>
        <v>0.11223344556677889</v>
      </c>
      <c r="BP218" s="64">
        <f t="shared" si="45"/>
        <v>0.11363636363636363</v>
      </c>
    </row>
    <row r="219" spans="1:68" ht="27" customHeight="1" x14ac:dyDescent="0.25">
      <c r="A219" s="54" t="s">
        <v>374</v>
      </c>
      <c r="B219" s="54" t="s">
        <v>375</v>
      </c>
      <c r="C219" s="31">
        <v>4301031220</v>
      </c>
      <c r="D219" s="803">
        <v>4680115882669</v>
      </c>
      <c r="E219" s="804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00"/>
      <c r="R219" s="800"/>
      <c r="S219" s="800"/>
      <c r="T219" s="801"/>
      <c r="U219" s="34"/>
      <c r="V219" s="34"/>
      <c r="W219" s="35" t="s">
        <v>69</v>
      </c>
      <c r="X219" s="783">
        <v>180</v>
      </c>
      <c r="Y219" s="784">
        <f t="shared" si="41"/>
        <v>183.60000000000002</v>
      </c>
      <c r="Z219" s="36">
        <f>IFERROR(IF(Y219=0,"",ROUNDUP(Y219/H219,0)*0.00902),"")</f>
        <v>0.30668000000000001</v>
      </c>
      <c r="AA219" s="56"/>
      <c r="AB219" s="57"/>
      <c r="AC219" s="281" t="s">
        <v>376</v>
      </c>
      <c r="AG219" s="64"/>
      <c r="AJ219" s="68"/>
      <c r="AK219" s="68">
        <v>0</v>
      </c>
      <c r="BB219" s="282" t="s">
        <v>1</v>
      </c>
      <c r="BM219" s="64">
        <f t="shared" si="42"/>
        <v>187</v>
      </c>
      <c r="BN219" s="64">
        <f t="shared" si="43"/>
        <v>190.74</v>
      </c>
      <c r="BO219" s="64">
        <f t="shared" si="44"/>
        <v>0.25252525252525249</v>
      </c>
      <c r="BP219" s="64">
        <f t="shared" si="45"/>
        <v>0.25757575757575757</v>
      </c>
    </row>
    <row r="220" spans="1:68" ht="27" customHeight="1" x14ac:dyDescent="0.25">
      <c r="A220" s="54" t="s">
        <v>377</v>
      </c>
      <c r="B220" s="54" t="s">
        <v>378</v>
      </c>
      <c r="C220" s="31">
        <v>4301031221</v>
      </c>
      <c r="D220" s="803">
        <v>4680115882676</v>
      </c>
      <c r="E220" s="804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12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00"/>
      <c r="R220" s="800"/>
      <c r="S220" s="800"/>
      <c r="T220" s="801"/>
      <c r="U220" s="34"/>
      <c r="V220" s="34"/>
      <c r="W220" s="35" t="s">
        <v>69</v>
      </c>
      <c r="X220" s="783">
        <v>80</v>
      </c>
      <c r="Y220" s="784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379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380</v>
      </c>
      <c r="B221" s="54" t="s">
        <v>381</v>
      </c>
      <c r="C221" s="31">
        <v>4301031223</v>
      </c>
      <c r="D221" s="803">
        <v>4680115884014</v>
      </c>
      <c r="E221" s="804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00"/>
      <c r="R221" s="800"/>
      <c r="S221" s="800"/>
      <c r="T221" s="801"/>
      <c r="U221" s="34"/>
      <c r="V221" s="34"/>
      <c r="W221" s="35" t="s">
        <v>69</v>
      </c>
      <c r="X221" s="783">
        <v>30</v>
      </c>
      <c r="Y221" s="784">
        <f t="shared" si="41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32.166666666666664</v>
      </c>
      <c r="BN221" s="64">
        <f t="shared" si="43"/>
        <v>32.81</v>
      </c>
      <c r="BO221" s="64">
        <f t="shared" si="44"/>
        <v>7.122507122507124E-2</v>
      </c>
      <c r="BP221" s="64">
        <f t="shared" si="45"/>
        <v>7.2649572649572655E-2</v>
      </c>
    </row>
    <row r="222" spans="1:68" ht="27" customHeight="1" x14ac:dyDescent="0.25">
      <c r="A222" s="54" t="s">
        <v>382</v>
      </c>
      <c r="B222" s="54" t="s">
        <v>383</v>
      </c>
      <c r="C222" s="31">
        <v>4301031222</v>
      </c>
      <c r="D222" s="803">
        <v>4680115884007</v>
      </c>
      <c r="E222" s="804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00"/>
      <c r="R222" s="800"/>
      <c r="S222" s="800"/>
      <c r="T222" s="801"/>
      <c r="U222" s="34"/>
      <c r="V222" s="34"/>
      <c r="W222" s="35" t="s">
        <v>69</v>
      </c>
      <c r="X222" s="783">
        <v>30</v>
      </c>
      <c r="Y222" s="784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384</v>
      </c>
      <c r="B223" s="54" t="s">
        <v>385</v>
      </c>
      <c r="C223" s="31">
        <v>4301031229</v>
      </c>
      <c r="D223" s="803">
        <v>4680115884038</v>
      </c>
      <c r="E223" s="804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00"/>
      <c r="R223" s="800"/>
      <c r="S223" s="800"/>
      <c r="T223" s="801"/>
      <c r="U223" s="34"/>
      <c r="V223" s="34"/>
      <c r="W223" s="35" t="s">
        <v>69</v>
      </c>
      <c r="X223" s="783">
        <v>36</v>
      </c>
      <c r="Y223" s="784">
        <f t="shared" si="41"/>
        <v>36</v>
      </c>
      <c r="Z223" s="36">
        <f>IFERROR(IF(Y223=0,"",ROUNDUP(Y223/H223,0)*0.00502),"")</f>
        <v>0.1004</v>
      </c>
      <c r="AA223" s="56"/>
      <c r="AB223" s="57"/>
      <c r="AC223" s="289" t="s">
        <v>376</v>
      </c>
      <c r="AG223" s="64"/>
      <c r="AJ223" s="68"/>
      <c r="AK223" s="68">
        <v>0</v>
      </c>
      <c r="BB223" s="290" t="s">
        <v>1</v>
      </c>
      <c r="BM223" s="64">
        <f t="shared" si="42"/>
        <v>37.999999999999993</v>
      </c>
      <c r="BN223" s="64">
        <f t="shared" si="43"/>
        <v>37.999999999999993</v>
      </c>
      <c r="BO223" s="64">
        <f t="shared" si="44"/>
        <v>8.5470085470085472E-2</v>
      </c>
      <c r="BP223" s="64">
        <f t="shared" si="45"/>
        <v>8.5470085470085472E-2</v>
      </c>
    </row>
    <row r="224" spans="1:68" ht="27" customHeight="1" x14ac:dyDescent="0.25">
      <c r="A224" s="54" t="s">
        <v>386</v>
      </c>
      <c r="B224" s="54" t="s">
        <v>387</v>
      </c>
      <c r="C224" s="31">
        <v>4301031225</v>
      </c>
      <c r="D224" s="803">
        <v>4680115884021</v>
      </c>
      <c r="E224" s="804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00"/>
      <c r="R224" s="800"/>
      <c r="S224" s="800"/>
      <c r="T224" s="801"/>
      <c r="U224" s="34"/>
      <c r="V224" s="34"/>
      <c r="W224" s="35" t="s">
        <v>69</v>
      </c>
      <c r="X224" s="783">
        <v>24</v>
      </c>
      <c r="Y224" s="784">
        <f t="shared" si="41"/>
        <v>25.2</v>
      </c>
      <c r="Z224" s="36">
        <f>IFERROR(IF(Y224=0,"",ROUNDUP(Y224/H224,0)*0.00502),"")</f>
        <v>7.0280000000000009E-2</v>
      </c>
      <c r="AA224" s="56"/>
      <c r="AB224" s="57"/>
      <c r="AC224" s="291" t="s">
        <v>379</v>
      </c>
      <c r="AG224" s="64"/>
      <c r="AJ224" s="68"/>
      <c r="AK224" s="68">
        <v>0</v>
      </c>
      <c r="BB224" s="292" t="s">
        <v>1</v>
      </c>
      <c r="BM224" s="64">
        <f t="shared" si="42"/>
        <v>25.333333333333329</v>
      </c>
      <c r="BN224" s="64">
        <f t="shared" si="43"/>
        <v>26.599999999999998</v>
      </c>
      <c r="BO224" s="64">
        <f t="shared" si="44"/>
        <v>5.6980056980056981E-2</v>
      </c>
      <c r="BP224" s="64">
        <f t="shared" si="45"/>
        <v>5.9829059829059839E-2</v>
      </c>
    </row>
    <row r="225" spans="1:68" x14ac:dyDescent="0.2">
      <c r="A225" s="796"/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7"/>
      <c r="P225" s="798" t="s">
        <v>71</v>
      </c>
      <c r="Q225" s="794"/>
      <c r="R225" s="794"/>
      <c r="S225" s="794"/>
      <c r="T225" s="794"/>
      <c r="U225" s="794"/>
      <c r="V225" s="795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146.2962962962963</v>
      </c>
      <c r="Y225" s="785">
        <f>IFERROR(Y217/H217,"0")+IFERROR(Y218/H218,"0")+IFERROR(Y219/H219,"0")+IFERROR(Y220/H220,"0")+IFERROR(Y221/H221,"0")+IFERROR(Y222/H222,"0")+IFERROR(Y223/H223,"0")+IFERROR(Y224/H224,"0")</f>
        <v>149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1.0719799999999999</v>
      </c>
      <c r="AA225" s="786"/>
      <c r="AB225" s="786"/>
      <c r="AC225" s="786"/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7"/>
      <c r="P226" s="798" t="s">
        <v>71</v>
      </c>
      <c r="Q226" s="794"/>
      <c r="R226" s="794"/>
      <c r="S226" s="794"/>
      <c r="T226" s="794"/>
      <c r="U226" s="794"/>
      <c r="V226" s="795"/>
      <c r="W226" s="37" t="s">
        <v>69</v>
      </c>
      <c r="X226" s="785">
        <f>IFERROR(SUM(X217:X224),"0")</f>
        <v>550</v>
      </c>
      <c r="Y226" s="785">
        <f>IFERROR(SUM(Y217:Y224),"0")</f>
        <v>559.80000000000018</v>
      </c>
      <c r="Z226" s="37"/>
      <c r="AA226" s="786"/>
      <c r="AB226" s="786"/>
      <c r="AC226" s="786"/>
    </row>
    <row r="227" spans="1:68" ht="14.25" hidden="1" customHeight="1" x14ac:dyDescent="0.25">
      <c r="A227" s="791" t="s">
        <v>73</v>
      </c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2"/>
      <c r="P227" s="792"/>
      <c r="Q227" s="792"/>
      <c r="R227" s="792"/>
      <c r="S227" s="792"/>
      <c r="T227" s="792"/>
      <c r="U227" s="792"/>
      <c r="V227" s="792"/>
      <c r="W227" s="792"/>
      <c r="X227" s="792"/>
      <c r="Y227" s="792"/>
      <c r="Z227" s="792"/>
      <c r="AA227" s="779"/>
      <c r="AB227" s="779"/>
      <c r="AC227" s="779"/>
    </row>
    <row r="228" spans="1:68" ht="37.5" hidden="1" customHeight="1" x14ac:dyDescent="0.25">
      <c r="A228" s="54" t="s">
        <v>388</v>
      </c>
      <c r="B228" s="54" t="s">
        <v>389</v>
      </c>
      <c r="C228" s="31">
        <v>4301051408</v>
      </c>
      <c r="D228" s="803">
        <v>4680115881594</v>
      </c>
      <c r="E228" s="804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8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00"/>
      <c r="R228" s="800"/>
      <c r="S228" s="800"/>
      <c r="T228" s="80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4301051754</v>
      </c>
      <c r="D229" s="803">
        <v>4680115880962</v>
      </c>
      <c r="E229" s="804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00"/>
      <c r="R229" s="800"/>
      <c r="S229" s="800"/>
      <c r="T229" s="80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4301051411</v>
      </c>
      <c r="D230" s="803">
        <v>4680115881617</v>
      </c>
      <c r="E230" s="804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11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00"/>
      <c r="R230" s="800"/>
      <c r="S230" s="800"/>
      <c r="T230" s="80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396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4301051632</v>
      </c>
      <c r="D231" s="803">
        <v>4680115880573</v>
      </c>
      <c r="E231" s="804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12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00"/>
      <c r="R231" s="800"/>
      <c r="S231" s="800"/>
      <c r="T231" s="801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4301051407</v>
      </c>
      <c r="D232" s="803">
        <v>4680115882195</v>
      </c>
      <c r="E232" s="804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00"/>
      <c r="R232" s="800"/>
      <c r="S232" s="800"/>
      <c r="T232" s="801"/>
      <c r="U232" s="34"/>
      <c r="V232" s="34"/>
      <c r="W232" s="35" t="s">
        <v>69</v>
      </c>
      <c r="X232" s="783">
        <v>160</v>
      </c>
      <c r="Y232" s="784">
        <f t="shared" si="46"/>
        <v>160.79999999999998</v>
      </c>
      <c r="Z232" s="36">
        <f t="shared" ref="Z232:Z238" si="51">IFERROR(IF(Y232=0,"",ROUNDUP(Y232/H232,0)*0.00651),"")</f>
        <v>0.43617</v>
      </c>
      <c r="AA232" s="56"/>
      <c r="AB232" s="57"/>
      <c r="AC232" s="301" t="s">
        <v>390</v>
      </c>
      <c r="AG232" s="64"/>
      <c r="AJ232" s="68"/>
      <c r="AK232" s="68">
        <v>0</v>
      </c>
      <c r="BB232" s="302" t="s">
        <v>1</v>
      </c>
      <c r="BM232" s="64">
        <f t="shared" si="47"/>
        <v>178</v>
      </c>
      <c r="BN232" s="64">
        <f t="shared" si="48"/>
        <v>178.89</v>
      </c>
      <c r="BO232" s="64">
        <f t="shared" si="49"/>
        <v>0.36630036630036633</v>
      </c>
      <c r="BP232" s="64">
        <f t="shared" si="50"/>
        <v>0.36813186813186816</v>
      </c>
    </row>
    <row r="233" spans="1:68" ht="37.5" hidden="1" customHeight="1" x14ac:dyDescent="0.25">
      <c r="A233" s="54" t="s">
        <v>402</v>
      </c>
      <c r="B233" s="54" t="s">
        <v>403</v>
      </c>
      <c r="C233" s="31">
        <v>4301051752</v>
      </c>
      <c r="D233" s="803">
        <v>4680115882607</v>
      </c>
      <c r="E233" s="804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165</v>
      </c>
      <c r="N233" s="33"/>
      <c r="O233" s="32">
        <v>45</v>
      </c>
      <c r="P233" s="10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00"/>
      <c r="R233" s="800"/>
      <c r="S233" s="800"/>
      <c r="T233" s="80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405</v>
      </c>
      <c r="B234" s="54" t="s">
        <v>406</v>
      </c>
      <c r="C234" s="31">
        <v>4301051630</v>
      </c>
      <c r="D234" s="803">
        <v>4680115880092</v>
      </c>
      <c r="E234" s="804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11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00"/>
      <c r="R234" s="800"/>
      <c r="S234" s="800"/>
      <c r="T234" s="801"/>
      <c r="U234" s="34"/>
      <c r="V234" s="34"/>
      <c r="W234" s="35" t="s">
        <v>69</v>
      </c>
      <c r="X234" s="783">
        <v>160</v>
      </c>
      <c r="Y234" s="784">
        <f t="shared" si="46"/>
        <v>160.79999999999998</v>
      </c>
      <c r="Z234" s="36">
        <f t="shared" si="51"/>
        <v>0.43617</v>
      </c>
      <c r="AA234" s="56"/>
      <c r="AB234" s="57"/>
      <c r="AC234" s="305" t="s">
        <v>407</v>
      </c>
      <c r="AG234" s="64"/>
      <c r="AJ234" s="68"/>
      <c r="AK234" s="68">
        <v>0</v>
      </c>
      <c r="BB234" s="306" t="s">
        <v>1</v>
      </c>
      <c r="BM234" s="64">
        <f t="shared" si="47"/>
        <v>176.80000000000004</v>
      </c>
      <c r="BN234" s="64">
        <f t="shared" si="48"/>
        <v>177.684</v>
      </c>
      <c r="BO234" s="64">
        <f t="shared" si="49"/>
        <v>0.36630036630036633</v>
      </c>
      <c r="BP234" s="64">
        <f t="shared" si="50"/>
        <v>0.36813186813186816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4301051631</v>
      </c>
      <c r="D235" s="803">
        <v>4680115880221</v>
      </c>
      <c r="E235" s="804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00"/>
      <c r="R235" s="800"/>
      <c r="S235" s="800"/>
      <c r="T235" s="80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399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4301051749</v>
      </c>
      <c r="D236" s="803">
        <v>4680115882942</v>
      </c>
      <c r="E236" s="804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00"/>
      <c r="R236" s="800"/>
      <c r="S236" s="800"/>
      <c r="T236" s="80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4301051753</v>
      </c>
      <c r="D237" s="803">
        <v>4680115880504</v>
      </c>
      <c r="E237" s="804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12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00"/>
      <c r="R237" s="800"/>
      <c r="S237" s="800"/>
      <c r="T237" s="801"/>
      <c r="U237" s="34"/>
      <c r="V237" s="34"/>
      <c r="W237" s="35" t="s">
        <v>69</v>
      </c>
      <c r="X237" s="783">
        <v>40</v>
      </c>
      <c r="Y237" s="784">
        <f t="shared" si="46"/>
        <v>40.799999999999997</v>
      </c>
      <c r="Z237" s="36">
        <f t="shared" si="51"/>
        <v>0.11067</v>
      </c>
      <c r="AA237" s="56"/>
      <c r="AB237" s="57"/>
      <c r="AC237" s="311" t="s">
        <v>393</v>
      </c>
      <c r="AG237" s="64"/>
      <c r="AJ237" s="68"/>
      <c r="AK237" s="68">
        <v>0</v>
      </c>
      <c r="BB237" s="312" t="s">
        <v>1</v>
      </c>
      <c r="BM237" s="64">
        <f t="shared" si="47"/>
        <v>44.20000000000001</v>
      </c>
      <c r="BN237" s="64">
        <f t="shared" si="48"/>
        <v>45.084000000000003</v>
      </c>
      <c r="BO237" s="64">
        <f t="shared" si="49"/>
        <v>9.1575091575091583E-2</v>
      </c>
      <c r="BP237" s="64">
        <f t="shared" si="50"/>
        <v>9.3406593406593408E-2</v>
      </c>
    </row>
    <row r="238" spans="1:68" ht="27" customHeight="1" x14ac:dyDescent="0.25">
      <c r="A238" s="54" t="s">
        <v>414</v>
      </c>
      <c r="B238" s="54" t="s">
        <v>415</v>
      </c>
      <c r="C238" s="31">
        <v>4301051410</v>
      </c>
      <c r="D238" s="803">
        <v>4680115882164</v>
      </c>
      <c r="E238" s="804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00"/>
      <c r="R238" s="800"/>
      <c r="S238" s="800"/>
      <c r="T238" s="801"/>
      <c r="U238" s="34"/>
      <c r="V238" s="34"/>
      <c r="W238" s="35" t="s">
        <v>69</v>
      </c>
      <c r="X238" s="783">
        <v>60</v>
      </c>
      <c r="Y238" s="784">
        <f t="shared" si="46"/>
        <v>60</v>
      </c>
      <c r="Z238" s="36">
        <f t="shared" si="51"/>
        <v>0.16275000000000001</v>
      </c>
      <c r="AA238" s="56"/>
      <c r="AB238" s="57"/>
      <c r="AC238" s="313" t="s">
        <v>416</v>
      </c>
      <c r="AG238" s="64"/>
      <c r="AJ238" s="68"/>
      <c r="AK238" s="68">
        <v>0</v>
      </c>
      <c r="BB238" s="314" t="s">
        <v>1</v>
      </c>
      <c r="BM238" s="64">
        <f t="shared" si="47"/>
        <v>66.45</v>
      </c>
      <c r="BN238" s="64">
        <f t="shared" si="48"/>
        <v>66.45</v>
      </c>
      <c r="BO238" s="64">
        <f t="shared" si="49"/>
        <v>0.13736263736263737</v>
      </c>
      <c r="BP238" s="64">
        <f t="shared" si="50"/>
        <v>0.13736263736263737</v>
      </c>
    </row>
    <row r="239" spans="1:68" x14ac:dyDescent="0.2">
      <c r="A239" s="796"/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7"/>
      <c r="P239" s="798" t="s">
        <v>71</v>
      </c>
      <c r="Q239" s="794"/>
      <c r="R239" s="794"/>
      <c r="S239" s="794"/>
      <c r="T239" s="794"/>
      <c r="U239" s="794"/>
      <c r="V239" s="795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175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176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1.1457600000000001</v>
      </c>
      <c r="AA239" s="786"/>
      <c r="AB239" s="786"/>
      <c r="AC239" s="786"/>
    </row>
    <row r="240" spans="1:68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7"/>
      <c r="P240" s="798" t="s">
        <v>71</v>
      </c>
      <c r="Q240" s="794"/>
      <c r="R240" s="794"/>
      <c r="S240" s="794"/>
      <c r="T240" s="794"/>
      <c r="U240" s="794"/>
      <c r="V240" s="795"/>
      <c r="W240" s="37" t="s">
        <v>69</v>
      </c>
      <c r="X240" s="785">
        <f>IFERROR(SUM(X228:X238),"0")</f>
        <v>420</v>
      </c>
      <c r="Y240" s="785">
        <f>IFERROR(SUM(Y228:Y238),"0")</f>
        <v>422.4</v>
      </c>
      <c r="Z240" s="37"/>
      <c r="AA240" s="786"/>
      <c r="AB240" s="786"/>
      <c r="AC240" s="786"/>
    </row>
    <row r="241" spans="1:68" ht="14.25" hidden="1" customHeight="1" x14ac:dyDescent="0.25">
      <c r="A241" s="791" t="s">
        <v>211</v>
      </c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2"/>
      <c r="P241" s="792"/>
      <c r="Q241" s="792"/>
      <c r="R241" s="792"/>
      <c r="S241" s="792"/>
      <c r="T241" s="792"/>
      <c r="U241" s="792"/>
      <c r="V241" s="792"/>
      <c r="W241" s="792"/>
      <c r="X241" s="792"/>
      <c r="Y241" s="792"/>
      <c r="Z241" s="792"/>
      <c r="AA241" s="779"/>
      <c r="AB241" s="779"/>
      <c r="AC241" s="779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803">
        <v>4680115882874</v>
      </c>
      <c r="E242" s="804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11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00"/>
      <c r="R242" s="800"/>
      <c r="S242" s="800"/>
      <c r="T242" s="80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803">
        <v>4680115882874</v>
      </c>
      <c r="E243" s="804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120</v>
      </c>
      <c r="K243" s="32" t="s">
        <v>128</v>
      </c>
      <c r="L243" s="32"/>
      <c r="M243" s="33" t="s">
        <v>68</v>
      </c>
      <c r="N243" s="33"/>
      <c r="O243" s="32">
        <v>30</v>
      </c>
      <c r="P243" s="11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00"/>
      <c r="R243" s="800"/>
      <c r="S243" s="800"/>
      <c r="T243" s="80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417</v>
      </c>
      <c r="B244" s="54" t="s">
        <v>422</v>
      </c>
      <c r="C244" s="31">
        <v>4301060460</v>
      </c>
      <c r="D244" s="803">
        <v>4680115882874</v>
      </c>
      <c r="E244" s="804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165</v>
      </c>
      <c r="N244" s="33"/>
      <c r="O244" s="32">
        <v>30</v>
      </c>
      <c r="P244" s="1222" t="s">
        <v>423</v>
      </c>
      <c r="Q244" s="800"/>
      <c r="R244" s="800"/>
      <c r="S244" s="800"/>
      <c r="T244" s="80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425</v>
      </c>
      <c r="B245" s="54" t="s">
        <v>426</v>
      </c>
      <c r="C245" s="31">
        <v>4301060359</v>
      </c>
      <c r="D245" s="803">
        <v>4680115884434</v>
      </c>
      <c r="E245" s="804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00"/>
      <c r="R245" s="800"/>
      <c r="S245" s="800"/>
      <c r="T245" s="80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428</v>
      </c>
      <c r="B246" s="54" t="s">
        <v>429</v>
      </c>
      <c r="C246" s="31">
        <v>4301060375</v>
      </c>
      <c r="D246" s="803">
        <v>4680115880818</v>
      </c>
      <c r="E246" s="804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11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00"/>
      <c r="R246" s="800"/>
      <c r="S246" s="800"/>
      <c r="T246" s="801"/>
      <c r="U246" s="34"/>
      <c r="V246" s="34"/>
      <c r="W246" s="35" t="s">
        <v>69</v>
      </c>
      <c r="X246" s="783">
        <v>24</v>
      </c>
      <c r="Y246" s="784">
        <f t="shared" si="52"/>
        <v>24</v>
      </c>
      <c r="Z246" s="36">
        <f>IFERROR(IF(Y246=0,"",ROUNDUP(Y246/H246,0)*0.00651),"")</f>
        <v>6.5100000000000005E-2</v>
      </c>
      <c r="AA246" s="56"/>
      <c r="AB246" s="57"/>
      <c r="AC246" s="323" t="s">
        <v>430</v>
      </c>
      <c r="AG246" s="64"/>
      <c r="AJ246" s="68"/>
      <c r="AK246" s="68">
        <v>0</v>
      </c>
      <c r="BB246" s="324" t="s">
        <v>1</v>
      </c>
      <c r="BM246" s="64">
        <f t="shared" si="53"/>
        <v>26.520000000000003</v>
      </c>
      <c r="BN246" s="64">
        <f t="shared" si="54"/>
        <v>26.520000000000003</v>
      </c>
      <c r="BO246" s="64">
        <f t="shared" si="55"/>
        <v>5.4945054945054951E-2</v>
      </c>
      <c r="BP246" s="64">
        <f t="shared" si="56"/>
        <v>5.4945054945054951E-2</v>
      </c>
    </row>
    <row r="247" spans="1:68" ht="37.5" customHeight="1" x14ac:dyDescent="0.25">
      <c r="A247" s="54" t="s">
        <v>431</v>
      </c>
      <c r="B247" s="54" t="s">
        <v>432</v>
      </c>
      <c r="C247" s="31">
        <v>4301060389</v>
      </c>
      <c r="D247" s="803">
        <v>4680115880801</v>
      </c>
      <c r="E247" s="804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00"/>
      <c r="R247" s="800"/>
      <c r="S247" s="800"/>
      <c r="T247" s="801"/>
      <c r="U247" s="34"/>
      <c r="V247" s="34"/>
      <c r="W247" s="35" t="s">
        <v>69</v>
      </c>
      <c r="X247" s="783">
        <v>20</v>
      </c>
      <c r="Y247" s="784">
        <f t="shared" si="52"/>
        <v>21.599999999999998</v>
      </c>
      <c r="Z247" s="36">
        <f>IFERROR(IF(Y247=0,"",ROUNDUP(Y247/H247,0)*0.00651),"")</f>
        <v>5.8590000000000003E-2</v>
      </c>
      <c r="AA247" s="56"/>
      <c r="AB247" s="57"/>
      <c r="AC247" s="325" t="s">
        <v>433</v>
      </c>
      <c r="AG247" s="64"/>
      <c r="AJ247" s="68"/>
      <c r="AK247" s="68">
        <v>0</v>
      </c>
      <c r="BB247" s="326" t="s">
        <v>1</v>
      </c>
      <c r="BM247" s="64">
        <f t="shared" si="53"/>
        <v>22.100000000000005</v>
      </c>
      <c r="BN247" s="64">
        <f t="shared" si="54"/>
        <v>23.868000000000002</v>
      </c>
      <c r="BO247" s="64">
        <f t="shared" si="55"/>
        <v>4.5787545787545791E-2</v>
      </c>
      <c r="BP247" s="64">
        <f t="shared" si="56"/>
        <v>4.9450549450549455E-2</v>
      </c>
    </row>
    <row r="248" spans="1:68" x14ac:dyDescent="0.2">
      <c r="A248" s="796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7"/>
      <c r="P248" s="798" t="s">
        <v>71</v>
      </c>
      <c r="Q248" s="794"/>
      <c r="R248" s="794"/>
      <c r="S248" s="794"/>
      <c r="T248" s="794"/>
      <c r="U248" s="794"/>
      <c r="V248" s="795"/>
      <c r="W248" s="37" t="s">
        <v>72</v>
      </c>
      <c r="X248" s="785">
        <f>IFERROR(X242/H242,"0")+IFERROR(X243/H243,"0")+IFERROR(X244/H244,"0")+IFERROR(X245/H245,"0")+IFERROR(X246/H246,"0")+IFERROR(X247/H247,"0")</f>
        <v>18.333333333333336</v>
      </c>
      <c r="Y248" s="785">
        <f>IFERROR(Y242/H242,"0")+IFERROR(Y243/H243,"0")+IFERROR(Y244/H244,"0")+IFERROR(Y245/H245,"0")+IFERROR(Y246/H246,"0")+IFERROR(Y247/H247,"0")</f>
        <v>19</v>
      </c>
      <c r="Z248" s="785">
        <f>IFERROR(IF(Z242="",0,Z242),"0")+IFERROR(IF(Z243="",0,Z243),"0")+IFERROR(IF(Z244="",0,Z244),"0")+IFERROR(IF(Z245="",0,Z245),"0")+IFERROR(IF(Z246="",0,Z246),"0")+IFERROR(IF(Z247="",0,Z247),"0")</f>
        <v>0.12369000000000001</v>
      </c>
      <c r="AA248" s="786"/>
      <c r="AB248" s="786"/>
      <c r="AC248" s="786"/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7"/>
      <c r="P249" s="798" t="s">
        <v>71</v>
      </c>
      <c r="Q249" s="794"/>
      <c r="R249" s="794"/>
      <c r="S249" s="794"/>
      <c r="T249" s="794"/>
      <c r="U249" s="794"/>
      <c r="V249" s="795"/>
      <c r="W249" s="37" t="s">
        <v>69</v>
      </c>
      <c r="X249" s="785">
        <f>IFERROR(SUM(X242:X247),"0")</f>
        <v>44</v>
      </c>
      <c r="Y249" s="785">
        <f>IFERROR(SUM(Y242:Y247),"0")</f>
        <v>45.599999999999994</v>
      </c>
      <c r="Z249" s="37"/>
      <c r="AA249" s="786"/>
      <c r="AB249" s="786"/>
      <c r="AC249" s="786"/>
    </row>
    <row r="250" spans="1:68" ht="16.5" hidden="1" customHeight="1" x14ac:dyDescent="0.25">
      <c r="A250" s="834" t="s">
        <v>434</v>
      </c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792"/>
      <c r="P250" s="792"/>
      <c r="Q250" s="792"/>
      <c r="R250" s="792"/>
      <c r="S250" s="792"/>
      <c r="T250" s="792"/>
      <c r="U250" s="792"/>
      <c r="V250" s="792"/>
      <c r="W250" s="792"/>
      <c r="X250" s="792"/>
      <c r="Y250" s="792"/>
      <c r="Z250" s="792"/>
      <c r="AA250" s="778"/>
      <c r="AB250" s="778"/>
      <c r="AC250" s="778"/>
    </row>
    <row r="251" spans="1:68" ht="14.25" hidden="1" customHeight="1" x14ac:dyDescent="0.25">
      <c r="A251" s="791" t="s">
        <v>115</v>
      </c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792"/>
      <c r="P251" s="792"/>
      <c r="Q251" s="792"/>
      <c r="R251" s="792"/>
      <c r="S251" s="792"/>
      <c r="T251" s="792"/>
      <c r="U251" s="792"/>
      <c r="V251" s="792"/>
      <c r="W251" s="792"/>
      <c r="X251" s="792"/>
      <c r="Y251" s="792"/>
      <c r="Z251" s="792"/>
      <c r="AA251" s="779"/>
      <c r="AB251" s="779"/>
      <c r="AC251" s="779"/>
    </row>
    <row r="252" spans="1:68" ht="27" hidden="1" customHeight="1" x14ac:dyDescent="0.25">
      <c r="A252" s="54" t="s">
        <v>435</v>
      </c>
      <c r="B252" s="54" t="s">
        <v>436</v>
      </c>
      <c r="C252" s="31">
        <v>4301011945</v>
      </c>
      <c r="D252" s="803">
        <v>4680115884274</v>
      </c>
      <c r="E252" s="804"/>
      <c r="F252" s="782">
        <v>1.45</v>
      </c>
      <c r="G252" s="32">
        <v>8</v>
      </c>
      <c r="H252" s="782">
        <v>11.6</v>
      </c>
      <c r="I252" s="782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12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00"/>
      <c r="R252" s="800"/>
      <c r="S252" s="800"/>
      <c r="T252" s="80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435</v>
      </c>
      <c r="B253" s="54" t="s">
        <v>438</v>
      </c>
      <c r="C253" s="31">
        <v>4301011717</v>
      </c>
      <c r="D253" s="803">
        <v>4680115884274</v>
      </c>
      <c r="E253" s="804"/>
      <c r="F253" s="782">
        <v>1.45</v>
      </c>
      <c r="G253" s="32">
        <v>8</v>
      </c>
      <c r="H253" s="782">
        <v>11.6</v>
      </c>
      <c r="I253" s="782">
        <v>12.08</v>
      </c>
      <c r="J253" s="32">
        <v>56</v>
      </c>
      <c r="K253" s="32" t="s">
        <v>118</v>
      </c>
      <c r="L253" s="32"/>
      <c r="M253" s="33" t="s">
        <v>119</v>
      </c>
      <c r="N253" s="33"/>
      <c r="O253" s="32">
        <v>55</v>
      </c>
      <c r="P253" s="8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00"/>
      <c r="R253" s="800"/>
      <c r="S253" s="800"/>
      <c r="T253" s="80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4301011719</v>
      </c>
      <c r="D254" s="803">
        <v>4680115884298</v>
      </c>
      <c r="E254" s="804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9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00"/>
      <c r="R254" s="800"/>
      <c r="S254" s="800"/>
      <c r="T254" s="80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4301011944</v>
      </c>
      <c r="D255" s="803">
        <v>4680115884250</v>
      </c>
      <c r="E255" s="804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11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00"/>
      <c r="R255" s="800"/>
      <c r="S255" s="800"/>
      <c r="T255" s="80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443</v>
      </c>
      <c r="B256" s="54" t="s">
        <v>445</v>
      </c>
      <c r="C256" s="31">
        <v>4301011733</v>
      </c>
      <c r="D256" s="803">
        <v>4680115884250</v>
      </c>
      <c r="E256" s="804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00"/>
      <c r="R256" s="800"/>
      <c r="S256" s="800"/>
      <c r="T256" s="80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4301011718</v>
      </c>
      <c r="D257" s="803">
        <v>4680115884281</v>
      </c>
      <c r="E257" s="804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9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00"/>
      <c r="R257" s="800"/>
      <c r="S257" s="800"/>
      <c r="T257" s="80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4301011720</v>
      </c>
      <c r="D258" s="803">
        <v>4680115884199</v>
      </c>
      <c r="E258" s="804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11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00"/>
      <c r="R258" s="800"/>
      <c r="S258" s="800"/>
      <c r="T258" s="80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442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4301011716</v>
      </c>
      <c r="D259" s="803">
        <v>4680115884267</v>
      </c>
      <c r="E259" s="804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11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00"/>
      <c r="R259" s="800"/>
      <c r="S259" s="800"/>
      <c r="T259" s="80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796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7"/>
      <c r="P260" s="798" t="s">
        <v>71</v>
      </c>
      <c r="Q260" s="794"/>
      <c r="R260" s="794"/>
      <c r="S260" s="794"/>
      <c r="T260" s="794"/>
      <c r="U260" s="794"/>
      <c r="V260" s="795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hidden="1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7"/>
      <c r="P261" s="798" t="s">
        <v>71</v>
      </c>
      <c r="Q261" s="794"/>
      <c r="R261" s="794"/>
      <c r="S261" s="794"/>
      <c r="T261" s="794"/>
      <c r="U261" s="794"/>
      <c r="V261" s="795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hidden="1" customHeight="1" x14ac:dyDescent="0.25">
      <c r="A262" s="834" t="s">
        <v>455</v>
      </c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792"/>
      <c r="P262" s="792"/>
      <c r="Q262" s="792"/>
      <c r="R262" s="792"/>
      <c r="S262" s="792"/>
      <c r="T262" s="792"/>
      <c r="U262" s="792"/>
      <c r="V262" s="792"/>
      <c r="W262" s="792"/>
      <c r="X262" s="792"/>
      <c r="Y262" s="792"/>
      <c r="Z262" s="792"/>
      <c r="AA262" s="778"/>
      <c r="AB262" s="778"/>
      <c r="AC262" s="778"/>
    </row>
    <row r="263" spans="1:68" ht="14.25" hidden="1" customHeight="1" x14ac:dyDescent="0.25">
      <c r="A263" s="791" t="s">
        <v>115</v>
      </c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792"/>
      <c r="P263" s="792"/>
      <c r="Q263" s="792"/>
      <c r="R263" s="792"/>
      <c r="S263" s="792"/>
      <c r="T263" s="792"/>
      <c r="U263" s="792"/>
      <c r="V263" s="792"/>
      <c r="W263" s="792"/>
      <c r="X263" s="792"/>
      <c r="Y263" s="792"/>
      <c r="Z263" s="792"/>
      <c r="AA263" s="779"/>
      <c r="AB263" s="779"/>
      <c r="AC263" s="779"/>
    </row>
    <row r="264" spans="1:68" ht="27" hidden="1" customHeight="1" x14ac:dyDescent="0.25">
      <c r="A264" s="54" t="s">
        <v>456</v>
      </c>
      <c r="B264" s="54" t="s">
        <v>457</v>
      </c>
      <c r="C264" s="31">
        <v>4301011942</v>
      </c>
      <c r="D264" s="803">
        <v>4680115884137</v>
      </c>
      <c r="E264" s="804"/>
      <c r="F264" s="782">
        <v>1.45</v>
      </c>
      <c r="G264" s="32">
        <v>8</v>
      </c>
      <c r="H264" s="782">
        <v>11.6</v>
      </c>
      <c r="I264" s="782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00"/>
      <c r="R264" s="800"/>
      <c r="S264" s="800"/>
      <c r="T264" s="80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456</v>
      </c>
      <c r="B265" s="54" t="s">
        <v>458</v>
      </c>
      <c r="C265" s="31">
        <v>4301011826</v>
      </c>
      <c r="D265" s="803">
        <v>4680115884137</v>
      </c>
      <c r="E265" s="804"/>
      <c r="F265" s="782">
        <v>1.45</v>
      </c>
      <c r="G265" s="32">
        <v>8</v>
      </c>
      <c r="H265" s="782">
        <v>11.6</v>
      </c>
      <c r="I265" s="782">
        <v>12.08</v>
      </c>
      <c r="J265" s="32">
        <v>56</v>
      </c>
      <c r="K265" s="32" t="s">
        <v>118</v>
      </c>
      <c r="L265" s="32"/>
      <c r="M265" s="33" t="s">
        <v>119</v>
      </c>
      <c r="N265" s="33"/>
      <c r="O265" s="32">
        <v>55</v>
      </c>
      <c r="P265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00"/>
      <c r="R265" s="800"/>
      <c r="S265" s="800"/>
      <c r="T265" s="801"/>
      <c r="U265" s="34"/>
      <c r="V265" s="34"/>
      <c r="W265" s="35" t="s">
        <v>69</v>
      </c>
      <c r="X265" s="783">
        <v>10</v>
      </c>
      <c r="Y265" s="784">
        <f t="shared" si="62"/>
        <v>11.6</v>
      </c>
      <c r="Z265" s="36">
        <f>IFERROR(IF(Y265=0,"",ROUNDUP(Y265/H265,0)*0.02175),"")</f>
        <v>2.1749999999999999E-2</v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10.413793103448276</v>
      </c>
      <c r="BN265" s="64">
        <f t="shared" si="64"/>
        <v>12.079999999999998</v>
      </c>
      <c r="BO265" s="64">
        <f t="shared" si="65"/>
        <v>1.5394088669950739E-2</v>
      </c>
      <c r="BP265" s="64">
        <f t="shared" si="66"/>
        <v>1.7857142857142856E-2</v>
      </c>
    </row>
    <row r="266" spans="1:68" ht="27" customHeight="1" x14ac:dyDescent="0.25">
      <c r="A266" s="54" t="s">
        <v>460</v>
      </c>
      <c r="B266" s="54" t="s">
        <v>461</v>
      </c>
      <c r="C266" s="31">
        <v>4301011724</v>
      </c>
      <c r="D266" s="803">
        <v>4680115884236</v>
      </c>
      <c r="E266" s="804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11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00"/>
      <c r="R266" s="800"/>
      <c r="S266" s="800"/>
      <c r="T266" s="801"/>
      <c r="U266" s="34"/>
      <c r="V266" s="34"/>
      <c r="W266" s="35" t="s">
        <v>69</v>
      </c>
      <c r="X266" s="783">
        <v>10</v>
      </c>
      <c r="Y266" s="784">
        <f t="shared" si="62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462</v>
      </c>
      <c r="AG266" s="64"/>
      <c r="AJ266" s="68"/>
      <c r="AK266" s="68">
        <v>0</v>
      </c>
      <c r="BB266" s="348" t="s">
        <v>1</v>
      </c>
      <c r="BM266" s="64">
        <f t="shared" si="63"/>
        <v>10.413793103448276</v>
      </c>
      <c r="BN266" s="64">
        <f t="shared" si="64"/>
        <v>12.079999999999998</v>
      </c>
      <c r="BO266" s="64">
        <f t="shared" si="65"/>
        <v>1.5394088669950739E-2</v>
      </c>
      <c r="BP266" s="64">
        <f t="shared" si="66"/>
        <v>1.7857142857142856E-2</v>
      </c>
    </row>
    <row r="267" spans="1:68" ht="27" hidden="1" customHeight="1" x14ac:dyDescent="0.25">
      <c r="A267" s="54" t="s">
        <v>463</v>
      </c>
      <c r="B267" s="54" t="s">
        <v>464</v>
      </c>
      <c r="C267" s="31">
        <v>4301011941</v>
      </c>
      <c r="D267" s="803">
        <v>4680115884175</v>
      </c>
      <c r="E267" s="804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00"/>
      <c r="R267" s="800"/>
      <c r="S267" s="800"/>
      <c r="T267" s="80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465</v>
      </c>
      <c r="C268" s="31">
        <v>4301011721</v>
      </c>
      <c r="D268" s="803">
        <v>4680115884175</v>
      </c>
      <c r="E268" s="804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118</v>
      </c>
      <c r="L268" s="32"/>
      <c r="M268" s="33" t="s">
        <v>119</v>
      </c>
      <c r="N268" s="33"/>
      <c r="O268" s="32">
        <v>55</v>
      </c>
      <c r="P268" s="11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00"/>
      <c r="R268" s="800"/>
      <c r="S268" s="800"/>
      <c r="T268" s="801"/>
      <c r="U268" s="34"/>
      <c r="V268" s="34"/>
      <c r="W268" s="35" t="s">
        <v>69</v>
      </c>
      <c r="X268" s="783">
        <v>30</v>
      </c>
      <c r="Y268" s="784">
        <f t="shared" si="62"/>
        <v>34.799999999999997</v>
      </c>
      <c r="Z268" s="36">
        <f>IFERROR(IF(Y268=0,"",ROUNDUP(Y268/H268,0)*0.02175),"")</f>
        <v>6.5250000000000002E-2</v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63"/>
        <v>31.241379310344826</v>
      </c>
      <c r="BN268" s="64">
        <f t="shared" si="64"/>
        <v>36.239999999999995</v>
      </c>
      <c r="BO268" s="64">
        <f t="shared" si="65"/>
        <v>4.6182266009852216E-2</v>
      </c>
      <c r="BP268" s="64">
        <f t="shared" si="66"/>
        <v>5.3571428571428568E-2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4301011824</v>
      </c>
      <c r="D269" s="803">
        <v>4680115884144</v>
      </c>
      <c r="E269" s="804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00"/>
      <c r="R269" s="800"/>
      <c r="S269" s="800"/>
      <c r="T269" s="801"/>
      <c r="U269" s="34"/>
      <c r="V269" s="34"/>
      <c r="W269" s="35" t="s">
        <v>69</v>
      </c>
      <c r="X269" s="783">
        <v>0</v>
      </c>
      <c r="Y269" s="784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4301011963</v>
      </c>
      <c r="D270" s="803">
        <v>4680115885288</v>
      </c>
      <c r="E270" s="804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90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00"/>
      <c r="R270" s="800"/>
      <c r="S270" s="800"/>
      <c r="T270" s="80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471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4301011726</v>
      </c>
      <c r="D271" s="803">
        <v>4680115884182</v>
      </c>
      <c r="E271" s="804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11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00"/>
      <c r="R271" s="800"/>
      <c r="S271" s="800"/>
      <c r="T271" s="80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462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4301011722</v>
      </c>
      <c r="D272" s="803">
        <v>4680115884205</v>
      </c>
      <c r="E272" s="804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10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00"/>
      <c r="R272" s="800"/>
      <c r="S272" s="800"/>
      <c r="T272" s="801"/>
      <c r="U272" s="34"/>
      <c r="V272" s="34"/>
      <c r="W272" s="35" t="s">
        <v>69</v>
      </c>
      <c r="X272" s="783">
        <v>108</v>
      </c>
      <c r="Y272" s="784">
        <f t="shared" si="62"/>
        <v>108</v>
      </c>
      <c r="Z272" s="36">
        <f>IFERROR(IF(Y272=0,"",ROUNDUP(Y272/H272,0)*0.00902),"")</f>
        <v>0.24354000000000001</v>
      </c>
      <c r="AA272" s="56"/>
      <c r="AB272" s="57"/>
      <c r="AC272" s="359" t="s">
        <v>466</v>
      </c>
      <c r="AG272" s="64"/>
      <c r="AJ272" s="68"/>
      <c r="AK272" s="68">
        <v>0</v>
      </c>
      <c r="BB272" s="360" t="s">
        <v>1</v>
      </c>
      <c r="BM272" s="64">
        <f t="shared" si="63"/>
        <v>113.67</v>
      </c>
      <c r="BN272" s="64">
        <f t="shared" si="64"/>
        <v>113.67</v>
      </c>
      <c r="BO272" s="64">
        <f t="shared" si="65"/>
        <v>0.20454545454545456</v>
      </c>
      <c r="BP272" s="64">
        <f t="shared" si="66"/>
        <v>0.20454545454545456</v>
      </c>
    </row>
    <row r="273" spans="1:68" x14ac:dyDescent="0.2">
      <c r="A273" s="796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7"/>
      <c r="P273" s="798" t="s">
        <v>71</v>
      </c>
      <c r="Q273" s="794"/>
      <c r="R273" s="794"/>
      <c r="S273" s="794"/>
      <c r="T273" s="794"/>
      <c r="U273" s="794"/>
      <c r="V273" s="795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31.310344827586206</v>
      </c>
      <c r="Y273" s="785">
        <f>IFERROR(Y264/H264,"0")+IFERROR(Y265/H265,"0")+IFERROR(Y266/H266,"0")+IFERROR(Y267/H267,"0")+IFERROR(Y268/H268,"0")+IFERROR(Y269/H269,"0")+IFERROR(Y270/H270,"0")+IFERROR(Y271/H271,"0")+IFERROR(Y272/H272,"0")</f>
        <v>32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0.35228999999999999</v>
      </c>
      <c r="AA273" s="786"/>
      <c r="AB273" s="786"/>
      <c r="AC273" s="786"/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7"/>
      <c r="P274" s="798" t="s">
        <v>71</v>
      </c>
      <c r="Q274" s="794"/>
      <c r="R274" s="794"/>
      <c r="S274" s="794"/>
      <c r="T274" s="794"/>
      <c r="U274" s="794"/>
      <c r="V274" s="795"/>
      <c r="W274" s="37" t="s">
        <v>69</v>
      </c>
      <c r="X274" s="785">
        <f>IFERROR(SUM(X264:X272),"0")</f>
        <v>158</v>
      </c>
      <c r="Y274" s="785">
        <f>IFERROR(SUM(Y264:Y272),"0")</f>
        <v>166</v>
      </c>
      <c r="Z274" s="37"/>
      <c r="AA274" s="786"/>
      <c r="AB274" s="786"/>
      <c r="AC274" s="786"/>
    </row>
    <row r="275" spans="1:68" ht="14.25" hidden="1" customHeight="1" x14ac:dyDescent="0.25">
      <c r="A275" s="791" t="s">
        <v>170</v>
      </c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2"/>
      <c r="P275" s="792"/>
      <c r="Q275" s="792"/>
      <c r="R275" s="792"/>
      <c r="S275" s="792"/>
      <c r="T275" s="792"/>
      <c r="U275" s="792"/>
      <c r="V275" s="792"/>
      <c r="W275" s="792"/>
      <c r="X275" s="792"/>
      <c r="Y275" s="792"/>
      <c r="Z275" s="792"/>
      <c r="AA275" s="779"/>
      <c r="AB275" s="779"/>
      <c r="AC275" s="779"/>
    </row>
    <row r="276" spans="1:68" ht="27" hidden="1" customHeight="1" x14ac:dyDescent="0.25">
      <c r="A276" s="54" t="s">
        <v>476</v>
      </c>
      <c r="B276" s="54" t="s">
        <v>477</v>
      </c>
      <c r="C276" s="31">
        <v>4301020340</v>
      </c>
      <c r="D276" s="803">
        <v>4680115885721</v>
      </c>
      <c r="E276" s="804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9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00"/>
      <c r="R276" s="800"/>
      <c r="S276" s="800"/>
      <c r="T276" s="80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478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96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7"/>
      <c r="P277" s="798" t="s">
        <v>71</v>
      </c>
      <c r="Q277" s="794"/>
      <c r="R277" s="794"/>
      <c r="S277" s="794"/>
      <c r="T277" s="794"/>
      <c r="U277" s="794"/>
      <c r="V277" s="795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hidden="1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7"/>
      <c r="P278" s="798" t="s">
        <v>71</v>
      </c>
      <c r="Q278" s="794"/>
      <c r="R278" s="794"/>
      <c r="S278" s="794"/>
      <c r="T278" s="794"/>
      <c r="U278" s="794"/>
      <c r="V278" s="795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hidden="1" customHeight="1" x14ac:dyDescent="0.25">
      <c r="A279" s="834" t="s">
        <v>479</v>
      </c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792"/>
      <c r="P279" s="792"/>
      <c r="Q279" s="792"/>
      <c r="R279" s="792"/>
      <c r="S279" s="792"/>
      <c r="T279" s="792"/>
      <c r="U279" s="792"/>
      <c r="V279" s="792"/>
      <c r="W279" s="792"/>
      <c r="X279" s="792"/>
      <c r="Y279" s="792"/>
      <c r="Z279" s="792"/>
      <c r="AA279" s="778"/>
      <c r="AB279" s="778"/>
      <c r="AC279" s="778"/>
    </row>
    <row r="280" spans="1:68" ht="14.25" hidden="1" customHeight="1" x14ac:dyDescent="0.25">
      <c r="A280" s="791" t="s">
        <v>115</v>
      </c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792"/>
      <c r="P280" s="792"/>
      <c r="Q280" s="792"/>
      <c r="R280" s="792"/>
      <c r="S280" s="792"/>
      <c r="T280" s="792"/>
      <c r="U280" s="792"/>
      <c r="V280" s="792"/>
      <c r="W280" s="792"/>
      <c r="X280" s="792"/>
      <c r="Y280" s="792"/>
      <c r="Z280" s="792"/>
      <c r="AA280" s="779"/>
      <c r="AB280" s="779"/>
      <c r="AC280" s="779"/>
    </row>
    <row r="281" spans="1:68" ht="27" hidden="1" customHeight="1" x14ac:dyDescent="0.25">
      <c r="A281" s="54" t="s">
        <v>480</v>
      </c>
      <c r="B281" s="54" t="s">
        <v>481</v>
      </c>
      <c r="C281" s="31">
        <v>4301011322</v>
      </c>
      <c r="D281" s="803">
        <v>4607091387452</v>
      </c>
      <c r="E281" s="804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11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00"/>
      <c r="R281" s="800"/>
      <c r="S281" s="800"/>
      <c r="T281" s="80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483</v>
      </c>
      <c r="B282" s="54" t="s">
        <v>484</v>
      </c>
      <c r="C282" s="31">
        <v>4301011855</v>
      </c>
      <c r="D282" s="803">
        <v>4680115885837</v>
      </c>
      <c r="E282" s="804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00"/>
      <c r="R282" s="800"/>
      <c r="S282" s="800"/>
      <c r="T282" s="80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486</v>
      </c>
      <c r="B283" s="54" t="s">
        <v>487</v>
      </c>
      <c r="C283" s="31">
        <v>4301011910</v>
      </c>
      <c r="D283" s="803">
        <v>4680115885806</v>
      </c>
      <c r="E283" s="804"/>
      <c r="F283" s="782">
        <v>1.35</v>
      </c>
      <c r="G283" s="32">
        <v>8</v>
      </c>
      <c r="H283" s="782">
        <v>10.8</v>
      </c>
      <c r="I283" s="782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00"/>
      <c r="R283" s="800"/>
      <c r="S283" s="800"/>
      <c r="T283" s="80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486</v>
      </c>
      <c r="B284" s="54" t="s">
        <v>489</v>
      </c>
      <c r="C284" s="31">
        <v>4301011850</v>
      </c>
      <c r="D284" s="803">
        <v>4680115885806</v>
      </c>
      <c r="E284" s="804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11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00"/>
      <c r="R284" s="800"/>
      <c r="S284" s="800"/>
      <c r="T284" s="80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491</v>
      </c>
      <c r="B285" s="54" t="s">
        <v>492</v>
      </c>
      <c r="C285" s="31">
        <v>4301011313</v>
      </c>
      <c r="D285" s="803">
        <v>4607091385984</v>
      </c>
      <c r="E285" s="804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107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00"/>
      <c r="R285" s="800"/>
      <c r="S285" s="800"/>
      <c r="T285" s="80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493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494</v>
      </c>
      <c r="B286" s="54" t="s">
        <v>495</v>
      </c>
      <c r="C286" s="31">
        <v>4301011853</v>
      </c>
      <c r="D286" s="803">
        <v>4680115885851</v>
      </c>
      <c r="E286" s="804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11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00"/>
      <c r="R286" s="800"/>
      <c r="S286" s="800"/>
      <c r="T286" s="80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497</v>
      </c>
      <c r="B287" s="54" t="s">
        <v>498</v>
      </c>
      <c r="C287" s="31">
        <v>4301011319</v>
      </c>
      <c r="D287" s="803">
        <v>4607091387469</v>
      </c>
      <c r="E287" s="804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110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00"/>
      <c r="R287" s="800"/>
      <c r="S287" s="800"/>
      <c r="T287" s="80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4301011852</v>
      </c>
      <c r="D288" s="803">
        <v>4680115885844</v>
      </c>
      <c r="E288" s="804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00"/>
      <c r="R288" s="800"/>
      <c r="S288" s="800"/>
      <c r="T288" s="80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4301011316</v>
      </c>
      <c r="D289" s="803">
        <v>4607091387438</v>
      </c>
      <c r="E289" s="804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11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00"/>
      <c r="R289" s="800"/>
      <c r="S289" s="800"/>
      <c r="T289" s="80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503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4301011851</v>
      </c>
      <c r="D290" s="803">
        <v>4680115885820</v>
      </c>
      <c r="E290" s="804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00"/>
      <c r="R290" s="800"/>
      <c r="S290" s="800"/>
      <c r="T290" s="80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796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7"/>
      <c r="P291" s="798" t="s">
        <v>71</v>
      </c>
      <c r="Q291" s="794"/>
      <c r="R291" s="794"/>
      <c r="S291" s="794"/>
      <c r="T291" s="794"/>
      <c r="U291" s="794"/>
      <c r="V291" s="795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hidden="1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7"/>
      <c r="P292" s="798" t="s">
        <v>71</v>
      </c>
      <c r="Q292" s="794"/>
      <c r="R292" s="794"/>
      <c r="S292" s="794"/>
      <c r="T292" s="794"/>
      <c r="U292" s="794"/>
      <c r="V292" s="795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34" t="s">
        <v>506</v>
      </c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2"/>
      <c r="P293" s="792"/>
      <c r="Q293" s="792"/>
      <c r="R293" s="792"/>
      <c r="S293" s="792"/>
      <c r="T293" s="792"/>
      <c r="U293" s="792"/>
      <c r="V293" s="792"/>
      <c r="W293" s="792"/>
      <c r="X293" s="792"/>
      <c r="Y293" s="792"/>
      <c r="Z293" s="792"/>
      <c r="AA293" s="778"/>
      <c r="AB293" s="778"/>
      <c r="AC293" s="778"/>
    </row>
    <row r="294" spans="1:68" ht="14.25" hidden="1" customHeight="1" x14ac:dyDescent="0.25">
      <c r="A294" s="791" t="s">
        <v>115</v>
      </c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2"/>
      <c r="P294" s="792"/>
      <c r="Q294" s="792"/>
      <c r="R294" s="792"/>
      <c r="S294" s="792"/>
      <c r="T294" s="792"/>
      <c r="U294" s="792"/>
      <c r="V294" s="792"/>
      <c r="W294" s="792"/>
      <c r="X294" s="792"/>
      <c r="Y294" s="792"/>
      <c r="Z294" s="792"/>
      <c r="AA294" s="779"/>
      <c r="AB294" s="779"/>
      <c r="AC294" s="779"/>
    </row>
    <row r="295" spans="1:68" ht="27" hidden="1" customHeight="1" x14ac:dyDescent="0.25">
      <c r="A295" s="54" t="s">
        <v>507</v>
      </c>
      <c r="B295" s="54" t="s">
        <v>508</v>
      </c>
      <c r="C295" s="31">
        <v>4301011876</v>
      </c>
      <c r="D295" s="803">
        <v>4680115885707</v>
      </c>
      <c r="E295" s="804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9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00"/>
      <c r="R295" s="800"/>
      <c r="S295" s="800"/>
      <c r="T295" s="80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446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96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7"/>
      <c r="P296" s="798" t="s">
        <v>71</v>
      </c>
      <c r="Q296" s="794"/>
      <c r="R296" s="794"/>
      <c r="S296" s="794"/>
      <c r="T296" s="794"/>
      <c r="U296" s="794"/>
      <c r="V296" s="795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hidden="1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7"/>
      <c r="P297" s="798" t="s">
        <v>71</v>
      </c>
      <c r="Q297" s="794"/>
      <c r="R297" s="794"/>
      <c r="S297" s="794"/>
      <c r="T297" s="794"/>
      <c r="U297" s="794"/>
      <c r="V297" s="795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hidden="1" customHeight="1" x14ac:dyDescent="0.25">
      <c r="A298" s="834" t="s">
        <v>509</v>
      </c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792"/>
      <c r="P298" s="792"/>
      <c r="Q298" s="792"/>
      <c r="R298" s="792"/>
      <c r="S298" s="792"/>
      <c r="T298" s="792"/>
      <c r="U298" s="792"/>
      <c r="V298" s="792"/>
      <c r="W298" s="792"/>
      <c r="X298" s="792"/>
      <c r="Y298" s="792"/>
      <c r="Z298" s="792"/>
      <c r="AA298" s="778"/>
      <c r="AB298" s="778"/>
      <c r="AC298" s="778"/>
    </row>
    <row r="299" spans="1:68" ht="14.25" hidden="1" customHeight="1" x14ac:dyDescent="0.25">
      <c r="A299" s="791" t="s">
        <v>115</v>
      </c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792"/>
      <c r="P299" s="792"/>
      <c r="Q299" s="792"/>
      <c r="R299" s="792"/>
      <c r="S299" s="792"/>
      <c r="T299" s="792"/>
      <c r="U299" s="792"/>
      <c r="V299" s="792"/>
      <c r="W299" s="792"/>
      <c r="X299" s="792"/>
      <c r="Y299" s="792"/>
      <c r="Z299" s="792"/>
      <c r="AA299" s="779"/>
      <c r="AB299" s="779"/>
      <c r="AC299" s="779"/>
    </row>
    <row r="300" spans="1:68" ht="27" hidden="1" customHeight="1" x14ac:dyDescent="0.25">
      <c r="A300" s="54" t="s">
        <v>510</v>
      </c>
      <c r="B300" s="54" t="s">
        <v>511</v>
      </c>
      <c r="C300" s="31">
        <v>4301011223</v>
      </c>
      <c r="D300" s="803">
        <v>4607091383423</v>
      </c>
      <c r="E300" s="804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10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00"/>
      <c r="R300" s="800"/>
      <c r="S300" s="800"/>
      <c r="T300" s="80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512</v>
      </c>
      <c r="B301" s="54" t="s">
        <v>513</v>
      </c>
      <c r="C301" s="31">
        <v>4301011879</v>
      </c>
      <c r="D301" s="803">
        <v>4680115885691</v>
      </c>
      <c r="E301" s="804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00"/>
      <c r="R301" s="800"/>
      <c r="S301" s="800"/>
      <c r="T301" s="80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514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515</v>
      </c>
      <c r="B302" s="54" t="s">
        <v>516</v>
      </c>
      <c r="C302" s="31">
        <v>4301011878</v>
      </c>
      <c r="D302" s="803">
        <v>4680115885660</v>
      </c>
      <c r="E302" s="804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12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00"/>
      <c r="R302" s="800"/>
      <c r="S302" s="800"/>
      <c r="T302" s="80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517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96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7"/>
      <c r="P303" s="798" t="s">
        <v>71</v>
      </c>
      <c r="Q303" s="794"/>
      <c r="R303" s="794"/>
      <c r="S303" s="794"/>
      <c r="T303" s="794"/>
      <c r="U303" s="794"/>
      <c r="V303" s="795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hidden="1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7"/>
      <c r="P304" s="798" t="s">
        <v>71</v>
      </c>
      <c r="Q304" s="794"/>
      <c r="R304" s="794"/>
      <c r="S304" s="794"/>
      <c r="T304" s="794"/>
      <c r="U304" s="794"/>
      <c r="V304" s="795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hidden="1" customHeight="1" x14ac:dyDescent="0.25">
      <c r="A305" s="834" t="s">
        <v>518</v>
      </c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792"/>
      <c r="P305" s="792"/>
      <c r="Q305" s="792"/>
      <c r="R305" s="792"/>
      <c r="S305" s="792"/>
      <c r="T305" s="792"/>
      <c r="U305" s="792"/>
      <c r="V305" s="792"/>
      <c r="W305" s="792"/>
      <c r="X305" s="792"/>
      <c r="Y305" s="792"/>
      <c r="Z305" s="792"/>
      <c r="AA305" s="778"/>
      <c r="AB305" s="778"/>
      <c r="AC305" s="778"/>
    </row>
    <row r="306" spans="1:68" ht="14.25" hidden="1" customHeight="1" x14ac:dyDescent="0.25">
      <c r="A306" s="791" t="s">
        <v>73</v>
      </c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792"/>
      <c r="P306" s="792"/>
      <c r="Q306" s="792"/>
      <c r="R306" s="792"/>
      <c r="S306" s="792"/>
      <c r="T306" s="792"/>
      <c r="U306" s="792"/>
      <c r="V306" s="792"/>
      <c r="W306" s="792"/>
      <c r="X306" s="792"/>
      <c r="Y306" s="792"/>
      <c r="Z306" s="792"/>
      <c r="AA306" s="779"/>
      <c r="AB306" s="779"/>
      <c r="AC306" s="779"/>
    </row>
    <row r="307" spans="1:68" ht="37.5" hidden="1" customHeight="1" x14ac:dyDescent="0.25">
      <c r="A307" s="54" t="s">
        <v>519</v>
      </c>
      <c r="B307" s="54" t="s">
        <v>520</v>
      </c>
      <c r="C307" s="31">
        <v>4301051409</v>
      </c>
      <c r="D307" s="803">
        <v>4680115881556</v>
      </c>
      <c r="E307" s="804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8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00"/>
      <c r="R307" s="800"/>
      <c r="S307" s="800"/>
      <c r="T307" s="80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521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522</v>
      </c>
      <c r="B308" s="54" t="s">
        <v>523</v>
      </c>
      <c r="C308" s="31">
        <v>4301051506</v>
      </c>
      <c r="D308" s="803">
        <v>4680115881037</v>
      </c>
      <c r="E308" s="804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6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00"/>
      <c r="R308" s="800"/>
      <c r="S308" s="800"/>
      <c r="T308" s="80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525</v>
      </c>
      <c r="B309" s="54" t="s">
        <v>526</v>
      </c>
      <c r="C309" s="31">
        <v>4301051893</v>
      </c>
      <c r="D309" s="803">
        <v>4680115886186</v>
      </c>
      <c r="E309" s="804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00"/>
      <c r="R309" s="800"/>
      <c r="S309" s="800"/>
      <c r="T309" s="80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521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hidden="1" customHeight="1" x14ac:dyDescent="0.25">
      <c r="A310" s="54" t="s">
        <v>527</v>
      </c>
      <c r="B310" s="54" t="s">
        <v>528</v>
      </c>
      <c r="C310" s="31">
        <v>4301051487</v>
      </c>
      <c r="D310" s="803">
        <v>4680115881228</v>
      </c>
      <c r="E310" s="804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00"/>
      <c r="R310" s="800"/>
      <c r="S310" s="800"/>
      <c r="T310" s="801"/>
      <c r="U310" s="34"/>
      <c r="V310" s="34"/>
      <c r="W310" s="35" t="s">
        <v>69</v>
      </c>
      <c r="X310" s="783">
        <v>0</v>
      </c>
      <c r="Y310" s="784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4301051384</v>
      </c>
      <c r="D311" s="803">
        <v>4680115881211</v>
      </c>
      <c r="E311" s="804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129</v>
      </c>
      <c r="M311" s="33" t="s">
        <v>68</v>
      </c>
      <c r="N311" s="33"/>
      <c r="O311" s="32">
        <v>45</v>
      </c>
      <c r="P311" s="10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00"/>
      <c r="R311" s="800"/>
      <c r="S311" s="800"/>
      <c r="T311" s="801"/>
      <c r="U311" s="34"/>
      <c r="V311" s="34"/>
      <c r="W311" s="35" t="s">
        <v>69</v>
      </c>
      <c r="X311" s="783">
        <v>200</v>
      </c>
      <c r="Y311" s="784">
        <f t="shared" si="72"/>
        <v>201.6</v>
      </c>
      <c r="Z311" s="36">
        <f>IFERROR(IF(Y311=0,"",ROUNDUP(Y311/H311,0)*0.00651),"")</f>
        <v>0.54683999999999999</v>
      </c>
      <c r="AA311" s="56"/>
      <c r="AB311" s="57"/>
      <c r="AC311" s="399" t="s">
        <v>521</v>
      </c>
      <c r="AG311" s="64"/>
      <c r="AJ311" s="68" t="s">
        <v>130</v>
      </c>
      <c r="AK311" s="68">
        <v>436.8</v>
      </c>
      <c r="BB311" s="400" t="s">
        <v>1</v>
      </c>
      <c r="BM311" s="64">
        <f t="shared" si="73"/>
        <v>215</v>
      </c>
      <c r="BN311" s="64">
        <f t="shared" si="74"/>
        <v>216.72000000000003</v>
      </c>
      <c r="BO311" s="64">
        <f t="shared" si="75"/>
        <v>0.45787545787545797</v>
      </c>
      <c r="BP311" s="64">
        <f t="shared" si="76"/>
        <v>0.46153846153846156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4301051378</v>
      </c>
      <c r="D312" s="803">
        <v>4680115881020</v>
      </c>
      <c r="E312" s="804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11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00"/>
      <c r="R312" s="800"/>
      <c r="S312" s="800"/>
      <c r="T312" s="80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533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796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7"/>
      <c r="P313" s="798" t="s">
        <v>71</v>
      </c>
      <c r="Q313" s="794"/>
      <c r="R313" s="794"/>
      <c r="S313" s="794"/>
      <c r="T313" s="794"/>
      <c r="U313" s="794"/>
      <c r="V313" s="795"/>
      <c r="W313" s="37" t="s">
        <v>72</v>
      </c>
      <c r="X313" s="785">
        <f>IFERROR(X307/H307,"0")+IFERROR(X308/H308,"0")+IFERROR(X309/H309,"0")+IFERROR(X310/H310,"0")+IFERROR(X311/H311,"0")+IFERROR(X312/H312,"0")</f>
        <v>83.333333333333343</v>
      </c>
      <c r="Y313" s="785">
        <f>IFERROR(Y307/H307,"0")+IFERROR(Y308/H308,"0")+IFERROR(Y309/H309,"0")+IFERROR(Y310/H310,"0")+IFERROR(Y311/H311,"0")+IFERROR(Y312/H312,"0")</f>
        <v>84</v>
      </c>
      <c r="Z313" s="785">
        <f>IFERROR(IF(Z307="",0,Z307),"0")+IFERROR(IF(Z308="",0,Z308),"0")+IFERROR(IF(Z309="",0,Z309),"0")+IFERROR(IF(Z310="",0,Z310),"0")+IFERROR(IF(Z311="",0,Z311),"0")+IFERROR(IF(Z312="",0,Z312),"0")</f>
        <v>0.54683999999999999</v>
      </c>
      <c r="AA313" s="786"/>
      <c r="AB313" s="786"/>
      <c r="AC313" s="786"/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7"/>
      <c r="P314" s="798" t="s">
        <v>71</v>
      </c>
      <c r="Q314" s="794"/>
      <c r="R314" s="794"/>
      <c r="S314" s="794"/>
      <c r="T314" s="794"/>
      <c r="U314" s="794"/>
      <c r="V314" s="795"/>
      <c r="W314" s="37" t="s">
        <v>69</v>
      </c>
      <c r="X314" s="785">
        <f>IFERROR(SUM(X307:X312),"0")</f>
        <v>200</v>
      </c>
      <c r="Y314" s="785">
        <f>IFERROR(SUM(Y307:Y312),"0")</f>
        <v>201.6</v>
      </c>
      <c r="Z314" s="37"/>
      <c r="AA314" s="786"/>
      <c r="AB314" s="786"/>
      <c r="AC314" s="786"/>
    </row>
    <row r="315" spans="1:68" ht="16.5" hidden="1" customHeight="1" x14ac:dyDescent="0.25">
      <c r="A315" s="834" t="s">
        <v>534</v>
      </c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792"/>
      <c r="P315" s="792"/>
      <c r="Q315" s="792"/>
      <c r="R315" s="792"/>
      <c r="S315" s="792"/>
      <c r="T315" s="792"/>
      <c r="U315" s="792"/>
      <c r="V315" s="792"/>
      <c r="W315" s="792"/>
      <c r="X315" s="792"/>
      <c r="Y315" s="792"/>
      <c r="Z315" s="792"/>
      <c r="AA315" s="778"/>
      <c r="AB315" s="778"/>
      <c r="AC315" s="778"/>
    </row>
    <row r="316" spans="1:68" ht="14.25" hidden="1" customHeight="1" x14ac:dyDescent="0.25">
      <c r="A316" s="791" t="s">
        <v>115</v>
      </c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2"/>
      <c r="P316" s="792"/>
      <c r="Q316" s="792"/>
      <c r="R316" s="792"/>
      <c r="S316" s="792"/>
      <c r="T316" s="792"/>
      <c r="U316" s="792"/>
      <c r="V316" s="792"/>
      <c r="W316" s="792"/>
      <c r="X316" s="792"/>
      <c r="Y316" s="792"/>
      <c r="Z316" s="792"/>
      <c r="AA316" s="779"/>
      <c r="AB316" s="779"/>
      <c r="AC316" s="779"/>
    </row>
    <row r="317" spans="1:68" ht="27" hidden="1" customHeight="1" x14ac:dyDescent="0.25">
      <c r="A317" s="54" t="s">
        <v>535</v>
      </c>
      <c r="B317" s="54" t="s">
        <v>536</v>
      </c>
      <c r="C317" s="31">
        <v>4301011306</v>
      </c>
      <c r="D317" s="803">
        <v>4607091389296</v>
      </c>
      <c r="E317" s="804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8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00"/>
      <c r="R317" s="800"/>
      <c r="S317" s="800"/>
      <c r="T317" s="80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537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96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7"/>
      <c r="P318" s="798" t="s">
        <v>71</v>
      </c>
      <c r="Q318" s="794"/>
      <c r="R318" s="794"/>
      <c r="S318" s="794"/>
      <c r="T318" s="794"/>
      <c r="U318" s="794"/>
      <c r="V318" s="795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hidden="1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7"/>
      <c r="P319" s="798" t="s">
        <v>71</v>
      </c>
      <c r="Q319" s="794"/>
      <c r="R319" s="794"/>
      <c r="S319" s="794"/>
      <c r="T319" s="794"/>
      <c r="U319" s="794"/>
      <c r="V319" s="795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hidden="1" customHeight="1" x14ac:dyDescent="0.25">
      <c r="A320" s="791" t="s">
        <v>64</v>
      </c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2"/>
      <c r="P320" s="792"/>
      <c r="Q320" s="792"/>
      <c r="R320" s="792"/>
      <c r="S320" s="792"/>
      <c r="T320" s="792"/>
      <c r="U320" s="792"/>
      <c r="V320" s="792"/>
      <c r="W320" s="792"/>
      <c r="X320" s="792"/>
      <c r="Y320" s="792"/>
      <c r="Z320" s="792"/>
      <c r="AA320" s="779"/>
      <c r="AB320" s="779"/>
      <c r="AC320" s="779"/>
    </row>
    <row r="321" spans="1:68" ht="27" hidden="1" customHeight="1" x14ac:dyDescent="0.25">
      <c r="A321" s="54" t="s">
        <v>538</v>
      </c>
      <c r="B321" s="54" t="s">
        <v>539</v>
      </c>
      <c r="C321" s="31">
        <v>4301031163</v>
      </c>
      <c r="D321" s="803">
        <v>4680115880344</v>
      </c>
      <c r="E321" s="804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9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00"/>
      <c r="R321" s="800"/>
      <c r="S321" s="800"/>
      <c r="T321" s="80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540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6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7"/>
      <c r="P322" s="798" t="s">
        <v>71</v>
      </c>
      <c r="Q322" s="794"/>
      <c r="R322" s="794"/>
      <c r="S322" s="794"/>
      <c r="T322" s="794"/>
      <c r="U322" s="794"/>
      <c r="V322" s="795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hidden="1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7"/>
      <c r="P323" s="798" t="s">
        <v>71</v>
      </c>
      <c r="Q323" s="794"/>
      <c r="R323" s="794"/>
      <c r="S323" s="794"/>
      <c r="T323" s="794"/>
      <c r="U323" s="794"/>
      <c r="V323" s="795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hidden="1" customHeight="1" x14ac:dyDescent="0.25">
      <c r="A324" s="791" t="s">
        <v>73</v>
      </c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2"/>
      <c r="P324" s="792"/>
      <c r="Q324" s="792"/>
      <c r="R324" s="792"/>
      <c r="S324" s="792"/>
      <c r="T324" s="792"/>
      <c r="U324" s="792"/>
      <c r="V324" s="792"/>
      <c r="W324" s="792"/>
      <c r="X324" s="792"/>
      <c r="Y324" s="792"/>
      <c r="Z324" s="792"/>
      <c r="AA324" s="779"/>
      <c r="AB324" s="779"/>
      <c r="AC324" s="779"/>
    </row>
    <row r="325" spans="1:68" ht="37.5" hidden="1" customHeight="1" x14ac:dyDescent="0.25">
      <c r="A325" s="54" t="s">
        <v>541</v>
      </c>
      <c r="B325" s="54" t="s">
        <v>542</v>
      </c>
      <c r="C325" s="31">
        <v>4301051731</v>
      </c>
      <c r="D325" s="803">
        <v>4680115884618</v>
      </c>
      <c r="E325" s="804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00"/>
      <c r="R325" s="800"/>
      <c r="S325" s="800"/>
      <c r="T325" s="80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543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6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7"/>
      <c r="P326" s="798" t="s">
        <v>71</v>
      </c>
      <c r="Q326" s="794"/>
      <c r="R326" s="794"/>
      <c r="S326" s="794"/>
      <c r="T326" s="794"/>
      <c r="U326" s="794"/>
      <c r="V326" s="795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hidden="1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7"/>
      <c r="P327" s="798" t="s">
        <v>71</v>
      </c>
      <c r="Q327" s="794"/>
      <c r="R327" s="794"/>
      <c r="S327" s="794"/>
      <c r="T327" s="794"/>
      <c r="U327" s="794"/>
      <c r="V327" s="795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hidden="1" customHeight="1" x14ac:dyDescent="0.25">
      <c r="A328" s="834" t="s">
        <v>544</v>
      </c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2"/>
      <c r="P328" s="792"/>
      <c r="Q328" s="792"/>
      <c r="R328" s="792"/>
      <c r="S328" s="792"/>
      <c r="T328" s="792"/>
      <c r="U328" s="792"/>
      <c r="V328" s="792"/>
      <c r="W328" s="792"/>
      <c r="X328" s="792"/>
      <c r="Y328" s="792"/>
      <c r="Z328" s="792"/>
      <c r="AA328" s="778"/>
      <c r="AB328" s="778"/>
      <c r="AC328" s="778"/>
    </row>
    <row r="329" spans="1:68" ht="14.25" hidden="1" customHeight="1" x14ac:dyDescent="0.25">
      <c r="A329" s="791" t="s">
        <v>115</v>
      </c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2"/>
      <c r="P329" s="792"/>
      <c r="Q329" s="792"/>
      <c r="R329" s="792"/>
      <c r="S329" s="792"/>
      <c r="T329" s="792"/>
      <c r="U329" s="792"/>
      <c r="V329" s="792"/>
      <c r="W329" s="792"/>
      <c r="X329" s="792"/>
      <c r="Y329" s="792"/>
      <c r="Z329" s="792"/>
      <c r="AA329" s="779"/>
      <c r="AB329" s="779"/>
      <c r="AC329" s="779"/>
    </row>
    <row r="330" spans="1:68" ht="27" hidden="1" customHeight="1" x14ac:dyDescent="0.25">
      <c r="A330" s="54" t="s">
        <v>545</v>
      </c>
      <c r="B330" s="54" t="s">
        <v>546</v>
      </c>
      <c r="C330" s="31">
        <v>4301011353</v>
      </c>
      <c r="D330" s="803">
        <v>4607091389807</v>
      </c>
      <c r="E330" s="804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0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00"/>
      <c r="R330" s="800"/>
      <c r="S330" s="800"/>
      <c r="T330" s="80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547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6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7"/>
      <c r="P331" s="798" t="s">
        <v>71</v>
      </c>
      <c r="Q331" s="794"/>
      <c r="R331" s="794"/>
      <c r="S331" s="794"/>
      <c r="T331" s="794"/>
      <c r="U331" s="794"/>
      <c r="V331" s="79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7"/>
      <c r="P332" s="798" t="s">
        <v>71</v>
      </c>
      <c r="Q332" s="794"/>
      <c r="R332" s="794"/>
      <c r="S332" s="794"/>
      <c r="T332" s="794"/>
      <c r="U332" s="794"/>
      <c r="V332" s="79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1" t="s">
        <v>64</v>
      </c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2"/>
      <c r="P333" s="792"/>
      <c r="Q333" s="792"/>
      <c r="R333" s="792"/>
      <c r="S333" s="792"/>
      <c r="T333" s="792"/>
      <c r="U333" s="792"/>
      <c r="V333" s="792"/>
      <c r="W333" s="792"/>
      <c r="X333" s="792"/>
      <c r="Y333" s="792"/>
      <c r="Z333" s="792"/>
      <c r="AA333" s="779"/>
      <c r="AB333" s="779"/>
      <c r="AC333" s="779"/>
    </row>
    <row r="334" spans="1:68" ht="27" hidden="1" customHeight="1" x14ac:dyDescent="0.25">
      <c r="A334" s="54" t="s">
        <v>548</v>
      </c>
      <c r="B334" s="54" t="s">
        <v>549</v>
      </c>
      <c r="C334" s="31">
        <v>4301031164</v>
      </c>
      <c r="D334" s="803">
        <v>4680115880481</v>
      </c>
      <c r="E334" s="804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11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00"/>
      <c r="R334" s="800"/>
      <c r="S334" s="800"/>
      <c r="T334" s="80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550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6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7"/>
      <c r="P335" s="798" t="s">
        <v>71</v>
      </c>
      <c r="Q335" s="794"/>
      <c r="R335" s="794"/>
      <c r="S335" s="794"/>
      <c r="T335" s="794"/>
      <c r="U335" s="794"/>
      <c r="V335" s="795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hidden="1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7"/>
      <c r="P336" s="798" t="s">
        <v>71</v>
      </c>
      <c r="Q336" s="794"/>
      <c r="R336" s="794"/>
      <c r="S336" s="794"/>
      <c r="T336" s="794"/>
      <c r="U336" s="794"/>
      <c r="V336" s="795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hidden="1" customHeight="1" x14ac:dyDescent="0.25">
      <c r="A337" s="791" t="s">
        <v>73</v>
      </c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792"/>
      <c r="P337" s="792"/>
      <c r="Q337" s="792"/>
      <c r="R337" s="792"/>
      <c r="S337" s="792"/>
      <c r="T337" s="792"/>
      <c r="U337" s="792"/>
      <c r="V337" s="792"/>
      <c r="W337" s="792"/>
      <c r="X337" s="792"/>
      <c r="Y337" s="792"/>
      <c r="Z337" s="792"/>
      <c r="AA337" s="779"/>
      <c r="AB337" s="779"/>
      <c r="AC337" s="779"/>
    </row>
    <row r="338" spans="1:68" ht="27" hidden="1" customHeight="1" x14ac:dyDescent="0.25">
      <c r="A338" s="54" t="s">
        <v>551</v>
      </c>
      <c r="B338" s="54" t="s">
        <v>552</v>
      </c>
      <c r="C338" s="31">
        <v>4301051344</v>
      </c>
      <c r="D338" s="803">
        <v>4680115880412</v>
      </c>
      <c r="E338" s="804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2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00"/>
      <c r="R338" s="800"/>
      <c r="S338" s="800"/>
      <c r="T338" s="80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553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554</v>
      </c>
      <c r="B339" s="54" t="s">
        <v>555</v>
      </c>
      <c r="C339" s="31">
        <v>4301051277</v>
      </c>
      <c r="D339" s="803">
        <v>4680115880511</v>
      </c>
      <c r="E339" s="804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00"/>
      <c r="R339" s="800"/>
      <c r="S339" s="800"/>
      <c r="T339" s="80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556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796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7"/>
      <c r="P340" s="798" t="s">
        <v>71</v>
      </c>
      <c r="Q340" s="794"/>
      <c r="R340" s="794"/>
      <c r="S340" s="794"/>
      <c r="T340" s="794"/>
      <c r="U340" s="794"/>
      <c r="V340" s="795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hidden="1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7"/>
      <c r="P341" s="798" t="s">
        <v>71</v>
      </c>
      <c r="Q341" s="794"/>
      <c r="R341" s="794"/>
      <c r="S341" s="794"/>
      <c r="T341" s="794"/>
      <c r="U341" s="794"/>
      <c r="V341" s="795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hidden="1" customHeight="1" x14ac:dyDescent="0.25">
      <c r="A342" s="834" t="s">
        <v>557</v>
      </c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792"/>
      <c r="P342" s="792"/>
      <c r="Q342" s="792"/>
      <c r="R342" s="792"/>
      <c r="S342" s="792"/>
      <c r="T342" s="792"/>
      <c r="U342" s="792"/>
      <c r="V342" s="792"/>
      <c r="W342" s="792"/>
      <c r="X342" s="792"/>
      <c r="Y342" s="792"/>
      <c r="Z342" s="792"/>
      <c r="AA342" s="778"/>
      <c r="AB342" s="778"/>
      <c r="AC342" s="778"/>
    </row>
    <row r="343" spans="1:68" ht="14.25" hidden="1" customHeight="1" x14ac:dyDescent="0.25">
      <c r="A343" s="791" t="s">
        <v>115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779"/>
      <c r="AB343" s="779"/>
      <c r="AC343" s="779"/>
    </row>
    <row r="344" spans="1:68" ht="27" hidden="1" customHeight="1" x14ac:dyDescent="0.25">
      <c r="A344" s="54" t="s">
        <v>558</v>
      </c>
      <c r="B344" s="54" t="s">
        <v>559</v>
      </c>
      <c r="C344" s="31">
        <v>4301011593</v>
      </c>
      <c r="D344" s="803">
        <v>4680115882973</v>
      </c>
      <c r="E344" s="804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85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00"/>
      <c r="R344" s="800"/>
      <c r="S344" s="800"/>
      <c r="T344" s="80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454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96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7"/>
      <c r="P345" s="798" t="s">
        <v>71</v>
      </c>
      <c r="Q345" s="794"/>
      <c r="R345" s="794"/>
      <c r="S345" s="794"/>
      <c r="T345" s="794"/>
      <c r="U345" s="794"/>
      <c r="V345" s="795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hidden="1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7"/>
      <c r="P346" s="798" t="s">
        <v>71</v>
      </c>
      <c r="Q346" s="794"/>
      <c r="R346" s="794"/>
      <c r="S346" s="794"/>
      <c r="T346" s="794"/>
      <c r="U346" s="794"/>
      <c r="V346" s="795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hidden="1" customHeight="1" x14ac:dyDescent="0.25">
      <c r="A347" s="791" t="s">
        <v>64</v>
      </c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792"/>
      <c r="P347" s="792"/>
      <c r="Q347" s="792"/>
      <c r="R347" s="792"/>
      <c r="S347" s="792"/>
      <c r="T347" s="792"/>
      <c r="U347" s="792"/>
      <c r="V347" s="792"/>
      <c r="W347" s="792"/>
      <c r="X347" s="792"/>
      <c r="Y347" s="792"/>
      <c r="Z347" s="792"/>
      <c r="AA347" s="779"/>
      <c r="AB347" s="779"/>
      <c r="AC347" s="779"/>
    </row>
    <row r="348" spans="1:68" ht="27" customHeight="1" x14ac:dyDescent="0.25">
      <c r="A348" s="54" t="s">
        <v>560</v>
      </c>
      <c r="B348" s="54" t="s">
        <v>561</v>
      </c>
      <c r="C348" s="31">
        <v>4301031305</v>
      </c>
      <c r="D348" s="803">
        <v>4607091389845</v>
      </c>
      <c r="E348" s="804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91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00"/>
      <c r="R348" s="800"/>
      <c r="S348" s="800"/>
      <c r="T348" s="801"/>
      <c r="U348" s="34"/>
      <c r="V348" s="34"/>
      <c r="W348" s="35" t="s">
        <v>69</v>
      </c>
      <c r="X348" s="783">
        <v>315</v>
      </c>
      <c r="Y348" s="784">
        <f>IFERROR(IF(X348="",0,CEILING((X348/$H348),1)*$H348),"")</f>
        <v>315</v>
      </c>
      <c r="Z348" s="36">
        <f>IFERROR(IF(Y348=0,"",ROUNDUP(Y348/H348,0)*0.00502),"")</f>
        <v>0.753</v>
      </c>
      <c r="AA348" s="56"/>
      <c r="AB348" s="57"/>
      <c r="AC348" s="419" t="s">
        <v>562</v>
      </c>
      <c r="AG348" s="64"/>
      <c r="AJ348" s="68"/>
      <c r="AK348" s="68">
        <v>0</v>
      </c>
      <c r="BB348" s="420" t="s">
        <v>1</v>
      </c>
      <c r="BM348" s="64">
        <f>IFERROR(X348*I348/H348,"0")</f>
        <v>330</v>
      </c>
      <c r="BN348" s="64">
        <f>IFERROR(Y348*I348/H348,"0")</f>
        <v>330</v>
      </c>
      <c r="BO348" s="64">
        <f>IFERROR(1/J348*(X348/H348),"0")</f>
        <v>0.64102564102564108</v>
      </c>
      <c r="BP348" s="64">
        <f>IFERROR(1/J348*(Y348/H348),"0")</f>
        <v>0.64102564102564108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4301031306</v>
      </c>
      <c r="D349" s="803">
        <v>4680115882881</v>
      </c>
      <c r="E349" s="804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9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00"/>
      <c r="R349" s="800"/>
      <c r="S349" s="800"/>
      <c r="T349" s="80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96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7"/>
      <c r="P350" s="798" t="s">
        <v>71</v>
      </c>
      <c r="Q350" s="794"/>
      <c r="R350" s="794"/>
      <c r="S350" s="794"/>
      <c r="T350" s="794"/>
      <c r="U350" s="794"/>
      <c r="V350" s="795"/>
      <c r="W350" s="37" t="s">
        <v>72</v>
      </c>
      <c r="X350" s="785">
        <f>IFERROR(X348/H348,"0")+IFERROR(X349/H349,"0")</f>
        <v>150</v>
      </c>
      <c r="Y350" s="785">
        <f>IFERROR(Y348/H348,"0")+IFERROR(Y349/H349,"0")</f>
        <v>150</v>
      </c>
      <c r="Z350" s="785">
        <f>IFERROR(IF(Z348="",0,Z348),"0")+IFERROR(IF(Z349="",0,Z349),"0")</f>
        <v>0.753</v>
      </c>
      <c r="AA350" s="786"/>
      <c r="AB350" s="786"/>
      <c r="AC350" s="786"/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7"/>
      <c r="P351" s="798" t="s">
        <v>71</v>
      </c>
      <c r="Q351" s="794"/>
      <c r="R351" s="794"/>
      <c r="S351" s="794"/>
      <c r="T351" s="794"/>
      <c r="U351" s="794"/>
      <c r="V351" s="795"/>
      <c r="W351" s="37" t="s">
        <v>69</v>
      </c>
      <c r="X351" s="785">
        <f>IFERROR(SUM(X348:X349),"0")</f>
        <v>315</v>
      </c>
      <c r="Y351" s="785">
        <f>IFERROR(SUM(Y348:Y349),"0")</f>
        <v>315</v>
      </c>
      <c r="Z351" s="37"/>
      <c r="AA351" s="786"/>
      <c r="AB351" s="786"/>
      <c r="AC351" s="786"/>
    </row>
    <row r="352" spans="1:68" ht="14.25" hidden="1" customHeight="1" x14ac:dyDescent="0.25">
      <c r="A352" s="791" t="s">
        <v>73</v>
      </c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2"/>
      <c r="P352" s="792"/>
      <c r="Q352" s="792"/>
      <c r="R352" s="792"/>
      <c r="S352" s="792"/>
      <c r="T352" s="792"/>
      <c r="U352" s="792"/>
      <c r="V352" s="792"/>
      <c r="W352" s="792"/>
      <c r="X352" s="792"/>
      <c r="Y352" s="792"/>
      <c r="Z352" s="792"/>
      <c r="AA352" s="779"/>
      <c r="AB352" s="779"/>
      <c r="AC352" s="779"/>
    </row>
    <row r="353" spans="1:68" ht="37.5" hidden="1" customHeight="1" x14ac:dyDescent="0.25">
      <c r="A353" s="54" t="s">
        <v>565</v>
      </c>
      <c r="B353" s="54" t="s">
        <v>566</v>
      </c>
      <c r="C353" s="31">
        <v>4301051517</v>
      </c>
      <c r="D353" s="803">
        <v>4680115883390</v>
      </c>
      <c r="E353" s="804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10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00"/>
      <c r="R353" s="800"/>
      <c r="S353" s="800"/>
      <c r="T353" s="80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567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796"/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7"/>
      <c r="P354" s="798" t="s">
        <v>71</v>
      </c>
      <c r="Q354" s="794"/>
      <c r="R354" s="794"/>
      <c r="S354" s="794"/>
      <c r="T354" s="794"/>
      <c r="U354" s="794"/>
      <c r="V354" s="795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hidden="1" x14ac:dyDescent="0.2">
      <c r="A355" s="79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7"/>
      <c r="P355" s="798" t="s">
        <v>71</v>
      </c>
      <c r="Q355" s="794"/>
      <c r="R355" s="794"/>
      <c r="S355" s="794"/>
      <c r="T355" s="794"/>
      <c r="U355" s="794"/>
      <c r="V355" s="795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hidden="1" customHeight="1" x14ac:dyDescent="0.25">
      <c r="A356" s="834" t="s">
        <v>568</v>
      </c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792"/>
      <c r="P356" s="792"/>
      <c r="Q356" s="792"/>
      <c r="R356" s="792"/>
      <c r="S356" s="792"/>
      <c r="T356" s="792"/>
      <c r="U356" s="792"/>
      <c r="V356" s="792"/>
      <c r="W356" s="792"/>
      <c r="X356" s="792"/>
      <c r="Y356" s="792"/>
      <c r="Z356" s="792"/>
      <c r="AA356" s="778"/>
      <c r="AB356" s="778"/>
      <c r="AC356" s="778"/>
    </row>
    <row r="357" spans="1:68" ht="14.25" hidden="1" customHeight="1" x14ac:dyDescent="0.25">
      <c r="A357" s="791" t="s">
        <v>115</v>
      </c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792"/>
      <c r="P357" s="792"/>
      <c r="Q357" s="792"/>
      <c r="R357" s="792"/>
      <c r="S357" s="792"/>
      <c r="T357" s="792"/>
      <c r="U357" s="792"/>
      <c r="V357" s="792"/>
      <c r="W357" s="792"/>
      <c r="X357" s="792"/>
      <c r="Y357" s="792"/>
      <c r="Z357" s="792"/>
      <c r="AA357" s="779"/>
      <c r="AB357" s="779"/>
      <c r="AC357" s="779"/>
    </row>
    <row r="358" spans="1:68" ht="27" hidden="1" customHeight="1" x14ac:dyDescent="0.25">
      <c r="A358" s="54" t="s">
        <v>569</v>
      </c>
      <c r="B358" s="54" t="s">
        <v>570</v>
      </c>
      <c r="C358" s="31">
        <v>4301012024</v>
      </c>
      <c r="D358" s="803">
        <v>4680115885615</v>
      </c>
      <c r="E358" s="804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00"/>
      <c r="R358" s="800"/>
      <c r="S358" s="800"/>
      <c r="T358" s="80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4301011911</v>
      </c>
      <c r="D359" s="803">
        <v>4680115885554</v>
      </c>
      <c r="E359" s="804"/>
      <c r="F359" s="782">
        <v>1.35</v>
      </c>
      <c r="G359" s="32">
        <v>8</v>
      </c>
      <c r="H359" s="782">
        <v>10.8</v>
      </c>
      <c r="I359" s="782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92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00"/>
      <c r="R359" s="800"/>
      <c r="S359" s="800"/>
      <c r="T359" s="80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575</v>
      </c>
      <c r="C360" s="31">
        <v>4301012016</v>
      </c>
      <c r="D360" s="803">
        <v>4680115885554</v>
      </c>
      <c r="E360" s="804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118</v>
      </c>
      <c r="L360" s="32" t="s">
        <v>576</v>
      </c>
      <c r="M360" s="33" t="s">
        <v>77</v>
      </c>
      <c r="N360" s="33"/>
      <c r="O360" s="32">
        <v>55</v>
      </c>
      <c r="P360" s="8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00"/>
      <c r="R360" s="800"/>
      <c r="S360" s="800"/>
      <c r="T360" s="80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577</v>
      </c>
      <c r="AG360" s="64"/>
      <c r="AJ360" s="68" t="s">
        <v>578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579</v>
      </c>
      <c r="B361" s="54" t="s">
        <v>580</v>
      </c>
      <c r="C361" s="31">
        <v>4301011858</v>
      </c>
      <c r="D361" s="803">
        <v>4680115885646</v>
      </c>
      <c r="E361" s="804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3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00"/>
      <c r="R361" s="800"/>
      <c r="S361" s="800"/>
      <c r="T361" s="80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582</v>
      </c>
      <c r="B362" s="54" t="s">
        <v>583</v>
      </c>
      <c r="C362" s="31">
        <v>4301011857</v>
      </c>
      <c r="D362" s="803">
        <v>4680115885622</v>
      </c>
      <c r="E362" s="804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00"/>
      <c r="R362" s="800"/>
      <c r="S362" s="800"/>
      <c r="T362" s="80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584</v>
      </c>
      <c r="B363" s="54" t="s">
        <v>585</v>
      </c>
      <c r="C363" s="31">
        <v>4301011573</v>
      </c>
      <c r="D363" s="803">
        <v>4680115881938</v>
      </c>
      <c r="E363" s="804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8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00"/>
      <c r="R363" s="800"/>
      <c r="S363" s="800"/>
      <c r="T363" s="80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587</v>
      </c>
      <c r="B364" s="54" t="s">
        <v>588</v>
      </c>
      <c r="C364" s="31">
        <v>4301010944</v>
      </c>
      <c r="D364" s="803">
        <v>4607091387346</v>
      </c>
      <c r="E364" s="80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8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00"/>
      <c r="R364" s="800"/>
      <c r="S364" s="800"/>
      <c r="T364" s="80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590</v>
      </c>
      <c r="B365" s="54" t="s">
        <v>591</v>
      </c>
      <c r="C365" s="31">
        <v>4301011323</v>
      </c>
      <c r="D365" s="803">
        <v>4607091386011</v>
      </c>
      <c r="E365" s="804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8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00"/>
      <c r="R365" s="800"/>
      <c r="S365" s="800"/>
      <c r="T365" s="80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4301011859</v>
      </c>
      <c r="D366" s="803">
        <v>4680115885608</v>
      </c>
      <c r="E366" s="804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11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00"/>
      <c r="R366" s="800"/>
      <c r="S366" s="800"/>
      <c r="T366" s="80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6"/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7"/>
      <c r="P367" s="798" t="s">
        <v>71</v>
      </c>
      <c r="Q367" s="794"/>
      <c r="R367" s="794"/>
      <c r="S367" s="794"/>
      <c r="T367" s="794"/>
      <c r="U367" s="794"/>
      <c r="V367" s="795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hidden="1" x14ac:dyDescent="0.2">
      <c r="A368" s="79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797"/>
      <c r="P368" s="798" t="s">
        <v>71</v>
      </c>
      <c r="Q368" s="794"/>
      <c r="R368" s="794"/>
      <c r="S368" s="794"/>
      <c r="T368" s="794"/>
      <c r="U368" s="794"/>
      <c r="V368" s="795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hidden="1" customHeight="1" x14ac:dyDescent="0.25">
      <c r="A369" s="791" t="s">
        <v>64</v>
      </c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2"/>
      <c r="P369" s="792"/>
      <c r="Q369" s="792"/>
      <c r="R369" s="792"/>
      <c r="S369" s="792"/>
      <c r="T369" s="792"/>
      <c r="U369" s="792"/>
      <c r="V369" s="792"/>
      <c r="W369" s="792"/>
      <c r="X369" s="792"/>
      <c r="Y369" s="792"/>
      <c r="Z369" s="792"/>
      <c r="AA369" s="779"/>
      <c r="AB369" s="779"/>
      <c r="AC369" s="779"/>
    </row>
    <row r="370" spans="1:68" ht="27" hidden="1" customHeight="1" x14ac:dyDescent="0.25">
      <c r="A370" s="54" t="s">
        <v>595</v>
      </c>
      <c r="B370" s="54" t="s">
        <v>596</v>
      </c>
      <c r="C370" s="31">
        <v>4301030878</v>
      </c>
      <c r="D370" s="803">
        <v>4607091387193</v>
      </c>
      <c r="E370" s="804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8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00"/>
      <c r="R370" s="800"/>
      <c r="S370" s="800"/>
      <c r="T370" s="80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598</v>
      </c>
      <c r="B371" s="54" t="s">
        <v>599</v>
      </c>
      <c r="C371" s="31">
        <v>4301031153</v>
      </c>
      <c r="D371" s="803">
        <v>4607091387230</v>
      </c>
      <c r="E371" s="80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10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00"/>
      <c r="R371" s="800"/>
      <c r="S371" s="800"/>
      <c r="T371" s="80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601</v>
      </c>
      <c r="B372" s="54" t="s">
        <v>602</v>
      </c>
      <c r="C372" s="31">
        <v>4301031154</v>
      </c>
      <c r="D372" s="803">
        <v>4607091387292</v>
      </c>
      <c r="E372" s="804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10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00"/>
      <c r="R372" s="800"/>
      <c r="S372" s="800"/>
      <c r="T372" s="80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604</v>
      </c>
      <c r="B373" s="54" t="s">
        <v>605</v>
      </c>
      <c r="C373" s="31">
        <v>4301031152</v>
      </c>
      <c r="D373" s="803">
        <v>4607091387285</v>
      </c>
      <c r="E373" s="804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00"/>
      <c r="R373" s="800"/>
      <c r="S373" s="800"/>
      <c r="T373" s="80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6"/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7"/>
      <c r="P374" s="798" t="s">
        <v>71</v>
      </c>
      <c r="Q374" s="794"/>
      <c r="R374" s="794"/>
      <c r="S374" s="794"/>
      <c r="T374" s="794"/>
      <c r="U374" s="794"/>
      <c r="V374" s="795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hidden="1" x14ac:dyDescent="0.2">
      <c r="A375" s="79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797"/>
      <c r="P375" s="798" t="s">
        <v>71</v>
      </c>
      <c r="Q375" s="794"/>
      <c r="R375" s="794"/>
      <c r="S375" s="794"/>
      <c r="T375" s="794"/>
      <c r="U375" s="794"/>
      <c r="V375" s="795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hidden="1" customHeight="1" x14ac:dyDescent="0.25">
      <c r="A376" s="791" t="s">
        <v>73</v>
      </c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2"/>
      <c r="P376" s="792"/>
      <c r="Q376" s="792"/>
      <c r="R376" s="792"/>
      <c r="S376" s="792"/>
      <c r="T376" s="792"/>
      <c r="U376" s="792"/>
      <c r="V376" s="792"/>
      <c r="W376" s="792"/>
      <c r="X376" s="792"/>
      <c r="Y376" s="792"/>
      <c r="Z376" s="792"/>
      <c r="AA376" s="779"/>
      <c r="AB376" s="779"/>
      <c r="AC376" s="779"/>
    </row>
    <row r="377" spans="1:68" ht="48" hidden="1" customHeight="1" x14ac:dyDescent="0.25">
      <c r="A377" s="54" t="s">
        <v>606</v>
      </c>
      <c r="B377" s="54" t="s">
        <v>607</v>
      </c>
      <c r="C377" s="31">
        <v>4301051100</v>
      </c>
      <c r="D377" s="803">
        <v>4607091387766</v>
      </c>
      <c r="E377" s="804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00"/>
      <c r="R377" s="800"/>
      <c r="S377" s="800"/>
      <c r="T377" s="80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609</v>
      </c>
      <c r="B378" s="54" t="s">
        <v>610</v>
      </c>
      <c r="C378" s="31">
        <v>4301051116</v>
      </c>
      <c r="D378" s="803">
        <v>4607091387957</v>
      </c>
      <c r="E378" s="804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10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00"/>
      <c r="R378" s="800"/>
      <c r="S378" s="800"/>
      <c r="T378" s="80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612</v>
      </c>
      <c r="B379" s="54" t="s">
        <v>613</v>
      </c>
      <c r="C379" s="31">
        <v>4301051115</v>
      </c>
      <c r="D379" s="803">
        <v>4607091387964</v>
      </c>
      <c r="E379" s="804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12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00"/>
      <c r="R379" s="800"/>
      <c r="S379" s="800"/>
      <c r="T379" s="80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615</v>
      </c>
      <c r="B380" s="54" t="s">
        <v>616</v>
      </c>
      <c r="C380" s="31">
        <v>4301051705</v>
      </c>
      <c r="D380" s="803">
        <v>4680115884588</v>
      </c>
      <c r="E380" s="804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00"/>
      <c r="R380" s="800"/>
      <c r="S380" s="800"/>
      <c r="T380" s="80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618</v>
      </c>
      <c r="B381" s="54" t="s">
        <v>619</v>
      </c>
      <c r="C381" s="31">
        <v>4301051130</v>
      </c>
      <c r="D381" s="803">
        <v>4607091387537</v>
      </c>
      <c r="E381" s="804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11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00"/>
      <c r="R381" s="800"/>
      <c r="S381" s="800"/>
      <c r="T381" s="80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621</v>
      </c>
      <c r="B382" s="54" t="s">
        <v>622</v>
      </c>
      <c r="C382" s="31">
        <v>4301051132</v>
      </c>
      <c r="D382" s="803">
        <v>4607091387513</v>
      </c>
      <c r="E382" s="804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11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00"/>
      <c r="R382" s="800"/>
      <c r="S382" s="800"/>
      <c r="T382" s="80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6"/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7"/>
      <c r="P383" s="798" t="s">
        <v>71</v>
      </c>
      <c r="Q383" s="794"/>
      <c r="R383" s="794"/>
      <c r="S383" s="794"/>
      <c r="T383" s="794"/>
      <c r="U383" s="794"/>
      <c r="V383" s="795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hidden="1" x14ac:dyDescent="0.2">
      <c r="A384" s="79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797"/>
      <c r="P384" s="798" t="s">
        <v>71</v>
      </c>
      <c r="Q384" s="794"/>
      <c r="R384" s="794"/>
      <c r="S384" s="794"/>
      <c r="T384" s="794"/>
      <c r="U384" s="794"/>
      <c r="V384" s="795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hidden="1" customHeight="1" x14ac:dyDescent="0.25">
      <c r="A385" s="791" t="s">
        <v>211</v>
      </c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2"/>
      <c r="P385" s="792"/>
      <c r="Q385" s="792"/>
      <c r="R385" s="792"/>
      <c r="S385" s="792"/>
      <c r="T385" s="792"/>
      <c r="U385" s="792"/>
      <c r="V385" s="792"/>
      <c r="W385" s="792"/>
      <c r="X385" s="792"/>
      <c r="Y385" s="792"/>
      <c r="Z385" s="792"/>
      <c r="AA385" s="779"/>
      <c r="AB385" s="779"/>
      <c r="AC385" s="779"/>
    </row>
    <row r="386" spans="1:68" ht="37.5" customHeight="1" x14ac:dyDescent="0.25">
      <c r="A386" s="54" t="s">
        <v>624</v>
      </c>
      <c r="B386" s="54" t="s">
        <v>625</v>
      </c>
      <c r="C386" s="31">
        <v>4301060379</v>
      </c>
      <c r="D386" s="803">
        <v>4607091380880</v>
      </c>
      <c r="E386" s="804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12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00"/>
      <c r="R386" s="800"/>
      <c r="S386" s="800"/>
      <c r="T386" s="801"/>
      <c r="U386" s="34"/>
      <c r="V386" s="34"/>
      <c r="W386" s="35" t="s">
        <v>69</v>
      </c>
      <c r="X386" s="783">
        <v>20</v>
      </c>
      <c r="Y386" s="784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803">
        <v>4607091384482</v>
      </c>
      <c r="E387" s="804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00"/>
      <c r="R387" s="800"/>
      <c r="S387" s="800"/>
      <c r="T387" s="801"/>
      <c r="U387" s="34"/>
      <c r="V387" s="34"/>
      <c r="W387" s="35" t="s">
        <v>69</v>
      </c>
      <c r="X387" s="783">
        <v>100</v>
      </c>
      <c r="Y387" s="784">
        <f>IFERROR(IF(X387="",0,CEILING((X387/$H387),1)*$H387),"")</f>
        <v>101.39999999999999</v>
      </c>
      <c r="Z387" s="36">
        <f>IFERROR(IF(Y387=0,"",ROUNDUP(Y387/H387,0)*0.02175),"")</f>
        <v>0.28275</v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107.23076923076924</v>
      </c>
      <c r="BN387" s="64">
        <f>IFERROR(Y387*I387/H387,"0")</f>
        <v>108.732</v>
      </c>
      <c r="BO387" s="64">
        <f>IFERROR(1/J387*(X387/H387),"0")</f>
        <v>0.22893772893772893</v>
      </c>
      <c r="BP387" s="64">
        <f>IFERROR(1/J387*(Y387/H387),"0")</f>
        <v>0.23214285714285712</v>
      </c>
    </row>
    <row r="388" spans="1:68" ht="16.5" customHeight="1" x14ac:dyDescent="0.25">
      <c r="A388" s="54" t="s">
        <v>630</v>
      </c>
      <c r="B388" s="54" t="s">
        <v>631</v>
      </c>
      <c r="C388" s="31">
        <v>4301060325</v>
      </c>
      <c r="D388" s="803">
        <v>4607091380897</v>
      </c>
      <c r="E388" s="804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9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00"/>
      <c r="R388" s="800"/>
      <c r="S388" s="800"/>
      <c r="T388" s="801"/>
      <c r="U388" s="34"/>
      <c r="V388" s="34"/>
      <c r="W388" s="35" t="s">
        <v>69</v>
      </c>
      <c r="X388" s="783">
        <v>20</v>
      </c>
      <c r="Y388" s="784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ht="16.5" hidden="1" customHeight="1" x14ac:dyDescent="0.25">
      <c r="A389" s="54" t="s">
        <v>630</v>
      </c>
      <c r="B389" s="54" t="s">
        <v>633</v>
      </c>
      <c r="C389" s="31">
        <v>4301060484</v>
      </c>
      <c r="D389" s="803">
        <v>4607091380897</v>
      </c>
      <c r="E389" s="80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165</v>
      </c>
      <c r="N389" s="33"/>
      <c r="O389" s="32">
        <v>30</v>
      </c>
      <c r="P389" s="1227" t="s">
        <v>634</v>
      </c>
      <c r="Q389" s="800"/>
      <c r="R389" s="800"/>
      <c r="S389" s="800"/>
      <c r="T389" s="80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6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7"/>
      <c r="P390" s="798" t="s">
        <v>71</v>
      </c>
      <c r="Q390" s="794"/>
      <c r="R390" s="794"/>
      <c r="S390" s="794"/>
      <c r="T390" s="794"/>
      <c r="U390" s="794"/>
      <c r="V390" s="795"/>
      <c r="W390" s="37" t="s">
        <v>72</v>
      </c>
      <c r="X390" s="785">
        <f>IFERROR(X386/H386,"0")+IFERROR(X387/H387,"0")+IFERROR(X388/H388,"0")+IFERROR(X389/H389,"0")</f>
        <v>17.582417582417584</v>
      </c>
      <c r="Y390" s="785">
        <f>IFERROR(Y386/H386,"0")+IFERROR(Y387/H387,"0")+IFERROR(Y388/H388,"0")+IFERROR(Y389/H389,"0")</f>
        <v>19</v>
      </c>
      <c r="Z390" s="785">
        <f>IFERROR(IF(Z386="",0,Z386),"0")+IFERROR(IF(Z387="",0,Z387),"0")+IFERROR(IF(Z388="",0,Z388),"0")+IFERROR(IF(Z389="",0,Z389),"0")</f>
        <v>0.41325000000000001</v>
      </c>
      <c r="AA390" s="786"/>
      <c r="AB390" s="786"/>
      <c r="AC390" s="786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797"/>
      <c r="P391" s="798" t="s">
        <v>71</v>
      </c>
      <c r="Q391" s="794"/>
      <c r="R391" s="794"/>
      <c r="S391" s="794"/>
      <c r="T391" s="794"/>
      <c r="U391" s="794"/>
      <c r="V391" s="795"/>
      <c r="W391" s="37" t="s">
        <v>69</v>
      </c>
      <c r="X391" s="785">
        <f>IFERROR(SUM(X386:X389),"0")</f>
        <v>140</v>
      </c>
      <c r="Y391" s="785">
        <f>IFERROR(SUM(Y386:Y389),"0")</f>
        <v>151.80000000000001</v>
      </c>
      <c r="Z391" s="37"/>
      <c r="AA391" s="786"/>
      <c r="AB391" s="786"/>
      <c r="AC391" s="786"/>
    </row>
    <row r="392" spans="1:68" ht="14.25" hidden="1" customHeight="1" x14ac:dyDescent="0.25">
      <c r="A392" s="791" t="s">
        <v>104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779"/>
      <c r="AB392" s="779"/>
      <c r="AC392" s="779"/>
    </row>
    <row r="393" spans="1:68" ht="16.5" hidden="1" customHeight="1" x14ac:dyDescent="0.25">
      <c r="A393" s="54" t="s">
        <v>636</v>
      </c>
      <c r="B393" s="54" t="s">
        <v>637</v>
      </c>
      <c r="C393" s="31">
        <v>4301030232</v>
      </c>
      <c r="D393" s="803">
        <v>4607091388374</v>
      </c>
      <c r="E393" s="804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997" t="s">
        <v>638</v>
      </c>
      <c r="Q393" s="800"/>
      <c r="R393" s="800"/>
      <c r="S393" s="800"/>
      <c r="T393" s="80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640</v>
      </c>
      <c r="B394" s="54" t="s">
        <v>641</v>
      </c>
      <c r="C394" s="31">
        <v>4301030235</v>
      </c>
      <c r="D394" s="803">
        <v>4607091388381</v>
      </c>
      <c r="E394" s="804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1186" t="s">
        <v>642</v>
      </c>
      <c r="Q394" s="800"/>
      <c r="R394" s="800"/>
      <c r="S394" s="800"/>
      <c r="T394" s="80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643</v>
      </c>
      <c r="B395" s="54" t="s">
        <v>644</v>
      </c>
      <c r="C395" s="31">
        <v>4301032015</v>
      </c>
      <c r="D395" s="803">
        <v>4607091383102</v>
      </c>
      <c r="E395" s="804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00"/>
      <c r="R395" s="800"/>
      <c r="S395" s="800"/>
      <c r="T395" s="80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646</v>
      </c>
      <c r="B396" s="54" t="s">
        <v>647</v>
      </c>
      <c r="C396" s="31">
        <v>4301030233</v>
      </c>
      <c r="D396" s="803">
        <v>4607091388404</v>
      </c>
      <c r="E396" s="804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00"/>
      <c r="R396" s="800"/>
      <c r="S396" s="800"/>
      <c r="T396" s="80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6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7"/>
      <c r="P397" s="798" t="s">
        <v>71</v>
      </c>
      <c r="Q397" s="794"/>
      <c r="R397" s="794"/>
      <c r="S397" s="794"/>
      <c r="T397" s="794"/>
      <c r="U397" s="794"/>
      <c r="V397" s="795"/>
      <c r="W397" s="37" t="s">
        <v>72</v>
      </c>
      <c r="X397" s="785">
        <f>IFERROR(X393/H393,"0")+IFERROR(X394/H394,"0")+IFERROR(X395/H395,"0")+IFERROR(X396/H396,"0")</f>
        <v>0</v>
      </c>
      <c r="Y397" s="785">
        <f>IFERROR(Y393/H393,"0")+IFERROR(Y394/H394,"0")+IFERROR(Y395/H395,"0")+IFERROR(Y396/H396,"0")</f>
        <v>0</v>
      </c>
      <c r="Z397" s="785">
        <f>IFERROR(IF(Z393="",0,Z393),"0")+IFERROR(IF(Z394="",0,Z394),"0")+IFERROR(IF(Z395="",0,Z395),"0")+IFERROR(IF(Z396="",0,Z396),"0")</f>
        <v>0</v>
      </c>
      <c r="AA397" s="786"/>
      <c r="AB397" s="786"/>
      <c r="AC397" s="786"/>
    </row>
    <row r="398" spans="1:68" hidden="1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7"/>
      <c r="P398" s="798" t="s">
        <v>71</v>
      </c>
      <c r="Q398" s="794"/>
      <c r="R398" s="794"/>
      <c r="S398" s="794"/>
      <c r="T398" s="794"/>
      <c r="U398" s="794"/>
      <c r="V398" s="795"/>
      <c r="W398" s="37" t="s">
        <v>69</v>
      </c>
      <c r="X398" s="785">
        <f>IFERROR(SUM(X393:X396),"0")</f>
        <v>0</v>
      </c>
      <c r="Y398" s="785">
        <f>IFERROR(SUM(Y393:Y396),"0")</f>
        <v>0</v>
      </c>
      <c r="Z398" s="37"/>
      <c r="AA398" s="786"/>
      <c r="AB398" s="786"/>
      <c r="AC398" s="786"/>
    </row>
    <row r="399" spans="1:68" ht="14.25" hidden="1" customHeight="1" x14ac:dyDescent="0.25">
      <c r="A399" s="791" t="s">
        <v>648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779"/>
      <c r="AB399" s="779"/>
      <c r="AC399" s="779"/>
    </row>
    <row r="400" spans="1:68" ht="16.5" hidden="1" customHeight="1" x14ac:dyDescent="0.25">
      <c r="A400" s="54" t="s">
        <v>649</v>
      </c>
      <c r="B400" s="54" t="s">
        <v>650</v>
      </c>
      <c r="C400" s="31">
        <v>4301180007</v>
      </c>
      <c r="D400" s="803">
        <v>4680115881808</v>
      </c>
      <c r="E400" s="804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11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00"/>
      <c r="R400" s="800"/>
      <c r="S400" s="800"/>
      <c r="T400" s="80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653</v>
      </c>
      <c r="B401" s="54" t="s">
        <v>654</v>
      </c>
      <c r="C401" s="31">
        <v>4301180006</v>
      </c>
      <c r="D401" s="803">
        <v>4680115881822</v>
      </c>
      <c r="E401" s="80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11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00"/>
      <c r="R401" s="800"/>
      <c r="S401" s="800"/>
      <c r="T401" s="80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655</v>
      </c>
      <c r="B402" s="54" t="s">
        <v>656</v>
      </c>
      <c r="C402" s="31">
        <v>4301180001</v>
      </c>
      <c r="D402" s="803">
        <v>4680115880016</v>
      </c>
      <c r="E402" s="80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11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00"/>
      <c r="R402" s="800"/>
      <c r="S402" s="800"/>
      <c r="T402" s="80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6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7"/>
      <c r="P403" s="798" t="s">
        <v>71</v>
      </c>
      <c r="Q403" s="794"/>
      <c r="R403" s="794"/>
      <c r="S403" s="794"/>
      <c r="T403" s="794"/>
      <c r="U403" s="794"/>
      <c r="V403" s="795"/>
      <c r="W403" s="37" t="s">
        <v>72</v>
      </c>
      <c r="X403" s="785">
        <f>IFERROR(X400/H400,"0")+IFERROR(X401/H401,"0")+IFERROR(X402/H402,"0")</f>
        <v>0</v>
      </c>
      <c r="Y403" s="785">
        <f>IFERROR(Y400/H400,"0")+IFERROR(Y401/H401,"0")+IFERROR(Y402/H402,"0")</f>
        <v>0</v>
      </c>
      <c r="Z403" s="785">
        <f>IFERROR(IF(Z400="",0,Z400),"0")+IFERROR(IF(Z401="",0,Z401),"0")+IFERROR(IF(Z402="",0,Z402),"0")</f>
        <v>0</v>
      </c>
      <c r="AA403" s="786"/>
      <c r="AB403" s="786"/>
      <c r="AC403" s="786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7"/>
      <c r="P404" s="798" t="s">
        <v>71</v>
      </c>
      <c r="Q404" s="794"/>
      <c r="R404" s="794"/>
      <c r="S404" s="794"/>
      <c r="T404" s="794"/>
      <c r="U404" s="794"/>
      <c r="V404" s="795"/>
      <c r="W404" s="37" t="s">
        <v>69</v>
      </c>
      <c r="X404" s="785">
        <f>IFERROR(SUM(X400:X402),"0")</f>
        <v>0</v>
      </c>
      <c r="Y404" s="785">
        <f>IFERROR(SUM(Y400:Y402),"0")</f>
        <v>0</v>
      </c>
      <c r="Z404" s="37"/>
      <c r="AA404" s="786"/>
      <c r="AB404" s="786"/>
      <c r="AC404" s="786"/>
    </row>
    <row r="405" spans="1:68" ht="16.5" hidden="1" customHeight="1" x14ac:dyDescent="0.25">
      <c r="A405" s="834" t="s">
        <v>657</v>
      </c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2"/>
      <c r="P405" s="792"/>
      <c r="Q405" s="792"/>
      <c r="R405" s="792"/>
      <c r="S405" s="792"/>
      <c r="T405" s="792"/>
      <c r="U405" s="792"/>
      <c r="V405" s="792"/>
      <c r="W405" s="792"/>
      <c r="X405" s="792"/>
      <c r="Y405" s="792"/>
      <c r="Z405" s="792"/>
      <c r="AA405" s="778"/>
      <c r="AB405" s="778"/>
      <c r="AC405" s="778"/>
    </row>
    <row r="406" spans="1:68" ht="14.25" hidden="1" customHeight="1" x14ac:dyDescent="0.25">
      <c r="A406" s="791" t="s">
        <v>64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803">
        <v>4607091383836</v>
      </c>
      <c r="E407" s="804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12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00"/>
      <c r="R407" s="800"/>
      <c r="S407" s="800"/>
      <c r="T407" s="801"/>
      <c r="U407" s="34"/>
      <c r="V407" s="34"/>
      <c r="W407" s="35" t="s">
        <v>69</v>
      </c>
      <c r="X407" s="783">
        <v>9</v>
      </c>
      <c r="Y407" s="784">
        <f>IFERROR(IF(X407="",0,CEILING((X407/$H407),1)*$H407),"")</f>
        <v>9</v>
      </c>
      <c r="Z407" s="36">
        <f>IFERROR(IF(Y407=0,"",ROUNDUP(Y407/H407,0)*0.00651),"")</f>
        <v>3.2550000000000003E-2</v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10.139999999999999</v>
      </c>
      <c r="BN407" s="64">
        <f>IFERROR(Y407*I407/H407,"0")</f>
        <v>10.139999999999999</v>
      </c>
      <c r="BO407" s="64">
        <f>IFERROR(1/J407*(X407/H407),"0")</f>
        <v>2.7472527472527476E-2</v>
      </c>
      <c r="BP407" s="64">
        <f>IFERROR(1/J407*(Y407/H407),"0")</f>
        <v>2.7472527472527476E-2</v>
      </c>
    </row>
    <row r="408" spans="1:68" x14ac:dyDescent="0.2">
      <c r="A408" s="796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7"/>
      <c r="P408" s="798" t="s">
        <v>71</v>
      </c>
      <c r="Q408" s="794"/>
      <c r="R408" s="794"/>
      <c r="S408" s="794"/>
      <c r="T408" s="794"/>
      <c r="U408" s="794"/>
      <c r="V408" s="795"/>
      <c r="W408" s="37" t="s">
        <v>72</v>
      </c>
      <c r="X408" s="785">
        <f>IFERROR(X407/H407,"0")</f>
        <v>5</v>
      </c>
      <c r="Y408" s="785">
        <f>IFERROR(Y407/H407,"0")</f>
        <v>5</v>
      </c>
      <c r="Z408" s="785">
        <f>IFERROR(IF(Z407="",0,Z407),"0")</f>
        <v>3.2550000000000003E-2</v>
      </c>
      <c r="AA408" s="786"/>
      <c r="AB408" s="786"/>
      <c r="AC408" s="786"/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7"/>
      <c r="P409" s="798" t="s">
        <v>71</v>
      </c>
      <c r="Q409" s="794"/>
      <c r="R409" s="794"/>
      <c r="S409" s="794"/>
      <c r="T409" s="794"/>
      <c r="U409" s="794"/>
      <c r="V409" s="795"/>
      <c r="W409" s="37" t="s">
        <v>69</v>
      </c>
      <c r="X409" s="785">
        <f>IFERROR(SUM(X407:X407),"0")</f>
        <v>9</v>
      </c>
      <c r="Y409" s="785">
        <f>IFERROR(SUM(Y407:Y407),"0")</f>
        <v>9</v>
      </c>
      <c r="Z409" s="37"/>
      <c r="AA409" s="786"/>
      <c r="AB409" s="786"/>
      <c r="AC409" s="786"/>
    </row>
    <row r="410" spans="1:68" ht="14.25" hidden="1" customHeight="1" x14ac:dyDescent="0.25">
      <c r="A410" s="791" t="s">
        <v>73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779"/>
      <c r="AB410" s="779"/>
      <c r="AC410" s="779"/>
    </row>
    <row r="411" spans="1:68" ht="37.5" hidden="1" customHeight="1" x14ac:dyDescent="0.25">
      <c r="A411" s="54" t="s">
        <v>661</v>
      </c>
      <c r="B411" s="54" t="s">
        <v>662</v>
      </c>
      <c r="C411" s="31">
        <v>4301051142</v>
      </c>
      <c r="D411" s="803">
        <v>4607091387919</v>
      </c>
      <c r="E411" s="804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00"/>
      <c r="R411" s="800"/>
      <c r="S411" s="800"/>
      <c r="T411" s="80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803">
        <v>4680115883604</v>
      </c>
      <c r="E412" s="804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00"/>
      <c r="R412" s="800"/>
      <c r="S412" s="800"/>
      <c r="T412" s="801"/>
      <c r="U412" s="34"/>
      <c r="V412" s="34"/>
      <c r="W412" s="35" t="s">
        <v>69</v>
      </c>
      <c r="X412" s="783">
        <v>595</v>
      </c>
      <c r="Y412" s="784">
        <f>IFERROR(IF(X412="",0,CEILING((X412/$H412),1)*$H412),"")</f>
        <v>596.4</v>
      </c>
      <c r="Z412" s="36">
        <f>IFERROR(IF(Y412=0,"",ROUNDUP(Y412/H412,0)*0.00651),"")</f>
        <v>1.84884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666.39999999999986</v>
      </c>
      <c r="BN412" s="64">
        <f>IFERROR(Y412*I412/H412,"0")</f>
        <v>667.96799999999985</v>
      </c>
      <c r="BO412" s="64">
        <f>IFERROR(1/J412*(X412/H412),"0")</f>
        <v>1.5567765567765568</v>
      </c>
      <c r="BP412" s="64">
        <f>IFERROR(1/J412*(Y412/H412),"0")</f>
        <v>1.5604395604395607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803">
        <v>4680115883567</v>
      </c>
      <c r="E413" s="804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12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00"/>
      <c r="R413" s="800"/>
      <c r="S413" s="800"/>
      <c r="T413" s="801"/>
      <c r="U413" s="34"/>
      <c r="V413" s="34"/>
      <c r="W413" s="35" t="s">
        <v>69</v>
      </c>
      <c r="X413" s="783">
        <v>210</v>
      </c>
      <c r="Y413" s="784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796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7"/>
      <c r="P414" s="798" t="s">
        <v>71</v>
      </c>
      <c r="Q414" s="794"/>
      <c r="R414" s="794"/>
      <c r="S414" s="794"/>
      <c r="T414" s="794"/>
      <c r="U414" s="794"/>
      <c r="V414" s="795"/>
      <c r="W414" s="37" t="s">
        <v>72</v>
      </c>
      <c r="X414" s="785">
        <f>IFERROR(X411/H411,"0")+IFERROR(X412/H412,"0")+IFERROR(X413/H413,"0")</f>
        <v>383.33333333333331</v>
      </c>
      <c r="Y414" s="785">
        <f>IFERROR(Y411/H411,"0")+IFERROR(Y412/H412,"0")+IFERROR(Y413/H413,"0")</f>
        <v>384</v>
      </c>
      <c r="Z414" s="785">
        <f>IFERROR(IF(Z411="",0,Z411),"0")+IFERROR(IF(Z412="",0,Z412),"0")+IFERROR(IF(Z413="",0,Z413),"0")</f>
        <v>2.4998399999999998</v>
      </c>
      <c r="AA414" s="786"/>
      <c r="AB414" s="786"/>
      <c r="AC414" s="786"/>
    </row>
    <row r="415" spans="1:68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7"/>
      <c r="P415" s="798" t="s">
        <v>71</v>
      </c>
      <c r="Q415" s="794"/>
      <c r="R415" s="794"/>
      <c r="S415" s="794"/>
      <c r="T415" s="794"/>
      <c r="U415" s="794"/>
      <c r="V415" s="795"/>
      <c r="W415" s="37" t="s">
        <v>69</v>
      </c>
      <c r="X415" s="785">
        <f>IFERROR(SUM(X411:X413),"0")</f>
        <v>805</v>
      </c>
      <c r="Y415" s="785">
        <f>IFERROR(SUM(Y411:Y413),"0")</f>
        <v>806.4</v>
      </c>
      <c r="Z415" s="37"/>
      <c r="AA415" s="786"/>
      <c r="AB415" s="786"/>
      <c r="AC415" s="786"/>
    </row>
    <row r="416" spans="1:68" ht="27.75" hidden="1" customHeight="1" x14ac:dyDescent="0.2">
      <c r="A416" s="990" t="s">
        <v>670</v>
      </c>
      <c r="B416" s="991"/>
      <c r="C416" s="991"/>
      <c r="D416" s="991"/>
      <c r="E416" s="991"/>
      <c r="F416" s="991"/>
      <c r="G416" s="991"/>
      <c r="H416" s="991"/>
      <c r="I416" s="991"/>
      <c r="J416" s="991"/>
      <c r="K416" s="991"/>
      <c r="L416" s="991"/>
      <c r="M416" s="991"/>
      <c r="N416" s="991"/>
      <c r="O416" s="991"/>
      <c r="P416" s="991"/>
      <c r="Q416" s="991"/>
      <c r="R416" s="991"/>
      <c r="S416" s="991"/>
      <c r="T416" s="991"/>
      <c r="U416" s="991"/>
      <c r="V416" s="991"/>
      <c r="W416" s="991"/>
      <c r="X416" s="991"/>
      <c r="Y416" s="991"/>
      <c r="Z416" s="991"/>
      <c r="AA416" s="48"/>
      <c r="AB416" s="48"/>
      <c r="AC416" s="48"/>
    </row>
    <row r="417" spans="1:68" ht="16.5" hidden="1" customHeight="1" x14ac:dyDescent="0.25">
      <c r="A417" s="834" t="s">
        <v>671</v>
      </c>
      <c r="B417" s="792"/>
      <c r="C417" s="792"/>
      <c r="D417" s="792"/>
      <c r="E417" s="792"/>
      <c r="F417" s="792"/>
      <c r="G417" s="792"/>
      <c r="H417" s="792"/>
      <c r="I417" s="792"/>
      <c r="J417" s="792"/>
      <c r="K417" s="792"/>
      <c r="L417" s="792"/>
      <c r="M417" s="792"/>
      <c r="N417" s="792"/>
      <c r="O417" s="792"/>
      <c r="P417" s="792"/>
      <c r="Q417" s="792"/>
      <c r="R417" s="792"/>
      <c r="S417" s="792"/>
      <c r="T417" s="792"/>
      <c r="U417" s="792"/>
      <c r="V417" s="792"/>
      <c r="W417" s="792"/>
      <c r="X417" s="792"/>
      <c r="Y417" s="792"/>
      <c r="Z417" s="792"/>
      <c r="AA417" s="778"/>
      <c r="AB417" s="778"/>
      <c r="AC417" s="778"/>
    </row>
    <row r="418" spans="1:68" ht="14.25" hidden="1" customHeight="1" x14ac:dyDescent="0.25">
      <c r="A418" s="791" t="s">
        <v>115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803">
        <v>4680115884847</v>
      </c>
      <c r="E419" s="804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10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00"/>
      <c r="R419" s="800"/>
      <c r="S419" s="800"/>
      <c r="T419" s="801"/>
      <c r="U419" s="34"/>
      <c r="V419" s="34"/>
      <c r="W419" s="35" t="s">
        <v>69</v>
      </c>
      <c r="X419" s="783">
        <v>1200</v>
      </c>
      <c r="Y419" s="784">
        <f t="shared" ref="Y419:Y429" si="87">IFERROR(IF(X419="",0,CEILING((X419/$H419),1)*$H419),"")</f>
        <v>1200</v>
      </c>
      <c r="Z419" s="36">
        <f>IFERROR(IF(Y419=0,"",ROUNDUP(Y419/H419,0)*0.02175),"")</f>
        <v>1.7399999999999998</v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1238.4000000000001</v>
      </c>
      <c r="BN419" s="64">
        <f t="shared" ref="BN419:BN429" si="89">IFERROR(Y419*I419/H419,"0")</f>
        <v>1238.4000000000001</v>
      </c>
      <c r="BO419" s="64">
        <f t="shared" ref="BO419:BO429" si="90">IFERROR(1/J419*(X419/H419),"0")</f>
        <v>1.6666666666666665</v>
      </c>
      <c r="BP419" s="64">
        <f t="shared" ref="BP419:BP429" si="91">IFERROR(1/J419*(Y419/H419),"0")</f>
        <v>1.6666666666666665</v>
      </c>
    </row>
    <row r="420" spans="1:68" ht="27" hidden="1" customHeight="1" x14ac:dyDescent="0.25">
      <c r="A420" s="54" t="s">
        <v>672</v>
      </c>
      <c r="B420" s="54" t="s">
        <v>675</v>
      </c>
      <c r="C420" s="31">
        <v>4301011946</v>
      </c>
      <c r="D420" s="803">
        <v>4680115884847</v>
      </c>
      <c r="E420" s="80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89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0"/>
      <c r="R420" s="800"/>
      <c r="S420" s="800"/>
      <c r="T420" s="80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803">
        <v>4680115884854</v>
      </c>
      <c r="E421" s="80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00"/>
      <c r="R421" s="800"/>
      <c r="S421" s="800"/>
      <c r="T421" s="801"/>
      <c r="U421" s="34"/>
      <c r="V421" s="34"/>
      <c r="W421" s="35" t="s">
        <v>69</v>
      </c>
      <c r="X421" s="783">
        <v>1000</v>
      </c>
      <c r="Y421" s="784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hidden="1" customHeight="1" x14ac:dyDescent="0.25">
      <c r="A422" s="54" t="s">
        <v>677</v>
      </c>
      <c r="B422" s="54" t="s">
        <v>680</v>
      </c>
      <c r="C422" s="31">
        <v>4301011947</v>
      </c>
      <c r="D422" s="803">
        <v>4680115884854</v>
      </c>
      <c r="E422" s="80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112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0"/>
      <c r="R422" s="800"/>
      <c r="S422" s="800"/>
      <c r="T422" s="80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681</v>
      </c>
      <c r="B423" s="54" t="s">
        <v>682</v>
      </c>
      <c r="C423" s="31">
        <v>4301011339</v>
      </c>
      <c r="D423" s="803">
        <v>4607091383997</v>
      </c>
      <c r="E423" s="80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11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00"/>
      <c r="R423" s="800"/>
      <c r="S423" s="800"/>
      <c r="T423" s="801"/>
      <c r="U423" s="34"/>
      <c r="V423" s="34"/>
      <c r="W423" s="35" t="s">
        <v>69</v>
      </c>
      <c r="X423" s="783">
        <v>900</v>
      </c>
      <c r="Y423" s="784">
        <f t="shared" si="87"/>
        <v>900</v>
      </c>
      <c r="Z423" s="36">
        <f>IFERROR(IF(Y423=0,"",ROUNDUP(Y423/H423,0)*0.02175),"")</f>
        <v>1.3049999999999999</v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928.8</v>
      </c>
      <c r="BN423" s="64">
        <f t="shared" si="89"/>
        <v>928.8</v>
      </c>
      <c r="BO423" s="64">
        <f t="shared" si="90"/>
        <v>1.25</v>
      </c>
      <c r="BP423" s="64">
        <f t="shared" si="91"/>
        <v>1.25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4301011943</v>
      </c>
      <c r="D424" s="803">
        <v>4680115884830</v>
      </c>
      <c r="E424" s="80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149</v>
      </c>
      <c r="N424" s="33"/>
      <c r="O424" s="32">
        <v>60</v>
      </c>
      <c r="P424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00"/>
      <c r="R424" s="800"/>
      <c r="S424" s="800"/>
      <c r="T424" s="80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803">
        <v>4680115884830</v>
      </c>
      <c r="E425" s="80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0"/>
      <c r="R425" s="800"/>
      <c r="S425" s="800"/>
      <c r="T425" s="801"/>
      <c r="U425" s="34"/>
      <c r="V425" s="34"/>
      <c r="W425" s="35" t="s">
        <v>69</v>
      </c>
      <c r="X425" s="783">
        <v>2700</v>
      </c>
      <c r="Y425" s="784">
        <f t="shared" si="87"/>
        <v>2700</v>
      </c>
      <c r="Z425" s="36">
        <f>IFERROR(IF(Y425=0,"",ROUNDUP(Y425/H425,0)*0.02175),"")</f>
        <v>3.9149999999999996</v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2786.4</v>
      </c>
      <c r="BN425" s="64">
        <f t="shared" si="89"/>
        <v>2786.4</v>
      </c>
      <c r="BO425" s="64">
        <f t="shared" si="90"/>
        <v>3.75</v>
      </c>
      <c r="BP425" s="64">
        <f t="shared" si="91"/>
        <v>3.75</v>
      </c>
    </row>
    <row r="426" spans="1:68" ht="27" hidden="1" customHeight="1" x14ac:dyDescent="0.25">
      <c r="A426" s="54" t="s">
        <v>688</v>
      </c>
      <c r="B426" s="54" t="s">
        <v>689</v>
      </c>
      <c r="C426" s="31">
        <v>4301011433</v>
      </c>
      <c r="D426" s="803">
        <v>4680115882638</v>
      </c>
      <c r="E426" s="804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11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00"/>
      <c r="R426" s="800"/>
      <c r="S426" s="800"/>
      <c r="T426" s="80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4301011952</v>
      </c>
      <c r="D427" s="803">
        <v>4680115884922</v>
      </c>
      <c r="E427" s="804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6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00"/>
      <c r="R427" s="800"/>
      <c r="S427" s="800"/>
      <c r="T427" s="80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693</v>
      </c>
      <c r="B428" s="54" t="s">
        <v>694</v>
      </c>
      <c r="C428" s="31">
        <v>4301011866</v>
      </c>
      <c r="D428" s="803">
        <v>4680115884878</v>
      </c>
      <c r="E428" s="80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113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00"/>
      <c r="R428" s="800"/>
      <c r="S428" s="800"/>
      <c r="T428" s="80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803">
        <v>4680115884861</v>
      </c>
      <c r="E429" s="80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11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00"/>
      <c r="R429" s="800"/>
      <c r="S429" s="800"/>
      <c r="T429" s="801"/>
      <c r="U429" s="34"/>
      <c r="V429" s="34"/>
      <c r="W429" s="35" t="s">
        <v>69</v>
      </c>
      <c r="X429" s="783">
        <v>30</v>
      </c>
      <c r="Y429" s="784">
        <f t="shared" si="87"/>
        <v>30</v>
      </c>
      <c r="Z429" s="36">
        <f>IFERROR(IF(Y429=0,"",ROUNDUP(Y429/H429,0)*0.00902),"")</f>
        <v>5.4120000000000001E-2</v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31.26</v>
      </c>
      <c r="BN429" s="64">
        <f t="shared" si="89"/>
        <v>31.26</v>
      </c>
      <c r="BO429" s="64">
        <f t="shared" si="90"/>
        <v>4.5454545454545456E-2</v>
      </c>
      <c r="BP429" s="64">
        <f t="shared" si="91"/>
        <v>4.5454545454545456E-2</v>
      </c>
    </row>
    <row r="430" spans="1:68" x14ac:dyDescent="0.2">
      <c r="A430" s="796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7"/>
      <c r="P430" s="798" t="s">
        <v>71</v>
      </c>
      <c r="Q430" s="794"/>
      <c r="R430" s="794"/>
      <c r="S430" s="794"/>
      <c r="T430" s="794"/>
      <c r="U430" s="794"/>
      <c r="V430" s="795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392.66666666666669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393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8.4713699999999985</v>
      </c>
      <c r="AA430" s="786"/>
      <c r="AB430" s="786"/>
      <c r="AC430" s="786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7"/>
      <c r="P431" s="798" t="s">
        <v>71</v>
      </c>
      <c r="Q431" s="794"/>
      <c r="R431" s="794"/>
      <c r="S431" s="794"/>
      <c r="T431" s="794"/>
      <c r="U431" s="794"/>
      <c r="V431" s="795"/>
      <c r="W431" s="37" t="s">
        <v>69</v>
      </c>
      <c r="X431" s="785">
        <f>IFERROR(SUM(X419:X429),"0")</f>
        <v>5830</v>
      </c>
      <c r="Y431" s="785">
        <f>IFERROR(SUM(Y419:Y429),"0")</f>
        <v>5835</v>
      </c>
      <c r="Z431" s="37"/>
      <c r="AA431" s="786"/>
      <c r="AB431" s="786"/>
      <c r="AC431" s="786"/>
    </row>
    <row r="432" spans="1:68" ht="14.25" hidden="1" customHeight="1" x14ac:dyDescent="0.25">
      <c r="A432" s="791" t="s">
        <v>170</v>
      </c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2"/>
      <c r="P432" s="792"/>
      <c r="Q432" s="792"/>
      <c r="R432" s="792"/>
      <c r="S432" s="792"/>
      <c r="T432" s="792"/>
      <c r="U432" s="792"/>
      <c r="V432" s="792"/>
      <c r="W432" s="792"/>
      <c r="X432" s="792"/>
      <c r="Y432" s="792"/>
      <c r="Z432" s="792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803">
        <v>4607091383980</v>
      </c>
      <c r="E433" s="80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00"/>
      <c r="R433" s="800"/>
      <c r="S433" s="800"/>
      <c r="T433" s="801"/>
      <c r="U433" s="34"/>
      <c r="V433" s="34"/>
      <c r="W433" s="35" t="s">
        <v>69</v>
      </c>
      <c r="X433" s="783">
        <v>2500</v>
      </c>
      <c r="Y433" s="784">
        <f>IFERROR(IF(X433="",0,CEILING((X433/$H433),1)*$H433),"")</f>
        <v>2505</v>
      </c>
      <c r="Z433" s="36">
        <f>IFERROR(IF(Y433=0,"",ROUNDUP(Y433/H433,0)*0.02175),"")</f>
        <v>3.6322499999999995</v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2580</v>
      </c>
      <c r="BN433" s="64">
        <f>IFERROR(Y433*I433/H433,"0")</f>
        <v>2585.1600000000003</v>
      </c>
      <c r="BO433" s="64">
        <f>IFERROR(1/J433*(X433/H433),"0")</f>
        <v>3.4722222222222219</v>
      </c>
      <c r="BP433" s="64">
        <f>IFERROR(1/J433*(Y433/H433),"0")</f>
        <v>3.4791666666666665</v>
      </c>
    </row>
    <row r="434" spans="1:68" ht="27" hidden="1" customHeight="1" x14ac:dyDescent="0.25">
      <c r="A434" s="54" t="s">
        <v>701</v>
      </c>
      <c r="B434" s="54" t="s">
        <v>702</v>
      </c>
      <c r="C434" s="31">
        <v>4301020179</v>
      </c>
      <c r="D434" s="803">
        <v>4607091384178</v>
      </c>
      <c r="E434" s="80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8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00"/>
      <c r="R434" s="800"/>
      <c r="S434" s="800"/>
      <c r="T434" s="80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6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7"/>
      <c r="P435" s="798" t="s">
        <v>71</v>
      </c>
      <c r="Q435" s="794"/>
      <c r="R435" s="794"/>
      <c r="S435" s="794"/>
      <c r="T435" s="794"/>
      <c r="U435" s="794"/>
      <c r="V435" s="795"/>
      <c r="W435" s="37" t="s">
        <v>72</v>
      </c>
      <c r="X435" s="785">
        <f>IFERROR(X433/H433,"0")+IFERROR(X434/H434,"0")</f>
        <v>166.66666666666666</v>
      </c>
      <c r="Y435" s="785">
        <f>IFERROR(Y433/H433,"0")+IFERROR(Y434/H434,"0")</f>
        <v>167</v>
      </c>
      <c r="Z435" s="785">
        <f>IFERROR(IF(Z433="",0,Z433),"0")+IFERROR(IF(Z434="",0,Z434),"0")</f>
        <v>3.6322499999999995</v>
      </c>
      <c r="AA435" s="786"/>
      <c r="AB435" s="786"/>
      <c r="AC435" s="786"/>
    </row>
    <row r="436" spans="1:68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7"/>
      <c r="P436" s="798" t="s">
        <v>71</v>
      </c>
      <c r="Q436" s="794"/>
      <c r="R436" s="794"/>
      <c r="S436" s="794"/>
      <c r="T436" s="794"/>
      <c r="U436" s="794"/>
      <c r="V436" s="795"/>
      <c r="W436" s="37" t="s">
        <v>69</v>
      </c>
      <c r="X436" s="785">
        <f>IFERROR(SUM(X433:X434),"0")</f>
        <v>2500</v>
      </c>
      <c r="Y436" s="785">
        <f>IFERROR(SUM(Y433:Y434),"0")</f>
        <v>2505</v>
      </c>
      <c r="Z436" s="37"/>
      <c r="AA436" s="786"/>
      <c r="AB436" s="786"/>
      <c r="AC436" s="786"/>
    </row>
    <row r="437" spans="1:68" ht="14.25" hidden="1" customHeight="1" x14ac:dyDescent="0.25">
      <c r="A437" s="791" t="s">
        <v>73</v>
      </c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2"/>
      <c r="P437" s="792"/>
      <c r="Q437" s="792"/>
      <c r="R437" s="792"/>
      <c r="S437" s="792"/>
      <c r="T437" s="792"/>
      <c r="U437" s="792"/>
      <c r="V437" s="792"/>
      <c r="W437" s="792"/>
      <c r="X437" s="792"/>
      <c r="Y437" s="792"/>
      <c r="Z437" s="792"/>
      <c r="AA437" s="779"/>
      <c r="AB437" s="779"/>
      <c r="AC437" s="779"/>
    </row>
    <row r="438" spans="1:68" ht="27" hidden="1" customHeight="1" x14ac:dyDescent="0.25">
      <c r="A438" s="54" t="s">
        <v>703</v>
      </c>
      <c r="B438" s="54" t="s">
        <v>704</v>
      </c>
      <c r="C438" s="31">
        <v>4301051903</v>
      </c>
      <c r="D438" s="803">
        <v>4607091383928</v>
      </c>
      <c r="E438" s="804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44" t="s">
        <v>705</v>
      </c>
      <c r="Q438" s="800"/>
      <c r="R438" s="800"/>
      <c r="S438" s="800"/>
      <c r="T438" s="80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803">
        <v>4607091384260</v>
      </c>
      <c r="E439" s="804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862" t="s">
        <v>709</v>
      </c>
      <c r="Q439" s="800"/>
      <c r="R439" s="800"/>
      <c r="S439" s="800"/>
      <c r="T439" s="801"/>
      <c r="U439" s="34"/>
      <c r="V439" s="34"/>
      <c r="W439" s="35" t="s">
        <v>69</v>
      </c>
      <c r="X439" s="783">
        <v>20</v>
      </c>
      <c r="Y439" s="784">
        <f>IFERROR(IF(X439="",0,CEILING((X439/$H439),1)*$H439),"")</f>
        <v>27</v>
      </c>
      <c r="Z439" s="36">
        <f>IFERROR(IF(Y439=0,"",ROUNDUP(Y439/H439,0)*0.02175),"")</f>
        <v>6.5250000000000002E-2</v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21.253333333333334</v>
      </c>
      <c r="BN439" s="64">
        <f>IFERROR(Y439*I439/H439,"0")</f>
        <v>28.692</v>
      </c>
      <c r="BO439" s="64">
        <f>IFERROR(1/J439*(X439/H439),"0")</f>
        <v>3.968253968253968E-2</v>
      </c>
      <c r="BP439" s="64">
        <f>IFERROR(1/J439*(Y439/H439),"0")</f>
        <v>5.3571428571428568E-2</v>
      </c>
    </row>
    <row r="440" spans="1:68" x14ac:dyDescent="0.2">
      <c r="A440" s="796"/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7"/>
      <c r="P440" s="798" t="s">
        <v>71</v>
      </c>
      <c r="Q440" s="794"/>
      <c r="R440" s="794"/>
      <c r="S440" s="794"/>
      <c r="T440" s="794"/>
      <c r="U440" s="794"/>
      <c r="V440" s="795"/>
      <c r="W440" s="37" t="s">
        <v>72</v>
      </c>
      <c r="X440" s="785">
        <f>IFERROR(X438/H438,"0")+IFERROR(X439/H439,"0")</f>
        <v>2.2222222222222223</v>
      </c>
      <c r="Y440" s="785">
        <f>IFERROR(Y438/H438,"0")+IFERROR(Y439/H439,"0")</f>
        <v>3</v>
      </c>
      <c r="Z440" s="785">
        <f>IFERROR(IF(Z438="",0,Z438),"0")+IFERROR(IF(Z439="",0,Z439),"0")</f>
        <v>6.5250000000000002E-2</v>
      </c>
      <c r="AA440" s="786"/>
      <c r="AB440" s="786"/>
      <c r="AC440" s="786"/>
    </row>
    <row r="441" spans="1:68" x14ac:dyDescent="0.2">
      <c r="A441" s="792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7"/>
      <c r="P441" s="798" t="s">
        <v>71</v>
      </c>
      <c r="Q441" s="794"/>
      <c r="R441" s="794"/>
      <c r="S441" s="794"/>
      <c r="T441" s="794"/>
      <c r="U441" s="794"/>
      <c r="V441" s="795"/>
      <c r="W441" s="37" t="s">
        <v>69</v>
      </c>
      <c r="X441" s="785">
        <f>IFERROR(SUM(X438:X439),"0")</f>
        <v>20</v>
      </c>
      <c r="Y441" s="785">
        <f>IFERROR(SUM(Y438:Y439),"0")</f>
        <v>27</v>
      </c>
      <c r="Z441" s="37"/>
      <c r="AA441" s="786"/>
      <c r="AB441" s="786"/>
      <c r="AC441" s="786"/>
    </row>
    <row r="442" spans="1:68" ht="14.25" hidden="1" customHeight="1" x14ac:dyDescent="0.25">
      <c r="A442" s="791" t="s">
        <v>211</v>
      </c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2"/>
      <c r="P442" s="792"/>
      <c r="Q442" s="792"/>
      <c r="R442" s="792"/>
      <c r="S442" s="792"/>
      <c r="T442" s="792"/>
      <c r="U442" s="792"/>
      <c r="V442" s="792"/>
      <c r="W442" s="792"/>
      <c r="X442" s="792"/>
      <c r="Y442" s="792"/>
      <c r="Z442" s="792"/>
      <c r="AA442" s="779"/>
      <c r="AB442" s="779"/>
      <c r="AC442" s="779"/>
    </row>
    <row r="443" spans="1:68" ht="27" hidden="1" customHeight="1" x14ac:dyDescent="0.25">
      <c r="A443" s="54" t="s">
        <v>711</v>
      </c>
      <c r="B443" s="54" t="s">
        <v>712</v>
      </c>
      <c r="C443" s="31">
        <v>4301060439</v>
      </c>
      <c r="D443" s="803">
        <v>4607091384673</v>
      </c>
      <c r="E443" s="804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1195" t="s">
        <v>713</v>
      </c>
      <c r="Q443" s="800"/>
      <c r="R443" s="800"/>
      <c r="S443" s="800"/>
      <c r="T443" s="80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9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7"/>
      <c r="P444" s="798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7"/>
      <c r="P445" s="798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hidden="1" customHeight="1" x14ac:dyDescent="0.25">
      <c r="A446" s="834" t="s">
        <v>715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8"/>
      <c r="AB446" s="778"/>
      <c r="AC446" s="778"/>
    </row>
    <row r="447" spans="1:68" ht="14.25" hidden="1" customHeight="1" x14ac:dyDescent="0.25">
      <c r="A447" s="791" t="s">
        <v>115</v>
      </c>
      <c r="B447" s="792"/>
      <c r="C447" s="792"/>
      <c r="D447" s="792"/>
      <c r="E447" s="792"/>
      <c r="F447" s="792"/>
      <c r="G447" s="792"/>
      <c r="H447" s="792"/>
      <c r="I447" s="792"/>
      <c r="J447" s="792"/>
      <c r="K447" s="792"/>
      <c r="L447" s="792"/>
      <c r="M447" s="792"/>
      <c r="N447" s="792"/>
      <c r="O447" s="792"/>
      <c r="P447" s="792"/>
      <c r="Q447" s="792"/>
      <c r="R447" s="792"/>
      <c r="S447" s="792"/>
      <c r="T447" s="792"/>
      <c r="U447" s="792"/>
      <c r="V447" s="792"/>
      <c r="W447" s="792"/>
      <c r="X447" s="792"/>
      <c r="Y447" s="792"/>
      <c r="Z447" s="792"/>
      <c r="AA447" s="779"/>
      <c r="AB447" s="779"/>
      <c r="AC447" s="779"/>
    </row>
    <row r="448" spans="1:68" ht="27" hidden="1" customHeight="1" x14ac:dyDescent="0.25">
      <c r="A448" s="54" t="s">
        <v>716</v>
      </c>
      <c r="B448" s="54" t="s">
        <v>717</v>
      </c>
      <c r="C448" s="31">
        <v>4301011873</v>
      </c>
      <c r="D448" s="803">
        <v>4680115881907</v>
      </c>
      <c r="E448" s="80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00"/>
      <c r="R448" s="800"/>
      <c r="S448" s="800"/>
      <c r="T448" s="80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716</v>
      </c>
      <c r="B449" s="54" t="s">
        <v>719</v>
      </c>
      <c r="C449" s="31">
        <v>4301011483</v>
      </c>
      <c r="D449" s="803">
        <v>4680115881907</v>
      </c>
      <c r="E449" s="80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8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00"/>
      <c r="R449" s="800"/>
      <c r="S449" s="800"/>
      <c r="T449" s="80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721</v>
      </c>
      <c r="B450" s="54" t="s">
        <v>722</v>
      </c>
      <c r="C450" s="31">
        <v>4301011872</v>
      </c>
      <c r="D450" s="803">
        <v>4680115883925</v>
      </c>
      <c r="E450" s="80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10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00"/>
      <c r="R450" s="800"/>
      <c r="S450" s="800"/>
      <c r="T450" s="80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721</v>
      </c>
      <c r="B451" s="54" t="s">
        <v>723</v>
      </c>
      <c r="C451" s="31">
        <v>4301011655</v>
      </c>
      <c r="D451" s="803">
        <v>4680115883925</v>
      </c>
      <c r="E451" s="80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00"/>
      <c r="R451" s="800"/>
      <c r="S451" s="800"/>
      <c r="T451" s="80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4301011312</v>
      </c>
      <c r="D452" s="803">
        <v>4607091384192</v>
      </c>
      <c r="E452" s="804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12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00"/>
      <c r="R452" s="800"/>
      <c r="S452" s="800"/>
      <c r="T452" s="80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727</v>
      </c>
      <c r="B453" s="54" t="s">
        <v>728</v>
      </c>
      <c r="C453" s="31">
        <v>4301011874</v>
      </c>
      <c r="D453" s="803">
        <v>4680115884892</v>
      </c>
      <c r="E453" s="80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11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00"/>
      <c r="R453" s="800"/>
      <c r="S453" s="800"/>
      <c r="T453" s="80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730</v>
      </c>
      <c r="B454" s="54" t="s">
        <v>731</v>
      </c>
      <c r="C454" s="31">
        <v>4301011875</v>
      </c>
      <c r="D454" s="803">
        <v>4680115884885</v>
      </c>
      <c r="E454" s="80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12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00"/>
      <c r="R454" s="800"/>
      <c r="S454" s="800"/>
      <c r="T454" s="801"/>
      <c r="U454" s="34"/>
      <c r="V454" s="34"/>
      <c r="W454" s="35" t="s">
        <v>69</v>
      </c>
      <c r="X454" s="783">
        <v>70</v>
      </c>
      <c r="Y454" s="784">
        <f t="shared" si="92"/>
        <v>72</v>
      </c>
      <c r="Z454" s="36">
        <f t="shared" si="93"/>
        <v>0.1305</v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72.8</v>
      </c>
      <c r="BN454" s="64">
        <f t="shared" si="95"/>
        <v>74.88000000000001</v>
      </c>
      <c r="BO454" s="64">
        <f t="shared" si="96"/>
        <v>0.10416666666666666</v>
      </c>
      <c r="BP454" s="64">
        <f t="shared" si="97"/>
        <v>0.10714285714285714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4301011871</v>
      </c>
      <c r="D455" s="803">
        <v>4680115884908</v>
      </c>
      <c r="E455" s="80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12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00"/>
      <c r="R455" s="800"/>
      <c r="S455" s="800"/>
      <c r="T455" s="80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796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7"/>
      <c r="P456" s="798" t="s">
        <v>71</v>
      </c>
      <c r="Q456" s="794"/>
      <c r="R456" s="794"/>
      <c r="S456" s="794"/>
      <c r="T456" s="794"/>
      <c r="U456" s="794"/>
      <c r="V456" s="79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5.833333333333333</v>
      </c>
      <c r="Y456" s="785">
        <f>IFERROR(Y448/H448,"0")+IFERROR(Y449/H449,"0")+IFERROR(Y450/H450,"0")+IFERROR(Y451/H451,"0")+IFERROR(Y452/H452,"0")+IFERROR(Y453/H453,"0")+IFERROR(Y454/H454,"0")+IFERROR(Y455/H455,"0")</f>
        <v>6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0.1305</v>
      </c>
      <c r="AA456" s="786"/>
      <c r="AB456" s="786"/>
      <c r="AC456" s="786"/>
    </row>
    <row r="457" spans="1:68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7"/>
      <c r="P457" s="798" t="s">
        <v>71</v>
      </c>
      <c r="Q457" s="794"/>
      <c r="R457" s="794"/>
      <c r="S457" s="794"/>
      <c r="T457" s="794"/>
      <c r="U457" s="794"/>
      <c r="V457" s="795"/>
      <c r="W457" s="37" t="s">
        <v>69</v>
      </c>
      <c r="X457" s="785">
        <f>IFERROR(SUM(X448:X455),"0")</f>
        <v>70</v>
      </c>
      <c r="Y457" s="785">
        <f>IFERROR(SUM(Y448:Y455),"0")</f>
        <v>72</v>
      </c>
      <c r="Z457" s="37"/>
      <c r="AA457" s="786"/>
      <c r="AB457" s="786"/>
      <c r="AC457" s="786"/>
    </row>
    <row r="458" spans="1:68" ht="14.25" hidden="1" customHeight="1" x14ac:dyDescent="0.25">
      <c r="A458" s="791" t="s">
        <v>64</v>
      </c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2"/>
      <c r="P458" s="792"/>
      <c r="Q458" s="792"/>
      <c r="R458" s="792"/>
      <c r="S458" s="792"/>
      <c r="T458" s="792"/>
      <c r="U458" s="792"/>
      <c r="V458" s="792"/>
      <c r="W458" s="792"/>
      <c r="X458" s="792"/>
      <c r="Y458" s="792"/>
      <c r="Z458" s="792"/>
      <c r="AA458" s="779"/>
      <c r="AB458" s="779"/>
      <c r="AC458" s="779"/>
    </row>
    <row r="459" spans="1:68" ht="27" hidden="1" customHeight="1" x14ac:dyDescent="0.25">
      <c r="A459" s="54" t="s">
        <v>734</v>
      </c>
      <c r="B459" s="54" t="s">
        <v>735</v>
      </c>
      <c r="C459" s="31">
        <v>4301031303</v>
      </c>
      <c r="D459" s="803">
        <v>4607091384802</v>
      </c>
      <c r="E459" s="80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9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00"/>
      <c r="R459" s="800"/>
      <c r="S459" s="800"/>
      <c r="T459" s="80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737</v>
      </c>
      <c r="B460" s="54" t="s">
        <v>738</v>
      </c>
      <c r="C460" s="31">
        <v>4301031304</v>
      </c>
      <c r="D460" s="803">
        <v>4607091384826</v>
      </c>
      <c r="E460" s="80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9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00"/>
      <c r="R460" s="800"/>
      <c r="S460" s="800"/>
      <c r="T460" s="80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96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7"/>
      <c r="P461" s="798" t="s">
        <v>71</v>
      </c>
      <c r="Q461" s="794"/>
      <c r="R461" s="794"/>
      <c r="S461" s="794"/>
      <c r="T461" s="794"/>
      <c r="U461" s="794"/>
      <c r="V461" s="79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7"/>
      <c r="P462" s="798" t="s">
        <v>71</v>
      </c>
      <c r="Q462" s="794"/>
      <c r="R462" s="794"/>
      <c r="S462" s="794"/>
      <c r="T462" s="794"/>
      <c r="U462" s="794"/>
      <c r="V462" s="79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1" t="s">
        <v>73</v>
      </c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792"/>
      <c r="P463" s="792"/>
      <c r="Q463" s="792"/>
      <c r="R463" s="792"/>
      <c r="S463" s="792"/>
      <c r="T463" s="792"/>
      <c r="U463" s="792"/>
      <c r="V463" s="792"/>
      <c r="W463" s="792"/>
      <c r="X463" s="792"/>
      <c r="Y463" s="792"/>
      <c r="Z463" s="792"/>
      <c r="AA463" s="779"/>
      <c r="AB463" s="779"/>
      <c r="AC463" s="779"/>
    </row>
    <row r="464" spans="1:68" ht="27" hidden="1" customHeight="1" x14ac:dyDescent="0.25">
      <c r="A464" s="54" t="s">
        <v>739</v>
      </c>
      <c r="B464" s="54" t="s">
        <v>740</v>
      </c>
      <c r="C464" s="31">
        <v>4301051899</v>
      </c>
      <c r="D464" s="803">
        <v>4607091384246</v>
      </c>
      <c r="E464" s="804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1140" t="s">
        <v>741</v>
      </c>
      <c r="Q464" s="800"/>
      <c r="R464" s="800"/>
      <c r="S464" s="800"/>
      <c r="T464" s="801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743</v>
      </c>
      <c r="B465" s="54" t="s">
        <v>744</v>
      </c>
      <c r="C465" s="31">
        <v>4301051901</v>
      </c>
      <c r="D465" s="803">
        <v>4680115881976</v>
      </c>
      <c r="E465" s="804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912" t="s">
        <v>745</v>
      </c>
      <c r="Q465" s="800"/>
      <c r="R465" s="800"/>
      <c r="S465" s="800"/>
      <c r="T465" s="80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747</v>
      </c>
      <c r="B466" s="54" t="s">
        <v>748</v>
      </c>
      <c r="C466" s="31">
        <v>4301051297</v>
      </c>
      <c r="D466" s="803">
        <v>4607091384253</v>
      </c>
      <c r="E466" s="80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1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00"/>
      <c r="R466" s="800"/>
      <c r="S466" s="800"/>
      <c r="T466" s="80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747</v>
      </c>
      <c r="B467" s="54" t="s">
        <v>750</v>
      </c>
      <c r="C467" s="31">
        <v>4301051634</v>
      </c>
      <c r="D467" s="803">
        <v>4607091384253</v>
      </c>
      <c r="E467" s="80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11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00"/>
      <c r="R467" s="800"/>
      <c r="S467" s="800"/>
      <c r="T467" s="80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752</v>
      </c>
      <c r="B468" s="54" t="s">
        <v>753</v>
      </c>
      <c r="C468" s="31">
        <v>4301051444</v>
      </c>
      <c r="D468" s="803">
        <v>4680115881969</v>
      </c>
      <c r="E468" s="80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11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800"/>
      <c r="R468" s="800"/>
      <c r="S468" s="800"/>
      <c r="T468" s="80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96"/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7"/>
      <c r="P469" s="798" t="s">
        <v>71</v>
      </c>
      <c r="Q469" s="794"/>
      <c r="R469" s="794"/>
      <c r="S469" s="794"/>
      <c r="T469" s="794"/>
      <c r="U469" s="794"/>
      <c r="V469" s="795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hidden="1" x14ac:dyDescent="0.2">
      <c r="A470" s="792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7"/>
      <c r="P470" s="798" t="s">
        <v>71</v>
      </c>
      <c r="Q470" s="794"/>
      <c r="R470" s="794"/>
      <c r="S470" s="794"/>
      <c r="T470" s="794"/>
      <c r="U470" s="794"/>
      <c r="V470" s="795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hidden="1" customHeight="1" x14ac:dyDescent="0.25">
      <c r="A471" s="791" t="s">
        <v>211</v>
      </c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2"/>
      <c r="P471" s="792"/>
      <c r="Q471" s="792"/>
      <c r="R471" s="792"/>
      <c r="S471" s="792"/>
      <c r="T471" s="792"/>
      <c r="U471" s="792"/>
      <c r="V471" s="792"/>
      <c r="W471" s="792"/>
      <c r="X471" s="792"/>
      <c r="Y471" s="792"/>
      <c r="Z471" s="792"/>
      <c r="AA471" s="779"/>
      <c r="AB471" s="779"/>
      <c r="AC471" s="779"/>
    </row>
    <row r="472" spans="1:68" ht="27" hidden="1" customHeight="1" x14ac:dyDescent="0.25">
      <c r="A472" s="54" t="s">
        <v>755</v>
      </c>
      <c r="B472" s="54" t="s">
        <v>756</v>
      </c>
      <c r="C472" s="31">
        <v>4301060441</v>
      </c>
      <c r="D472" s="803">
        <v>4607091389357</v>
      </c>
      <c r="E472" s="804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947" t="s">
        <v>757</v>
      </c>
      <c r="Q472" s="800"/>
      <c r="R472" s="800"/>
      <c r="S472" s="800"/>
      <c r="T472" s="80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96"/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7"/>
      <c r="P473" s="798" t="s">
        <v>71</v>
      </c>
      <c r="Q473" s="794"/>
      <c r="R473" s="794"/>
      <c r="S473" s="794"/>
      <c r="T473" s="794"/>
      <c r="U473" s="794"/>
      <c r="V473" s="79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792"/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7"/>
      <c r="P474" s="798" t="s">
        <v>71</v>
      </c>
      <c r="Q474" s="794"/>
      <c r="R474" s="794"/>
      <c r="S474" s="794"/>
      <c r="T474" s="794"/>
      <c r="U474" s="794"/>
      <c r="V474" s="79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990" t="s">
        <v>759</v>
      </c>
      <c r="B475" s="991"/>
      <c r="C475" s="991"/>
      <c r="D475" s="991"/>
      <c r="E475" s="991"/>
      <c r="F475" s="991"/>
      <c r="G475" s="991"/>
      <c r="H475" s="991"/>
      <c r="I475" s="991"/>
      <c r="J475" s="991"/>
      <c r="K475" s="991"/>
      <c r="L475" s="991"/>
      <c r="M475" s="991"/>
      <c r="N475" s="991"/>
      <c r="O475" s="991"/>
      <c r="P475" s="991"/>
      <c r="Q475" s="991"/>
      <c r="R475" s="991"/>
      <c r="S475" s="991"/>
      <c r="T475" s="991"/>
      <c r="U475" s="991"/>
      <c r="V475" s="991"/>
      <c r="W475" s="991"/>
      <c r="X475" s="991"/>
      <c r="Y475" s="991"/>
      <c r="Z475" s="991"/>
      <c r="AA475" s="48"/>
      <c r="AB475" s="48"/>
      <c r="AC475" s="48"/>
    </row>
    <row r="476" spans="1:68" ht="16.5" hidden="1" customHeight="1" x14ac:dyDescent="0.25">
      <c r="A476" s="834" t="s">
        <v>760</v>
      </c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2"/>
      <c r="P476" s="792"/>
      <c r="Q476" s="792"/>
      <c r="R476" s="792"/>
      <c r="S476" s="792"/>
      <c r="T476" s="792"/>
      <c r="U476" s="792"/>
      <c r="V476" s="792"/>
      <c r="W476" s="792"/>
      <c r="X476" s="792"/>
      <c r="Y476" s="792"/>
      <c r="Z476" s="792"/>
      <c r="AA476" s="778"/>
      <c r="AB476" s="778"/>
      <c r="AC476" s="778"/>
    </row>
    <row r="477" spans="1:68" ht="14.25" hidden="1" customHeight="1" x14ac:dyDescent="0.25">
      <c r="A477" s="791" t="s">
        <v>115</v>
      </c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2"/>
      <c r="P477" s="792"/>
      <c r="Q477" s="792"/>
      <c r="R477" s="792"/>
      <c r="S477" s="792"/>
      <c r="T477" s="792"/>
      <c r="U477" s="792"/>
      <c r="V477" s="792"/>
      <c r="W477" s="792"/>
      <c r="X477" s="792"/>
      <c r="Y477" s="792"/>
      <c r="Z477" s="792"/>
      <c r="AA477" s="779"/>
      <c r="AB477" s="779"/>
      <c r="AC477" s="779"/>
    </row>
    <row r="478" spans="1:68" ht="27" hidden="1" customHeight="1" x14ac:dyDescent="0.25">
      <c r="A478" s="54" t="s">
        <v>761</v>
      </c>
      <c r="B478" s="54" t="s">
        <v>762</v>
      </c>
      <c r="C478" s="31">
        <v>4301011428</v>
      </c>
      <c r="D478" s="803">
        <v>4607091389708</v>
      </c>
      <c r="E478" s="80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800"/>
      <c r="R478" s="800"/>
      <c r="S478" s="800"/>
      <c r="T478" s="80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96"/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7"/>
      <c r="P479" s="798" t="s">
        <v>71</v>
      </c>
      <c r="Q479" s="794"/>
      <c r="R479" s="794"/>
      <c r="S479" s="794"/>
      <c r="T479" s="794"/>
      <c r="U479" s="794"/>
      <c r="V479" s="79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79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7"/>
      <c r="P480" s="798" t="s">
        <v>71</v>
      </c>
      <c r="Q480" s="794"/>
      <c r="R480" s="794"/>
      <c r="S480" s="794"/>
      <c r="T480" s="794"/>
      <c r="U480" s="794"/>
      <c r="V480" s="79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1" t="s">
        <v>64</v>
      </c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792"/>
      <c r="P481" s="792"/>
      <c r="Q481" s="792"/>
      <c r="R481" s="792"/>
      <c r="S481" s="792"/>
      <c r="T481" s="792"/>
      <c r="U481" s="792"/>
      <c r="V481" s="792"/>
      <c r="W481" s="792"/>
      <c r="X481" s="792"/>
      <c r="Y481" s="792"/>
      <c r="Z481" s="792"/>
      <c r="AA481" s="779"/>
      <c r="AB481" s="779"/>
      <c r="AC481" s="779"/>
    </row>
    <row r="482" spans="1:68" ht="27" hidden="1" customHeight="1" x14ac:dyDescent="0.25">
      <c r="A482" s="54" t="s">
        <v>764</v>
      </c>
      <c r="B482" s="54" t="s">
        <v>765</v>
      </c>
      <c r="C482" s="31">
        <v>4301031322</v>
      </c>
      <c r="D482" s="803">
        <v>4607091389753</v>
      </c>
      <c r="E482" s="804"/>
      <c r="F482" s="782">
        <v>0.7</v>
      </c>
      <c r="G482" s="32">
        <v>6</v>
      </c>
      <c r="H482" s="782">
        <v>4.2</v>
      </c>
      <c r="I482" s="782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116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800"/>
      <c r="R482" s="800"/>
      <c r="S482" s="800"/>
      <c r="T482" s="80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hidden="1" customHeight="1" x14ac:dyDescent="0.25">
      <c r="A483" s="54" t="s">
        <v>764</v>
      </c>
      <c r="B483" s="54" t="s">
        <v>767</v>
      </c>
      <c r="C483" s="31">
        <v>4301031355</v>
      </c>
      <c r="D483" s="803">
        <v>4607091389753</v>
      </c>
      <c r="E483" s="804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9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800"/>
      <c r="R483" s="800"/>
      <c r="S483" s="800"/>
      <c r="T483" s="801"/>
      <c r="U483" s="34"/>
      <c r="V483" s="34"/>
      <c r="W483" s="35" t="s">
        <v>69</v>
      </c>
      <c r="X483" s="783">
        <v>0</v>
      </c>
      <c r="Y483" s="784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764</v>
      </c>
      <c r="B484" s="54" t="s">
        <v>768</v>
      </c>
      <c r="C484" s="31">
        <v>4301031405</v>
      </c>
      <c r="D484" s="803">
        <v>4680115886100</v>
      </c>
      <c r="E484" s="80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842" t="s">
        <v>769</v>
      </c>
      <c r="Q484" s="800"/>
      <c r="R484" s="800"/>
      <c r="S484" s="800"/>
      <c r="T484" s="80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770</v>
      </c>
      <c r="B485" s="54" t="s">
        <v>771</v>
      </c>
      <c r="C485" s="31">
        <v>4301031323</v>
      </c>
      <c r="D485" s="803">
        <v>4607091389760</v>
      </c>
      <c r="E485" s="80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9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00"/>
      <c r="R485" s="800"/>
      <c r="S485" s="800"/>
      <c r="T485" s="80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773</v>
      </c>
      <c r="C486" s="31">
        <v>4301031382</v>
      </c>
      <c r="D486" s="803">
        <v>4680115886117</v>
      </c>
      <c r="E486" s="804"/>
      <c r="F486" s="782">
        <v>0.9</v>
      </c>
      <c r="G486" s="32">
        <v>6</v>
      </c>
      <c r="H486" s="782">
        <v>5.4</v>
      </c>
      <c r="I486" s="782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876" t="s">
        <v>774</v>
      </c>
      <c r="Q486" s="800"/>
      <c r="R486" s="800"/>
      <c r="S486" s="800"/>
      <c r="T486" s="80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772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775</v>
      </c>
      <c r="C487" s="31">
        <v>4301031406</v>
      </c>
      <c r="D487" s="803">
        <v>4680115886117</v>
      </c>
      <c r="E487" s="804"/>
      <c r="F487" s="782">
        <v>0.9</v>
      </c>
      <c r="G487" s="32">
        <v>6</v>
      </c>
      <c r="H487" s="782">
        <v>5.4</v>
      </c>
      <c r="I487" s="782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949" t="s">
        <v>774</v>
      </c>
      <c r="Q487" s="800"/>
      <c r="R487" s="800"/>
      <c r="S487" s="800"/>
      <c r="T487" s="80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772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776</v>
      </c>
      <c r="B488" s="54" t="s">
        <v>777</v>
      </c>
      <c r="C488" s="31">
        <v>4301031325</v>
      </c>
      <c r="D488" s="803">
        <v>4607091389746</v>
      </c>
      <c r="E488" s="804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9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00"/>
      <c r="R488" s="800"/>
      <c r="S488" s="800"/>
      <c r="T488" s="801"/>
      <c r="U488" s="34"/>
      <c r="V488" s="34"/>
      <c r="W488" s="35" t="s">
        <v>69</v>
      </c>
      <c r="X488" s="783">
        <v>0</v>
      </c>
      <c r="Y488" s="784">
        <f t="shared" si="98"/>
        <v>0</v>
      </c>
      <c r="Z488" s="36" t="str">
        <f>IFERROR(IF(Y488=0,"",ROUNDUP(Y488/H488,0)*0.00902),"")</f>
        <v/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776</v>
      </c>
      <c r="B489" s="54" t="s">
        <v>779</v>
      </c>
      <c r="C489" s="31">
        <v>4301031356</v>
      </c>
      <c r="D489" s="803">
        <v>4607091389746</v>
      </c>
      <c r="E489" s="804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00"/>
      <c r="R489" s="800"/>
      <c r="S489" s="800"/>
      <c r="T489" s="80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780</v>
      </c>
      <c r="B490" s="54" t="s">
        <v>781</v>
      </c>
      <c r="C490" s="31">
        <v>4301031335</v>
      </c>
      <c r="D490" s="803">
        <v>4680115883147</v>
      </c>
      <c r="E490" s="80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00"/>
      <c r="R490" s="800"/>
      <c r="S490" s="800"/>
      <c r="T490" s="80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780</v>
      </c>
      <c r="B491" s="54" t="s">
        <v>782</v>
      </c>
      <c r="C491" s="31">
        <v>4301031366</v>
      </c>
      <c r="D491" s="803">
        <v>4680115883147</v>
      </c>
      <c r="E491" s="80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54" t="s">
        <v>783</v>
      </c>
      <c r="Q491" s="800"/>
      <c r="R491" s="800"/>
      <c r="S491" s="800"/>
      <c r="T491" s="80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803">
        <v>4607091384338</v>
      </c>
      <c r="E492" s="80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00"/>
      <c r="R492" s="800"/>
      <c r="S492" s="800"/>
      <c r="T492" s="801"/>
      <c r="U492" s="34"/>
      <c r="V492" s="34"/>
      <c r="W492" s="35" t="s">
        <v>69</v>
      </c>
      <c r="X492" s="783">
        <v>35</v>
      </c>
      <c r="Y492" s="784">
        <f t="shared" si="98"/>
        <v>35.700000000000003</v>
      </c>
      <c r="Z492" s="36">
        <f t="shared" si="103"/>
        <v>8.5339999999999999E-2</v>
      </c>
      <c r="AA492" s="56"/>
      <c r="AB492" s="57"/>
      <c r="AC492" s="579" t="s">
        <v>766</v>
      </c>
      <c r="AG492" s="64"/>
      <c r="AJ492" s="68"/>
      <c r="AK492" s="68">
        <v>0</v>
      </c>
      <c r="BB492" s="580" t="s">
        <v>1</v>
      </c>
      <c r="BM492" s="64">
        <f t="shared" si="99"/>
        <v>37.166666666666664</v>
      </c>
      <c r="BN492" s="64">
        <f t="shared" si="100"/>
        <v>37.910000000000004</v>
      </c>
      <c r="BO492" s="64">
        <f t="shared" si="101"/>
        <v>7.1225071225071226E-2</v>
      </c>
      <c r="BP492" s="64">
        <f t="shared" si="102"/>
        <v>7.2649572649572655E-2</v>
      </c>
    </row>
    <row r="493" spans="1:68" ht="27" hidden="1" customHeight="1" x14ac:dyDescent="0.25">
      <c r="A493" s="54" t="s">
        <v>784</v>
      </c>
      <c r="B493" s="54" t="s">
        <v>786</v>
      </c>
      <c r="C493" s="31">
        <v>4301031362</v>
      </c>
      <c r="D493" s="803">
        <v>4607091384338</v>
      </c>
      <c r="E493" s="80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800"/>
      <c r="R493" s="800"/>
      <c r="S493" s="800"/>
      <c r="T493" s="80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787</v>
      </c>
      <c r="B494" s="54" t="s">
        <v>788</v>
      </c>
      <c r="C494" s="31">
        <v>4301031336</v>
      </c>
      <c r="D494" s="803">
        <v>4680115883154</v>
      </c>
      <c r="E494" s="80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00"/>
      <c r="R494" s="800"/>
      <c r="S494" s="800"/>
      <c r="T494" s="80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787</v>
      </c>
      <c r="B495" s="54" t="s">
        <v>790</v>
      </c>
      <c r="C495" s="31">
        <v>4301031254</v>
      </c>
      <c r="D495" s="803">
        <v>4680115883154</v>
      </c>
      <c r="E495" s="80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11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00"/>
      <c r="R495" s="800"/>
      <c r="S495" s="800"/>
      <c r="T495" s="80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787</v>
      </c>
      <c r="B496" s="54" t="s">
        <v>792</v>
      </c>
      <c r="C496" s="31">
        <v>4301031374</v>
      </c>
      <c r="D496" s="803">
        <v>4680115883154</v>
      </c>
      <c r="E496" s="804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6" t="s">
        <v>793</v>
      </c>
      <c r="Q496" s="800"/>
      <c r="R496" s="800"/>
      <c r="S496" s="800"/>
      <c r="T496" s="80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789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794</v>
      </c>
      <c r="B497" s="54" t="s">
        <v>795</v>
      </c>
      <c r="C497" s="31">
        <v>4301031331</v>
      </c>
      <c r="D497" s="803">
        <v>4607091389524</v>
      </c>
      <c r="E497" s="80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00"/>
      <c r="R497" s="800"/>
      <c r="S497" s="800"/>
      <c r="T497" s="80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789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794</v>
      </c>
      <c r="B498" s="54" t="s">
        <v>796</v>
      </c>
      <c r="C498" s="31">
        <v>4301031361</v>
      </c>
      <c r="D498" s="803">
        <v>4607091389524</v>
      </c>
      <c r="E498" s="80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800"/>
      <c r="R498" s="800"/>
      <c r="S498" s="800"/>
      <c r="T498" s="80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789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797</v>
      </c>
      <c r="B499" s="54" t="s">
        <v>798</v>
      </c>
      <c r="C499" s="31">
        <v>4301031337</v>
      </c>
      <c r="D499" s="803">
        <v>4680115883161</v>
      </c>
      <c r="E499" s="80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800"/>
      <c r="R499" s="800"/>
      <c r="S499" s="800"/>
      <c r="T499" s="80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797</v>
      </c>
      <c r="B500" s="54" t="s">
        <v>800</v>
      </c>
      <c r="C500" s="31">
        <v>4301031364</v>
      </c>
      <c r="D500" s="803">
        <v>4680115883161</v>
      </c>
      <c r="E500" s="80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66" t="s">
        <v>801</v>
      </c>
      <c r="Q500" s="800"/>
      <c r="R500" s="800"/>
      <c r="S500" s="800"/>
      <c r="T500" s="80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802</v>
      </c>
      <c r="B501" s="54" t="s">
        <v>803</v>
      </c>
      <c r="C501" s="31">
        <v>4301031333</v>
      </c>
      <c r="D501" s="803">
        <v>4607091389531</v>
      </c>
      <c r="E501" s="804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8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800"/>
      <c r="R501" s="800"/>
      <c r="S501" s="800"/>
      <c r="T501" s="80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803">
        <v>4607091389531</v>
      </c>
      <c r="E502" s="804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00"/>
      <c r="R502" s="800"/>
      <c r="S502" s="800"/>
      <c r="T502" s="801"/>
      <c r="U502" s="34"/>
      <c r="V502" s="34"/>
      <c r="W502" s="35" t="s">
        <v>69</v>
      </c>
      <c r="X502" s="783">
        <v>42</v>
      </c>
      <c r="Y502" s="784">
        <f t="shared" si="98"/>
        <v>42</v>
      </c>
      <c r="Z502" s="36">
        <f t="shared" si="103"/>
        <v>0.1004</v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44.599999999999994</v>
      </c>
      <c r="BN502" s="64">
        <f t="shared" si="100"/>
        <v>44.599999999999994</v>
      </c>
      <c r="BO502" s="64">
        <f t="shared" si="101"/>
        <v>8.5470085470085472E-2</v>
      </c>
      <c r="BP502" s="64">
        <f t="shared" si="102"/>
        <v>8.5470085470085472E-2</v>
      </c>
    </row>
    <row r="503" spans="1:68" ht="37.5" hidden="1" customHeight="1" x14ac:dyDescent="0.25">
      <c r="A503" s="54" t="s">
        <v>806</v>
      </c>
      <c r="B503" s="54" t="s">
        <v>807</v>
      </c>
      <c r="C503" s="31">
        <v>4301031360</v>
      </c>
      <c r="D503" s="803">
        <v>4607091384345</v>
      </c>
      <c r="E503" s="804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800"/>
      <c r="R503" s="800"/>
      <c r="S503" s="800"/>
      <c r="T503" s="80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808</v>
      </c>
      <c r="B504" s="54" t="s">
        <v>809</v>
      </c>
      <c r="C504" s="31">
        <v>4301031338</v>
      </c>
      <c r="D504" s="803">
        <v>4680115883185</v>
      </c>
      <c r="E504" s="804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00"/>
      <c r="R504" s="800"/>
      <c r="S504" s="800"/>
      <c r="T504" s="80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808</v>
      </c>
      <c r="B505" s="54" t="s">
        <v>810</v>
      </c>
      <c r="C505" s="31">
        <v>4301031255</v>
      </c>
      <c r="D505" s="803">
        <v>4680115883185</v>
      </c>
      <c r="E505" s="804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45</v>
      </c>
      <c r="P505" s="8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00"/>
      <c r="R505" s="800"/>
      <c r="S505" s="800"/>
      <c r="T505" s="80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811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808</v>
      </c>
      <c r="B506" s="54" t="s">
        <v>812</v>
      </c>
      <c r="C506" s="31">
        <v>4301031368</v>
      </c>
      <c r="D506" s="803">
        <v>4680115883185</v>
      </c>
      <c r="E506" s="804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813</v>
      </c>
      <c r="Q506" s="800"/>
      <c r="R506" s="800"/>
      <c r="S506" s="800"/>
      <c r="T506" s="80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772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796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7"/>
      <c r="P507" s="798" t="s">
        <v>71</v>
      </c>
      <c r="Q507" s="794"/>
      <c r="R507" s="794"/>
      <c r="S507" s="794"/>
      <c r="T507" s="794"/>
      <c r="U507" s="794"/>
      <c r="V507" s="795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36.666666666666664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37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0.18574000000000002</v>
      </c>
      <c r="AA507" s="786"/>
      <c r="AB507" s="786"/>
      <c r="AC507" s="786"/>
    </row>
    <row r="508" spans="1:68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7"/>
      <c r="P508" s="798" t="s">
        <v>71</v>
      </c>
      <c r="Q508" s="794"/>
      <c r="R508" s="794"/>
      <c r="S508" s="794"/>
      <c r="T508" s="794"/>
      <c r="U508" s="794"/>
      <c r="V508" s="795"/>
      <c r="W508" s="37" t="s">
        <v>69</v>
      </c>
      <c r="X508" s="785">
        <f>IFERROR(SUM(X482:X506),"0")</f>
        <v>77</v>
      </c>
      <c r="Y508" s="785">
        <f>IFERROR(SUM(Y482:Y506),"0")</f>
        <v>77.7</v>
      </c>
      <c r="Z508" s="37"/>
      <c r="AA508" s="786"/>
      <c r="AB508" s="786"/>
      <c r="AC508" s="786"/>
    </row>
    <row r="509" spans="1:68" ht="14.25" hidden="1" customHeight="1" x14ac:dyDescent="0.25">
      <c r="A509" s="791" t="s">
        <v>73</v>
      </c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2"/>
      <c r="P509" s="792"/>
      <c r="Q509" s="792"/>
      <c r="R509" s="792"/>
      <c r="S509" s="792"/>
      <c r="T509" s="792"/>
      <c r="U509" s="792"/>
      <c r="V509" s="792"/>
      <c r="W509" s="792"/>
      <c r="X509" s="792"/>
      <c r="Y509" s="792"/>
      <c r="Z509" s="792"/>
      <c r="AA509" s="779"/>
      <c r="AB509" s="779"/>
      <c r="AC509" s="779"/>
    </row>
    <row r="510" spans="1:68" ht="27" hidden="1" customHeight="1" x14ac:dyDescent="0.25">
      <c r="A510" s="54" t="s">
        <v>814</v>
      </c>
      <c r="B510" s="54" t="s">
        <v>815</v>
      </c>
      <c r="C510" s="31">
        <v>4301051284</v>
      </c>
      <c r="D510" s="803">
        <v>4607091384352</v>
      </c>
      <c r="E510" s="804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00"/>
      <c r="R510" s="800"/>
      <c r="S510" s="800"/>
      <c r="T510" s="80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817</v>
      </c>
      <c r="B511" s="54" t="s">
        <v>818</v>
      </c>
      <c r="C511" s="31">
        <v>4301051431</v>
      </c>
      <c r="D511" s="803">
        <v>4607091389654</v>
      </c>
      <c r="E511" s="804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00"/>
      <c r="R511" s="800"/>
      <c r="S511" s="800"/>
      <c r="T511" s="80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796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7"/>
      <c r="P512" s="798" t="s">
        <v>71</v>
      </c>
      <c r="Q512" s="794"/>
      <c r="R512" s="794"/>
      <c r="S512" s="794"/>
      <c r="T512" s="794"/>
      <c r="U512" s="794"/>
      <c r="V512" s="795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7"/>
      <c r="P513" s="798" t="s">
        <v>71</v>
      </c>
      <c r="Q513" s="794"/>
      <c r="R513" s="794"/>
      <c r="S513" s="794"/>
      <c r="T513" s="794"/>
      <c r="U513" s="794"/>
      <c r="V513" s="795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hidden="1" customHeight="1" x14ac:dyDescent="0.25">
      <c r="A514" s="791" t="s">
        <v>104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9"/>
      <c r="AB514" s="779"/>
      <c r="AC514" s="779"/>
    </row>
    <row r="515" spans="1:68" ht="27" customHeight="1" x14ac:dyDescent="0.25">
      <c r="A515" s="54" t="s">
        <v>820</v>
      </c>
      <c r="B515" s="54" t="s">
        <v>821</v>
      </c>
      <c r="C515" s="31">
        <v>4301032045</v>
      </c>
      <c r="D515" s="803">
        <v>4680115884335</v>
      </c>
      <c r="E515" s="804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8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00"/>
      <c r="R515" s="800"/>
      <c r="S515" s="800"/>
      <c r="T515" s="801"/>
      <c r="U515" s="34"/>
      <c r="V515" s="34"/>
      <c r="W515" s="35" t="s">
        <v>69</v>
      </c>
      <c r="X515" s="783">
        <v>1.2</v>
      </c>
      <c r="Y515" s="784">
        <f>IFERROR(IF(X515="",0,CEILING((X515/$H515),1)*$H515),"")</f>
        <v>1.2</v>
      </c>
      <c r="Z515" s="36">
        <f>IFERROR(IF(Y515=0,"",ROUNDUP(Y515/H515,0)*0.00627),"")</f>
        <v>6.2700000000000004E-3</v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1.8000000000000003</v>
      </c>
      <c r="BN515" s="64">
        <f>IFERROR(Y515*I515/H515,"0")</f>
        <v>1.8000000000000003</v>
      </c>
      <c r="BO515" s="64">
        <f>IFERROR(1/J515*(X515/H515),"0")</f>
        <v>5.0000000000000001E-3</v>
      </c>
      <c r="BP515" s="64">
        <f>IFERROR(1/J515*(Y515/H515),"0")</f>
        <v>5.0000000000000001E-3</v>
      </c>
    </row>
    <row r="516" spans="1:68" ht="27" hidden="1" customHeight="1" x14ac:dyDescent="0.25">
      <c r="A516" s="54" t="s">
        <v>825</v>
      </c>
      <c r="B516" s="54" t="s">
        <v>826</v>
      </c>
      <c r="C516" s="31">
        <v>4301170011</v>
      </c>
      <c r="D516" s="803">
        <v>4680115884113</v>
      </c>
      <c r="E516" s="804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00"/>
      <c r="R516" s="800"/>
      <c r="S516" s="800"/>
      <c r="T516" s="80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6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7"/>
      <c r="P517" s="798" t="s">
        <v>71</v>
      </c>
      <c r="Q517" s="794"/>
      <c r="R517" s="794"/>
      <c r="S517" s="794"/>
      <c r="T517" s="794"/>
      <c r="U517" s="794"/>
      <c r="V517" s="795"/>
      <c r="W517" s="37" t="s">
        <v>72</v>
      </c>
      <c r="X517" s="785">
        <f>IFERROR(X515/H515,"0")+IFERROR(X516/H516,"0")</f>
        <v>1</v>
      </c>
      <c r="Y517" s="785">
        <f>IFERROR(Y515/H515,"0")+IFERROR(Y516/H516,"0")</f>
        <v>1</v>
      </c>
      <c r="Z517" s="785">
        <f>IFERROR(IF(Z515="",0,Z515),"0")+IFERROR(IF(Z516="",0,Z516),"0")</f>
        <v>6.2700000000000004E-3</v>
      </c>
      <c r="AA517" s="786"/>
      <c r="AB517" s="786"/>
      <c r="AC517" s="786"/>
    </row>
    <row r="518" spans="1:68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7"/>
      <c r="P518" s="798" t="s">
        <v>71</v>
      </c>
      <c r="Q518" s="794"/>
      <c r="R518" s="794"/>
      <c r="S518" s="794"/>
      <c r="T518" s="794"/>
      <c r="U518" s="794"/>
      <c r="V518" s="795"/>
      <c r="W518" s="37" t="s">
        <v>69</v>
      </c>
      <c r="X518" s="785">
        <f>IFERROR(SUM(X515:X516),"0")</f>
        <v>1.2</v>
      </c>
      <c r="Y518" s="785">
        <f>IFERROR(SUM(Y515:Y516),"0")</f>
        <v>1.2</v>
      </c>
      <c r="Z518" s="37"/>
      <c r="AA518" s="786"/>
      <c r="AB518" s="786"/>
      <c r="AC518" s="786"/>
    </row>
    <row r="519" spans="1:68" ht="16.5" hidden="1" customHeight="1" x14ac:dyDescent="0.25">
      <c r="A519" s="834" t="s">
        <v>828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778"/>
      <c r="AB519" s="778"/>
      <c r="AC519" s="778"/>
    </row>
    <row r="520" spans="1:68" ht="14.25" hidden="1" customHeight="1" x14ac:dyDescent="0.25">
      <c r="A520" s="791" t="s">
        <v>170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79"/>
      <c r="AB520" s="779"/>
      <c r="AC520" s="779"/>
    </row>
    <row r="521" spans="1:68" ht="27" hidden="1" customHeight="1" x14ac:dyDescent="0.25">
      <c r="A521" s="54" t="s">
        <v>829</v>
      </c>
      <c r="B521" s="54" t="s">
        <v>830</v>
      </c>
      <c r="C521" s="31">
        <v>4301020315</v>
      </c>
      <c r="D521" s="803">
        <v>4607091389364</v>
      </c>
      <c r="E521" s="804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11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00"/>
      <c r="R521" s="800"/>
      <c r="S521" s="800"/>
      <c r="T521" s="80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96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7"/>
      <c r="P522" s="798" t="s">
        <v>71</v>
      </c>
      <c r="Q522" s="794"/>
      <c r="R522" s="794"/>
      <c r="S522" s="794"/>
      <c r="T522" s="794"/>
      <c r="U522" s="794"/>
      <c r="V522" s="795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7"/>
      <c r="P523" s="798" t="s">
        <v>71</v>
      </c>
      <c r="Q523" s="794"/>
      <c r="R523" s="794"/>
      <c r="S523" s="794"/>
      <c r="T523" s="794"/>
      <c r="U523" s="794"/>
      <c r="V523" s="795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hidden="1" customHeight="1" x14ac:dyDescent="0.25">
      <c r="A524" s="791" t="s">
        <v>64</v>
      </c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2"/>
      <c r="P524" s="792"/>
      <c r="Q524" s="792"/>
      <c r="R524" s="792"/>
      <c r="S524" s="792"/>
      <c r="T524" s="792"/>
      <c r="U524" s="792"/>
      <c r="V524" s="792"/>
      <c r="W524" s="792"/>
      <c r="X524" s="792"/>
      <c r="Y524" s="792"/>
      <c r="Z524" s="792"/>
      <c r="AA524" s="779"/>
      <c r="AB524" s="779"/>
      <c r="AC524" s="779"/>
    </row>
    <row r="525" spans="1:68" ht="27" customHeight="1" x14ac:dyDescent="0.25">
      <c r="A525" s="54" t="s">
        <v>832</v>
      </c>
      <c r="B525" s="54" t="s">
        <v>833</v>
      </c>
      <c r="C525" s="31">
        <v>4301031403</v>
      </c>
      <c r="D525" s="803">
        <v>4680115886094</v>
      </c>
      <c r="E525" s="804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941" t="s">
        <v>834</v>
      </c>
      <c r="Q525" s="800"/>
      <c r="R525" s="800"/>
      <c r="S525" s="800"/>
      <c r="T525" s="801"/>
      <c r="U525" s="34"/>
      <c r="V525" s="34"/>
      <c r="W525" s="35" t="s">
        <v>69</v>
      </c>
      <c r="X525" s="783">
        <v>20</v>
      </c>
      <c r="Y525" s="784">
        <f>IFERROR(IF(X525="",0,CEILING((X525/$H525),1)*$H525),"")</f>
        <v>21.6</v>
      </c>
      <c r="Z525" s="36">
        <f>IFERROR(IF(Y525=0,"",ROUNDUP(Y525/H525,0)*0.00902),"")</f>
        <v>3.6080000000000001E-2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20.777777777777779</v>
      </c>
      <c r="BN525" s="64">
        <f>IFERROR(Y525*I525/H525,"0")</f>
        <v>22.44</v>
      </c>
      <c r="BO525" s="64">
        <f>IFERROR(1/J525*(X525/H525),"0")</f>
        <v>2.8058361391694722E-2</v>
      </c>
      <c r="BP525" s="64">
        <f>IFERROR(1/J525*(Y525/H525),"0")</f>
        <v>3.0303030303030304E-2</v>
      </c>
    </row>
    <row r="526" spans="1:68" ht="27" hidden="1" customHeight="1" x14ac:dyDescent="0.25">
      <c r="A526" s="54" t="s">
        <v>836</v>
      </c>
      <c r="B526" s="54" t="s">
        <v>837</v>
      </c>
      <c r="C526" s="31">
        <v>4301031363</v>
      </c>
      <c r="D526" s="803">
        <v>4607091389425</v>
      </c>
      <c r="E526" s="804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00"/>
      <c r="R526" s="800"/>
      <c r="S526" s="800"/>
      <c r="T526" s="80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839</v>
      </c>
      <c r="B527" s="54" t="s">
        <v>840</v>
      </c>
      <c r="C527" s="31">
        <v>4301031373</v>
      </c>
      <c r="D527" s="803">
        <v>4680115880771</v>
      </c>
      <c r="E527" s="804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77" t="s">
        <v>841</v>
      </c>
      <c r="Q527" s="800"/>
      <c r="R527" s="800"/>
      <c r="S527" s="800"/>
      <c r="T527" s="80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803">
        <v>4607091389500</v>
      </c>
      <c r="E528" s="804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00"/>
      <c r="R528" s="800"/>
      <c r="S528" s="800"/>
      <c r="T528" s="801"/>
      <c r="U528" s="34"/>
      <c r="V528" s="34"/>
      <c r="W528" s="35" t="s">
        <v>69</v>
      </c>
      <c r="X528" s="783">
        <v>17.5</v>
      </c>
      <c r="Y528" s="784">
        <f>IFERROR(IF(X528="",0,CEILING((X528/$H528),1)*$H528),"")</f>
        <v>18.900000000000002</v>
      </c>
      <c r="Z528" s="36">
        <f>IFERROR(IF(Y528=0,"",ROUNDUP(Y528/H528,0)*0.00502),"")</f>
        <v>4.5179999999999998E-2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18.583333333333332</v>
      </c>
      <c r="BN528" s="64">
        <f>IFERROR(Y528*I528/H528,"0")</f>
        <v>20.07</v>
      </c>
      <c r="BO528" s="64">
        <f>IFERROR(1/J528*(X528/H528),"0")</f>
        <v>3.5612535612535613E-2</v>
      </c>
      <c r="BP528" s="64">
        <f>IFERROR(1/J528*(Y528/H528),"0")</f>
        <v>3.8461538461538464E-2</v>
      </c>
    </row>
    <row r="529" spans="1:68" ht="27" hidden="1" customHeight="1" x14ac:dyDescent="0.25">
      <c r="A529" s="54" t="s">
        <v>843</v>
      </c>
      <c r="B529" s="54" t="s">
        <v>845</v>
      </c>
      <c r="C529" s="31">
        <v>4301031327</v>
      </c>
      <c r="D529" s="803">
        <v>4607091389500</v>
      </c>
      <c r="E529" s="804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00"/>
      <c r="R529" s="800"/>
      <c r="S529" s="800"/>
      <c r="T529" s="80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6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7"/>
      <c r="P530" s="798" t="s">
        <v>71</v>
      </c>
      <c r="Q530" s="794"/>
      <c r="R530" s="794"/>
      <c r="S530" s="794"/>
      <c r="T530" s="794"/>
      <c r="U530" s="794"/>
      <c r="V530" s="795"/>
      <c r="W530" s="37" t="s">
        <v>72</v>
      </c>
      <c r="X530" s="785">
        <f>IFERROR(X525/H525,"0")+IFERROR(X526/H526,"0")+IFERROR(X527/H527,"0")+IFERROR(X528/H528,"0")+IFERROR(X529/H529,"0")</f>
        <v>12.037037037037035</v>
      </c>
      <c r="Y530" s="785">
        <f>IFERROR(Y525/H525,"0")+IFERROR(Y526/H526,"0")+IFERROR(Y527/H527,"0")+IFERROR(Y528/H528,"0")+IFERROR(Y529/H529,"0")</f>
        <v>13</v>
      </c>
      <c r="Z530" s="785">
        <f>IFERROR(IF(Z525="",0,Z525),"0")+IFERROR(IF(Z526="",0,Z526),"0")+IFERROR(IF(Z527="",0,Z527),"0")+IFERROR(IF(Z528="",0,Z528),"0")+IFERROR(IF(Z529="",0,Z529),"0")</f>
        <v>8.1259999999999999E-2</v>
      </c>
      <c r="AA530" s="786"/>
      <c r="AB530" s="786"/>
      <c r="AC530" s="786"/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7"/>
      <c r="P531" s="798" t="s">
        <v>71</v>
      </c>
      <c r="Q531" s="794"/>
      <c r="R531" s="794"/>
      <c r="S531" s="794"/>
      <c r="T531" s="794"/>
      <c r="U531" s="794"/>
      <c r="V531" s="795"/>
      <c r="W531" s="37" t="s">
        <v>69</v>
      </c>
      <c r="X531" s="785">
        <f>IFERROR(SUM(X525:X529),"0")</f>
        <v>37.5</v>
      </c>
      <c r="Y531" s="785">
        <f>IFERROR(SUM(Y525:Y529),"0")</f>
        <v>40.5</v>
      </c>
      <c r="Z531" s="37"/>
      <c r="AA531" s="786"/>
      <c r="AB531" s="786"/>
      <c r="AC531" s="786"/>
    </row>
    <row r="532" spans="1:68" ht="14.25" hidden="1" customHeight="1" x14ac:dyDescent="0.25">
      <c r="A532" s="791" t="s">
        <v>104</v>
      </c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2"/>
      <c r="P532" s="792"/>
      <c r="Q532" s="792"/>
      <c r="R532" s="792"/>
      <c r="S532" s="792"/>
      <c r="T532" s="792"/>
      <c r="U532" s="792"/>
      <c r="V532" s="792"/>
      <c r="W532" s="792"/>
      <c r="X532" s="792"/>
      <c r="Y532" s="792"/>
      <c r="Z532" s="792"/>
      <c r="AA532" s="779"/>
      <c r="AB532" s="779"/>
      <c r="AC532" s="779"/>
    </row>
    <row r="533" spans="1:68" ht="27" customHeight="1" x14ac:dyDescent="0.25">
      <c r="A533" s="54" t="s">
        <v>846</v>
      </c>
      <c r="B533" s="54" t="s">
        <v>847</v>
      </c>
      <c r="C533" s="31">
        <v>4301032046</v>
      </c>
      <c r="D533" s="803">
        <v>4680115884359</v>
      </c>
      <c r="E533" s="804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9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00"/>
      <c r="R533" s="800"/>
      <c r="S533" s="800"/>
      <c r="T533" s="801"/>
      <c r="U533" s="34"/>
      <c r="V533" s="34"/>
      <c r="W533" s="35" t="s">
        <v>69</v>
      </c>
      <c r="X533" s="783">
        <v>1.8</v>
      </c>
      <c r="Y533" s="784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796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7"/>
      <c r="P534" s="798" t="s">
        <v>71</v>
      </c>
      <c r="Q534" s="794"/>
      <c r="R534" s="794"/>
      <c r="S534" s="794"/>
      <c r="T534" s="794"/>
      <c r="U534" s="794"/>
      <c r="V534" s="795"/>
      <c r="W534" s="37" t="s">
        <v>72</v>
      </c>
      <c r="X534" s="785">
        <f>IFERROR(X533/H533,"0")</f>
        <v>1.5</v>
      </c>
      <c r="Y534" s="785">
        <f>IFERROR(Y533/H533,"0")</f>
        <v>2</v>
      </c>
      <c r="Z534" s="785">
        <f>IFERROR(IF(Z533="",0,Z533),"0")</f>
        <v>1.2540000000000001E-2</v>
      </c>
      <c r="AA534" s="786"/>
      <c r="AB534" s="786"/>
      <c r="AC534" s="786"/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7"/>
      <c r="P535" s="798" t="s">
        <v>71</v>
      </c>
      <c r="Q535" s="794"/>
      <c r="R535" s="794"/>
      <c r="S535" s="794"/>
      <c r="T535" s="794"/>
      <c r="U535" s="794"/>
      <c r="V535" s="795"/>
      <c r="W535" s="37" t="s">
        <v>69</v>
      </c>
      <c r="X535" s="785">
        <f>IFERROR(SUM(X533:X533),"0")</f>
        <v>1.8</v>
      </c>
      <c r="Y535" s="785">
        <f>IFERROR(SUM(Y533:Y533),"0")</f>
        <v>2.4</v>
      </c>
      <c r="Z535" s="37"/>
      <c r="AA535" s="786"/>
      <c r="AB535" s="786"/>
      <c r="AC535" s="786"/>
    </row>
    <row r="536" spans="1:68" ht="14.25" hidden="1" customHeight="1" x14ac:dyDescent="0.25">
      <c r="A536" s="791" t="s">
        <v>848</v>
      </c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2"/>
      <c r="P536" s="792"/>
      <c r="Q536" s="792"/>
      <c r="R536" s="792"/>
      <c r="S536" s="792"/>
      <c r="T536" s="792"/>
      <c r="U536" s="792"/>
      <c r="V536" s="792"/>
      <c r="W536" s="792"/>
      <c r="X536" s="792"/>
      <c r="Y536" s="792"/>
      <c r="Z536" s="792"/>
      <c r="AA536" s="779"/>
      <c r="AB536" s="779"/>
      <c r="AC536" s="779"/>
    </row>
    <row r="537" spans="1:68" ht="27" customHeight="1" x14ac:dyDescent="0.25">
      <c r="A537" s="54" t="s">
        <v>849</v>
      </c>
      <c r="B537" s="54" t="s">
        <v>850</v>
      </c>
      <c r="C537" s="31">
        <v>4301040357</v>
      </c>
      <c r="D537" s="803">
        <v>4680115884564</v>
      </c>
      <c r="E537" s="804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00"/>
      <c r="R537" s="800"/>
      <c r="S537" s="800"/>
      <c r="T537" s="801"/>
      <c r="U537" s="34"/>
      <c r="V537" s="34"/>
      <c r="W537" s="35" t="s">
        <v>69</v>
      </c>
      <c r="X537" s="783">
        <v>3</v>
      </c>
      <c r="Y537" s="784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796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7"/>
      <c r="P538" s="798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85">
        <f>IFERROR(X537/H537,"0")</f>
        <v>1</v>
      </c>
      <c r="Y538" s="785">
        <f>IFERROR(Y537/H537,"0")</f>
        <v>1</v>
      </c>
      <c r="Z538" s="785">
        <f>IFERROR(IF(Z537="",0,Z537),"0")</f>
        <v>6.2700000000000004E-3</v>
      </c>
      <c r="AA538" s="786"/>
      <c r="AB538" s="786"/>
      <c r="AC538" s="786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7"/>
      <c r="P539" s="798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85">
        <f>IFERROR(SUM(X537:X537),"0")</f>
        <v>3</v>
      </c>
      <c r="Y539" s="785">
        <f>IFERROR(SUM(Y537:Y537),"0")</f>
        <v>3</v>
      </c>
      <c r="Z539" s="37"/>
      <c r="AA539" s="786"/>
      <c r="AB539" s="786"/>
      <c r="AC539" s="786"/>
    </row>
    <row r="540" spans="1:68" ht="16.5" hidden="1" customHeight="1" x14ac:dyDescent="0.25">
      <c r="A540" s="834" t="s">
        <v>852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8"/>
      <c r="AB540" s="778"/>
      <c r="AC540" s="778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9"/>
      <c r="AB541" s="779"/>
      <c r="AC541" s="779"/>
    </row>
    <row r="542" spans="1:68" ht="27" customHeight="1" x14ac:dyDescent="0.25">
      <c r="A542" s="54" t="s">
        <v>853</v>
      </c>
      <c r="B542" s="54" t="s">
        <v>854</v>
      </c>
      <c r="C542" s="31">
        <v>4301031294</v>
      </c>
      <c r="D542" s="803">
        <v>4680115885189</v>
      </c>
      <c r="E542" s="804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00"/>
      <c r="R542" s="800"/>
      <c r="S542" s="800"/>
      <c r="T542" s="801"/>
      <c r="U542" s="34"/>
      <c r="V542" s="34"/>
      <c r="W542" s="35" t="s">
        <v>69</v>
      </c>
      <c r="X542" s="783">
        <v>6</v>
      </c>
      <c r="Y542" s="784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6.8600000000000012</v>
      </c>
      <c r="BN542" s="64">
        <f>IFERROR(Y542*I542/H542,"0")</f>
        <v>6.8600000000000012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803">
        <v>4680115885172</v>
      </c>
      <c r="E543" s="804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00"/>
      <c r="R543" s="800"/>
      <c r="S543" s="800"/>
      <c r="T543" s="801"/>
      <c r="U543" s="34"/>
      <c r="V543" s="34"/>
      <c r="W543" s="35" t="s">
        <v>69</v>
      </c>
      <c r="X543" s="783">
        <v>4</v>
      </c>
      <c r="Y543" s="784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4.3333333333333339</v>
      </c>
      <c r="BN543" s="64">
        <f>IFERROR(Y543*I543/H543,"0")</f>
        <v>5.2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4301031291</v>
      </c>
      <c r="D544" s="803">
        <v>4680115885110</v>
      </c>
      <c r="E544" s="804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00"/>
      <c r="R544" s="800"/>
      <c r="S544" s="800"/>
      <c r="T544" s="801"/>
      <c r="U544" s="34"/>
      <c r="V544" s="34"/>
      <c r="W544" s="35" t="s">
        <v>69</v>
      </c>
      <c r="X544" s="783">
        <v>4</v>
      </c>
      <c r="Y544" s="784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6.7333333333333334</v>
      </c>
      <c r="BN544" s="64">
        <f>IFERROR(Y544*I544/H544,"0")</f>
        <v>8.08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4301031329</v>
      </c>
      <c r="D545" s="803">
        <v>4680115885219</v>
      </c>
      <c r="E545" s="804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5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00"/>
      <c r="R545" s="800"/>
      <c r="S545" s="800"/>
      <c r="T545" s="80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796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7"/>
      <c r="P546" s="798" t="s">
        <v>71</v>
      </c>
      <c r="Q546" s="794"/>
      <c r="R546" s="794"/>
      <c r="S546" s="794"/>
      <c r="T546" s="794"/>
      <c r="U546" s="794"/>
      <c r="V546" s="795"/>
      <c r="W546" s="37" t="s">
        <v>72</v>
      </c>
      <c r="X546" s="785">
        <f>IFERROR(X542/H542,"0")+IFERROR(X543/H543,"0")+IFERROR(X544/H544,"0")+IFERROR(X545/H545,"0")</f>
        <v>11.666666666666668</v>
      </c>
      <c r="Y546" s="785">
        <f>IFERROR(Y542/H542,"0")+IFERROR(Y543/H543,"0")+IFERROR(Y544/H544,"0")+IFERROR(Y545/H545,"0")</f>
        <v>13</v>
      </c>
      <c r="Z546" s="785">
        <f>IFERROR(IF(Z542="",0,Z542),"0")+IFERROR(IF(Z543="",0,Z543),"0")+IFERROR(IF(Z544="",0,Z544),"0")+IFERROR(IF(Z545="",0,Z545),"0")</f>
        <v>6.5259999999999999E-2</v>
      </c>
      <c r="AA546" s="786"/>
      <c r="AB546" s="786"/>
      <c r="AC546" s="786"/>
    </row>
    <row r="547" spans="1:68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7"/>
      <c r="P547" s="798" t="s">
        <v>71</v>
      </c>
      <c r="Q547" s="794"/>
      <c r="R547" s="794"/>
      <c r="S547" s="794"/>
      <c r="T547" s="794"/>
      <c r="U547" s="794"/>
      <c r="V547" s="795"/>
      <c r="W547" s="37" t="s">
        <v>69</v>
      </c>
      <c r="X547" s="785">
        <f>IFERROR(SUM(X542:X545),"0")</f>
        <v>14</v>
      </c>
      <c r="Y547" s="785">
        <f>IFERROR(SUM(Y542:Y545),"0")</f>
        <v>15.600000000000001</v>
      </c>
      <c r="Z547" s="37"/>
      <c r="AA547" s="786"/>
      <c r="AB547" s="786"/>
      <c r="AC547" s="786"/>
    </row>
    <row r="548" spans="1:68" ht="16.5" hidden="1" customHeight="1" x14ac:dyDescent="0.25">
      <c r="A548" s="834" t="s">
        <v>864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8"/>
      <c r="AB548" s="778"/>
      <c r="AC548" s="778"/>
    </row>
    <row r="549" spans="1:68" ht="14.25" hidden="1" customHeight="1" x14ac:dyDescent="0.25">
      <c r="A549" s="791" t="s">
        <v>64</v>
      </c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2"/>
      <c r="P549" s="792"/>
      <c r="Q549" s="792"/>
      <c r="R549" s="792"/>
      <c r="S549" s="792"/>
      <c r="T549" s="792"/>
      <c r="U549" s="792"/>
      <c r="V549" s="792"/>
      <c r="W549" s="792"/>
      <c r="X549" s="792"/>
      <c r="Y549" s="792"/>
      <c r="Z549" s="792"/>
      <c r="AA549" s="779"/>
      <c r="AB549" s="779"/>
      <c r="AC549" s="779"/>
    </row>
    <row r="550" spans="1:68" ht="27" hidden="1" customHeight="1" x14ac:dyDescent="0.25">
      <c r="A550" s="54" t="s">
        <v>865</v>
      </c>
      <c r="B550" s="54" t="s">
        <v>866</v>
      </c>
      <c r="C550" s="31">
        <v>4301031261</v>
      </c>
      <c r="D550" s="803">
        <v>4680115885103</v>
      </c>
      <c r="E550" s="804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12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00"/>
      <c r="R550" s="800"/>
      <c r="S550" s="800"/>
      <c r="T550" s="80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796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7"/>
      <c r="P551" s="798" t="s">
        <v>71</v>
      </c>
      <c r="Q551" s="794"/>
      <c r="R551" s="794"/>
      <c r="S551" s="794"/>
      <c r="T551" s="794"/>
      <c r="U551" s="794"/>
      <c r="V551" s="795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hidden="1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7"/>
      <c r="P552" s="798" t="s">
        <v>71</v>
      </c>
      <c r="Q552" s="794"/>
      <c r="R552" s="794"/>
      <c r="S552" s="794"/>
      <c r="T552" s="794"/>
      <c r="U552" s="794"/>
      <c r="V552" s="795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hidden="1" customHeight="1" x14ac:dyDescent="0.2">
      <c r="A553" s="990" t="s">
        <v>868</v>
      </c>
      <c r="B553" s="991"/>
      <c r="C553" s="991"/>
      <c r="D553" s="991"/>
      <c r="E553" s="991"/>
      <c r="F553" s="991"/>
      <c r="G553" s="991"/>
      <c r="H553" s="991"/>
      <c r="I553" s="991"/>
      <c r="J553" s="991"/>
      <c r="K553" s="991"/>
      <c r="L553" s="991"/>
      <c r="M553" s="991"/>
      <c r="N553" s="991"/>
      <c r="O553" s="991"/>
      <c r="P553" s="991"/>
      <c r="Q553" s="991"/>
      <c r="R553" s="991"/>
      <c r="S553" s="991"/>
      <c r="T553" s="991"/>
      <c r="U553" s="991"/>
      <c r="V553" s="991"/>
      <c r="W553" s="991"/>
      <c r="X553" s="991"/>
      <c r="Y553" s="991"/>
      <c r="Z553" s="991"/>
      <c r="AA553" s="48"/>
      <c r="AB553" s="48"/>
      <c r="AC553" s="48"/>
    </row>
    <row r="554" spans="1:68" ht="16.5" hidden="1" customHeight="1" x14ac:dyDescent="0.25">
      <c r="A554" s="834" t="s">
        <v>868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8"/>
      <c r="AB554" s="778"/>
      <c r="AC554" s="778"/>
    </row>
    <row r="555" spans="1:68" ht="14.25" hidden="1" customHeight="1" x14ac:dyDescent="0.25">
      <c r="A555" s="791" t="s">
        <v>115</v>
      </c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792"/>
      <c r="P555" s="792"/>
      <c r="Q555" s="792"/>
      <c r="R555" s="792"/>
      <c r="S555" s="792"/>
      <c r="T555" s="792"/>
      <c r="U555" s="792"/>
      <c r="V555" s="792"/>
      <c r="W555" s="792"/>
      <c r="X555" s="792"/>
      <c r="Y555" s="792"/>
      <c r="Z555" s="792"/>
      <c r="AA555" s="779"/>
      <c r="AB555" s="779"/>
      <c r="AC555" s="779"/>
    </row>
    <row r="556" spans="1:68" ht="27" hidden="1" customHeight="1" x14ac:dyDescent="0.25">
      <c r="A556" s="54" t="s">
        <v>869</v>
      </c>
      <c r="B556" s="54" t="s">
        <v>870</v>
      </c>
      <c r="C556" s="31">
        <v>4301012050</v>
      </c>
      <c r="D556" s="803">
        <v>4680115885479</v>
      </c>
      <c r="E556" s="804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1118" t="s">
        <v>871</v>
      </c>
      <c r="Q556" s="800"/>
      <c r="R556" s="800"/>
      <c r="S556" s="800"/>
      <c r="T556" s="80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803">
        <v>4607091389067</v>
      </c>
      <c r="E557" s="80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800"/>
      <c r="R557" s="800"/>
      <c r="S557" s="800"/>
      <c r="T557" s="801"/>
      <c r="U557" s="34"/>
      <c r="V557" s="34"/>
      <c r="W557" s="35" t="s">
        <v>69</v>
      </c>
      <c r="X557" s="783">
        <v>50</v>
      </c>
      <c r="Y557" s="784">
        <f t="shared" si="104"/>
        <v>52.800000000000004</v>
      </c>
      <c r="Z557" s="36">
        <f t="shared" ref="Z557:Z562" si="109">IFERROR(IF(Y557=0,"",ROUNDUP(Y557/H557,0)*0.01196),"")</f>
        <v>0.1196</v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53.409090909090907</v>
      </c>
      <c r="BN557" s="64">
        <f t="shared" si="106"/>
        <v>56.400000000000006</v>
      </c>
      <c r="BO557" s="64">
        <f t="shared" si="107"/>
        <v>9.1054778554778545E-2</v>
      </c>
      <c r="BP557" s="64">
        <f t="shared" si="108"/>
        <v>9.6153846153846159E-2</v>
      </c>
    </row>
    <row r="558" spans="1:68" ht="27" hidden="1" customHeight="1" x14ac:dyDescent="0.25">
      <c r="A558" s="54" t="s">
        <v>876</v>
      </c>
      <c r="B558" s="54" t="s">
        <v>877</v>
      </c>
      <c r="C558" s="31">
        <v>4301011961</v>
      </c>
      <c r="D558" s="803">
        <v>4680115885271</v>
      </c>
      <c r="E558" s="80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800"/>
      <c r="R558" s="800"/>
      <c r="S558" s="800"/>
      <c r="T558" s="80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879</v>
      </c>
      <c r="B559" s="54" t="s">
        <v>880</v>
      </c>
      <c r="C559" s="31">
        <v>4301011774</v>
      </c>
      <c r="D559" s="803">
        <v>4680115884502</v>
      </c>
      <c r="E559" s="80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9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800"/>
      <c r="R559" s="800"/>
      <c r="S559" s="800"/>
      <c r="T559" s="80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803">
        <v>4607091389104</v>
      </c>
      <c r="E560" s="80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9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800"/>
      <c r="R560" s="800"/>
      <c r="S560" s="800"/>
      <c r="T560" s="801"/>
      <c r="U560" s="34"/>
      <c r="V560" s="34"/>
      <c r="W560" s="35" t="s">
        <v>69</v>
      </c>
      <c r="X560" s="783">
        <v>100</v>
      </c>
      <c r="Y560" s="784">
        <f t="shared" si="104"/>
        <v>100.32000000000001</v>
      </c>
      <c r="Z560" s="36">
        <f t="shared" si="109"/>
        <v>0.22724</v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106.81818181818181</v>
      </c>
      <c r="BN560" s="64">
        <f t="shared" si="106"/>
        <v>107.16</v>
      </c>
      <c r="BO560" s="64">
        <f t="shared" si="107"/>
        <v>0.18210955710955709</v>
      </c>
      <c r="BP560" s="64">
        <f t="shared" si="108"/>
        <v>0.18269230769230771</v>
      </c>
    </row>
    <row r="561" spans="1:68" ht="16.5" hidden="1" customHeight="1" x14ac:dyDescent="0.25">
      <c r="A561" s="54" t="s">
        <v>884</v>
      </c>
      <c r="B561" s="54" t="s">
        <v>885</v>
      </c>
      <c r="C561" s="31">
        <v>4301011799</v>
      </c>
      <c r="D561" s="803">
        <v>4680115884519</v>
      </c>
      <c r="E561" s="804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800"/>
      <c r="R561" s="800"/>
      <c r="S561" s="800"/>
      <c r="T561" s="80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803">
        <v>4680115885226</v>
      </c>
      <c r="E562" s="804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12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800"/>
      <c r="R562" s="800"/>
      <c r="S562" s="800"/>
      <c r="T562" s="801"/>
      <c r="U562" s="34"/>
      <c r="V562" s="34"/>
      <c r="W562" s="35" t="s">
        <v>69</v>
      </c>
      <c r="X562" s="783">
        <v>120</v>
      </c>
      <c r="Y562" s="784">
        <f t="shared" si="104"/>
        <v>121.44000000000001</v>
      </c>
      <c r="Z562" s="36">
        <f t="shared" si="109"/>
        <v>0.27507999999999999</v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128.18181818181816</v>
      </c>
      <c r="BN562" s="64">
        <f t="shared" si="106"/>
        <v>129.72</v>
      </c>
      <c r="BO562" s="64">
        <f t="shared" si="107"/>
        <v>0.21853146853146854</v>
      </c>
      <c r="BP562" s="64">
        <f t="shared" si="108"/>
        <v>0.22115384615384617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803">
        <v>4680115880603</v>
      </c>
      <c r="E563" s="804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12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00"/>
      <c r="R563" s="800"/>
      <c r="S563" s="800"/>
      <c r="T563" s="801"/>
      <c r="U563" s="34"/>
      <c r="V563" s="34"/>
      <c r="W563" s="35" t="s">
        <v>69</v>
      </c>
      <c r="X563" s="783">
        <v>30</v>
      </c>
      <c r="Y563" s="784">
        <f t="shared" si="104"/>
        <v>32.4</v>
      </c>
      <c r="Z563" s="36">
        <f>IFERROR(IF(Y563=0,"",ROUNDUP(Y563/H563,0)*0.00902),"")</f>
        <v>8.1180000000000002E-2</v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31.75</v>
      </c>
      <c r="BN563" s="64">
        <f t="shared" si="106"/>
        <v>34.29</v>
      </c>
      <c r="BO563" s="64">
        <f t="shared" si="107"/>
        <v>6.3131313131313135E-2</v>
      </c>
      <c r="BP563" s="64">
        <f t="shared" si="108"/>
        <v>6.8181818181818177E-2</v>
      </c>
    </row>
    <row r="564" spans="1:68" ht="27" hidden="1" customHeight="1" x14ac:dyDescent="0.25">
      <c r="A564" s="54" t="s">
        <v>890</v>
      </c>
      <c r="B564" s="54" t="s">
        <v>892</v>
      </c>
      <c r="C564" s="31">
        <v>4301012035</v>
      </c>
      <c r="D564" s="803">
        <v>4680115880603</v>
      </c>
      <c r="E564" s="804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800"/>
      <c r="R564" s="800"/>
      <c r="S564" s="800"/>
      <c r="T564" s="80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893</v>
      </c>
      <c r="B565" s="54" t="s">
        <v>894</v>
      </c>
      <c r="C565" s="31">
        <v>4301012036</v>
      </c>
      <c r="D565" s="803">
        <v>4680115882782</v>
      </c>
      <c r="E565" s="804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11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800"/>
      <c r="R565" s="800"/>
      <c r="S565" s="800"/>
      <c r="T565" s="80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803">
        <v>4607091389982</v>
      </c>
      <c r="E566" s="804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00"/>
      <c r="R566" s="800"/>
      <c r="S566" s="800"/>
      <c r="T566" s="801"/>
      <c r="U566" s="34"/>
      <c r="V566" s="34"/>
      <c r="W566" s="35" t="s">
        <v>69</v>
      </c>
      <c r="X566" s="783">
        <v>72</v>
      </c>
      <c r="Y566" s="784">
        <f t="shared" si="104"/>
        <v>72</v>
      </c>
      <c r="Z566" s="36">
        <f>IFERROR(IF(Y566=0,"",ROUNDUP(Y566/H566,0)*0.00902),"")</f>
        <v>0.1804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76.2</v>
      </c>
      <c r="BN566" s="64">
        <f t="shared" si="106"/>
        <v>76.2</v>
      </c>
      <c r="BO566" s="64">
        <f t="shared" si="107"/>
        <v>0.15151515151515152</v>
      </c>
      <c r="BP566" s="64">
        <f t="shared" si="108"/>
        <v>0.15151515151515152</v>
      </c>
    </row>
    <row r="567" spans="1:68" ht="27" hidden="1" customHeight="1" x14ac:dyDescent="0.25">
      <c r="A567" s="54" t="s">
        <v>895</v>
      </c>
      <c r="B567" s="54" t="s">
        <v>897</v>
      </c>
      <c r="C567" s="31">
        <v>4301012034</v>
      </c>
      <c r="D567" s="803">
        <v>4607091389982</v>
      </c>
      <c r="E567" s="804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93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800"/>
      <c r="R567" s="800"/>
      <c r="S567" s="800"/>
      <c r="T567" s="80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6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7"/>
      <c r="P568" s="798" t="s">
        <v>71</v>
      </c>
      <c r="Q568" s="794"/>
      <c r="R568" s="794"/>
      <c r="S568" s="794"/>
      <c r="T568" s="794"/>
      <c r="U568" s="794"/>
      <c r="V568" s="795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79.469696969696969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81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0.88350000000000006</v>
      </c>
      <c r="AA568" s="786"/>
      <c r="AB568" s="786"/>
      <c r="AC568" s="786"/>
    </row>
    <row r="569" spans="1:68" x14ac:dyDescent="0.2">
      <c r="A569" s="792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7"/>
      <c r="P569" s="798" t="s">
        <v>71</v>
      </c>
      <c r="Q569" s="794"/>
      <c r="R569" s="794"/>
      <c r="S569" s="794"/>
      <c r="T569" s="794"/>
      <c r="U569" s="794"/>
      <c r="V569" s="795"/>
      <c r="W569" s="37" t="s">
        <v>69</v>
      </c>
      <c r="X569" s="785">
        <f>IFERROR(SUM(X556:X567),"0")</f>
        <v>372</v>
      </c>
      <c r="Y569" s="785">
        <f>IFERROR(SUM(Y556:Y567),"0")</f>
        <v>378.96</v>
      </c>
      <c r="Z569" s="37"/>
      <c r="AA569" s="786"/>
      <c r="AB569" s="786"/>
      <c r="AC569" s="786"/>
    </row>
    <row r="570" spans="1:68" ht="14.25" hidden="1" customHeight="1" x14ac:dyDescent="0.25">
      <c r="A570" s="791" t="s">
        <v>170</v>
      </c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2"/>
      <c r="P570" s="792"/>
      <c r="Q570" s="792"/>
      <c r="R570" s="792"/>
      <c r="S570" s="792"/>
      <c r="T570" s="792"/>
      <c r="U570" s="792"/>
      <c r="V570" s="792"/>
      <c r="W570" s="792"/>
      <c r="X570" s="792"/>
      <c r="Y570" s="792"/>
      <c r="Z570" s="792"/>
      <c r="AA570" s="779"/>
      <c r="AB570" s="779"/>
      <c r="AC570" s="779"/>
    </row>
    <row r="571" spans="1:68" ht="16.5" customHeight="1" x14ac:dyDescent="0.25">
      <c r="A571" s="54" t="s">
        <v>898</v>
      </c>
      <c r="B571" s="54" t="s">
        <v>899</v>
      </c>
      <c r="C571" s="31">
        <v>4301020222</v>
      </c>
      <c r="D571" s="803">
        <v>4607091388930</v>
      </c>
      <c r="E571" s="804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11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00"/>
      <c r="R571" s="800"/>
      <c r="S571" s="800"/>
      <c r="T571" s="801"/>
      <c r="U571" s="34"/>
      <c r="V571" s="34"/>
      <c r="W571" s="35" t="s">
        <v>69</v>
      </c>
      <c r="X571" s="783">
        <v>100</v>
      </c>
      <c r="Y571" s="784">
        <f>IFERROR(IF(X571="",0,CEILING((X571/$H571),1)*$H571),"")</f>
        <v>100.32000000000001</v>
      </c>
      <c r="Z571" s="36">
        <f>IFERROR(IF(Y571=0,"",ROUNDUP(Y571/H571,0)*0.01196),"")</f>
        <v>0.22724</v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106.81818181818181</v>
      </c>
      <c r="BN571" s="64">
        <f>IFERROR(Y571*I571/H571,"0")</f>
        <v>107.16</v>
      </c>
      <c r="BO571" s="64">
        <f>IFERROR(1/J571*(X571/H571),"0")</f>
        <v>0.18210955710955709</v>
      </c>
      <c r="BP571" s="64">
        <f>IFERROR(1/J571*(Y571/H571),"0")</f>
        <v>0.18269230769230771</v>
      </c>
    </row>
    <row r="572" spans="1:68" ht="16.5" hidden="1" customHeight="1" x14ac:dyDescent="0.25">
      <c r="A572" s="54" t="s">
        <v>901</v>
      </c>
      <c r="B572" s="54" t="s">
        <v>902</v>
      </c>
      <c r="C572" s="31">
        <v>4301020206</v>
      </c>
      <c r="D572" s="803">
        <v>4680115880054</v>
      </c>
      <c r="E572" s="804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11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00"/>
      <c r="R572" s="800"/>
      <c r="S572" s="800"/>
      <c r="T572" s="80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901</v>
      </c>
      <c r="B573" s="54" t="s">
        <v>903</v>
      </c>
      <c r="C573" s="31">
        <v>4301020364</v>
      </c>
      <c r="D573" s="803">
        <v>4680115880054</v>
      </c>
      <c r="E573" s="804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11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800"/>
      <c r="R573" s="800"/>
      <c r="S573" s="800"/>
      <c r="T573" s="80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6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7"/>
      <c r="P574" s="798" t="s">
        <v>71</v>
      </c>
      <c r="Q574" s="794"/>
      <c r="R574" s="794"/>
      <c r="S574" s="794"/>
      <c r="T574" s="794"/>
      <c r="U574" s="794"/>
      <c r="V574" s="795"/>
      <c r="W574" s="37" t="s">
        <v>72</v>
      </c>
      <c r="X574" s="785">
        <f>IFERROR(X571/H571,"0")+IFERROR(X572/H572,"0")+IFERROR(X573/H573,"0")</f>
        <v>18.939393939393938</v>
      </c>
      <c r="Y574" s="785">
        <f>IFERROR(Y571/H571,"0")+IFERROR(Y572/H572,"0")+IFERROR(Y573/H573,"0")</f>
        <v>19</v>
      </c>
      <c r="Z574" s="785">
        <f>IFERROR(IF(Z571="",0,Z571),"0")+IFERROR(IF(Z572="",0,Z572),"0")+IFERROR(IF(Z573="",0,Z573),"0")</f>
        <v>0.22724</v>
      </c>
      <c r="AA574" s="786"/>
      <c r="AB574" s="786"/>
      <c r="AC574" s="786"/>
    </row>
    <row r="575" spans="1:68" x14ac:dyDescent="0.2">
      <c r="A575" s="792"/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7"/>
      <c r="P575" s="798" t="s">
        <v>71</v>
      </c>
      <c r="Q575" s="794"/>
      <c r="R575" s="794"/>
      <c r="S575" s="794"/>
      <c r="T575" s="794"/>
      <c r="U575" s="794"/>
      <c r="V575" s="795"/>
      <c r="W575" s="37" t="s">
        <v>69</v>
      </c>
      <c r="X575" s="785">
        <f>IFERROR(SUM(X571:X573),"0")</f>
        <v>100</v>
      </c>
      <c r="Y575" s="785">
        <f>IFERROR(SUM(Y571:Y573),"0")</f>
        <v>100.32000000000001</v>
      </c>
      <c r="Z575" s="37"/>
      <c r="AA575" s="786"/>
      <c r="AB575" s="786"/>
      <c r="AC575" s="786"/>
    </row>
    <row r="576" spans="1:68" ht="14.25" hidden="1" customHeight="1" x14ac:dyDescent="0.25">
      <c r="A576" s="791" t="s">
        <v>64</v>
      </c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792"/>
      <c r="P576" s="792"/>
      <c r="Q576" s="792"/>
      <c r="R576" s="792"/>
      <c r="S576" s="792"/>
      <c r="T576" s="792"/>
      <c r="U576" s="792"/>
      <c r="V576" s="792"/>
      <c r="W576" s="792"/>
      <c r="X576" s="792"/>
      <c r="Y576" s="792"/>
      <c r="Z576" s="792"/>
      <c r="AA576" s="779"/>
      <c r="AB576" s="779"/>
      <c r="AC576" s="779"/>
    </row>
    <row r="577" spans="1:68" ht="27" customHeight="1" x14ac:dyDescent="0.25">
      <c r="A577" s="54" t="s">
        <v>904</v>
      </c>
      <c r="B577" s="54" t="s">
        <v>905</v>
      </c>
      <c r="C577" s="31">
        <v>4301031252</v>
      </c>
      <c r="D577" s="803">
        <v>4680115883116</v>
      </c>
      <c r="E577" s="804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9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0"/>
      <c r="R577" s="800"/>
      <c r="S577" s="800"/>
      <c r="T577" s="801"/>
      <c r="U577" s="34"/>
      <c r="V577" s="34"/>
      <c r="W577" s="35" t="s">
        <v>69</v>
      </c>
      <c r="X577" s="783">
        <v>30</v>
      </c>
      <c r="Y577" s="784">
        <f t="shared" ref="Y577:Y585" si="110">IFERROR(IF(X577="",0,CEILING((X577/$H577),1)*$H577),"")</f>
        <v>31.68</v>
      </c>
      <c r="Z577" s="36">
        <f>IFERROR(IF(Y577=0,"",ROUNDUP(Y577/H577,0)*0.01196),"")</f>
        <v>7.1760000000000004E-2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32.04545454545454</v>
      </c>
      <c r="BN577" s="64">
        <f t="shared" ref="BN577:BN585" si="112">IFERROR(Y577*I577/H577,"0")</f>
        <v>33.839999999999996</v>
      </c>
      <c r="BO577" s="64">
        <f t="shared" ref="BO577:BO585" si="113">IFERROR(1/J577*(X577/H577),"0")</f>
        <v>5.4632867132867136E-2</v>
      </c>
      <c r="BP577" s="64">
        <f t="shared" ref="BP577:BP585" si="114">IFERROR(1/J577*(Y577/H577),"0")</f>
        <v>5.7692307692307696E-2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4301031248</v>
      </c>
      <c r="D578" s="803">
        <v>4680115883093</v>
      </c>
      <c r="E578" s="804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8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00"/>
      <c r="R578" s="800"/>
      <c r="S578" s="800"/>
      <c r="T578" s="801"/>
      <c r="U578" s="34"/>
      <c r="V578" s="34"/>
      <c r="W578" s="35" t="s">
        <v>69</v>
      </c>
      <c r="X578" s="783">
        <v>0</v>
      </c>
      <c r="Y578" s="784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4301031250</v>
      </c>
      <c r="D579" s="803">
        <v>4680115883109</v>
      </c>
      <c r="E579" s="80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8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800"/>
      <c r="R579" s="800"/>
      <c r="S579" s="800"/>
      <c r="T579" s="801"/>
      <c r="U579" s="34"/>
      <c r="V579" s="34"/>
      <c r="W579" s="35" t="s">
        <v>69</v>
      </c>
      <c r="X579" s="783">
        <v>0</v>
      </c>
      <c r="Y579" s="784">
        <f t="shared" si="110"/>
        <v>0</v>
      </c>
      <c r="Z579" s="36" t="str">
        <f>IFERROR(IF(Y579=0,"",ROUNDUP(Y579/H579,0)*0.01196),"")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803">
        <v>4680115882072</v>
      </c>
      <c r="E580" s="804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9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0"/>
      <c r="R580" s="800"/>
      <c r="S580" s="800"/>
      <c r="T580" s="801"/>
      <c r="U580" s="34"/>
      <c r="V580" s="34"/>
      <c r="W580" s="35" t="s">
        <v>69</v>
      </c>
      <c r="X580" s="783">
        <v>36</v>
      </c>
      <c r="Y580" s="784">
        <f t="shared" si="110"/>
        <v>36</v>
      </c>
      <c r="Z580" s="36">
        <f>IFERROR(IF(Y580=0,"",ROUNDUP(Y580/H580,0)*0.00902),"")</f>
        <v>9.0200000000000002E-2</v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38.1</v>
      </c>
      <c r="BN580" s="64">
        <f t="shared" si="112"/>
        <v>38.1</v>
      </c>
      <c r="BO580" s="64">
        <f t="shared" si="113"/>
        <v>7.575757575757576E-2</v>
      </c>
      <c r="BP580" s="64">
        <f t="shared" si="114"/>
        <v>7.575757575757576E-2</v>
      </c>
    </row>
    <row r="581" spans="1:68" ht="27" hidden="1" customHeight="1" x14ac:dyDescent="0.25">
      <c r="A581" s="54" t="s">
        <v>913</v>
      </c>
      <c r="B581" s="54" t="s">
        <v>916</v>
      </c>
      <c r="C581" s="31">
        <v>4301031383</v>
      </c>
      <c r="D581" s="803">
        <v>4680115882072</v>
      </c>
      <c r="E581" s="804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00"/>
      <c r="R581" s="800"/>
      <c r="S581" s="800"/>
      <c r="T581" s="80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803">
        <v>4680115882102</v>
      </c>
      <c r="E582" s="804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9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00"/>
      <c r="R582" s="800"/>
      <c r="S582" s="800"/>
      <c r="T582" s="801"/>
      <c r="U582" s="34"/>
      <c r="V582" s="34"/>
      <c r="W582" s="35" t="s">
        <v>69</v>
      </c>
      <c r="X582" s="783">
        <v>30</v>
      </c>
      <c r="Y582" s="784">
        <f t="shared" si="110"/>
        <v>32.4</v>
      </c>
      <c r="Z582" s="36">
        <f>IFERROR(IF(Y582=0,"",ROUNDUP(Y582/H582,0)*0.00902),"")</f>
        <v>8.1180000000000002E-2</v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31.75</v>
      </c>
      <c r="BN582" s="64">
        <f t="shared" si="112"/>
        <v>34.29</v>
      </c>
      <c r="BO582" s="64">
        <f t="shared" si="113"/>
        <v>6.3131313131313135E-2</v>
      </c>
      <c r="BP582" s="64">
        <f t="shared" si="114"/>
        <v>6.8181818181818177E-2</v>
      </c>
    </row>
    <row r="583" spans="1:68" ht="27" hidden="1" customHeight="1" x14ac:dyDescent="0.25">
      <c r="A583" s="54" t="s">
        <v>917</v>
      </c>
      <c r="B583" s="54" t="s">
        <v>919</v>
      </c>
      <c r="C583" s="31">
        <v>4301031385</v>
      </c>
      <c r="D583" s="803">
        <v>4680115882102</v>
      </c>
      <c r="E583" s="804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88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0"/>
      <c r="R583" s="800"/>
      <c r="S583" s="800"/>
      <c r="T583" s="80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921</v>
      </c>
      <c r="B584" s="54" t="s">
        <v>922</v>
      </c>
      <c r="C584" s="31">
        <v>4301031253</v>
      </c>
      <c r="D584" s="803">
        <v>4680115882096</v>
      </c>
      <c r="E584" s="80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11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0"/>
      <c r="R584" s="800"/>
      <c r="S584" s="800"/>
      <c r="T584" s="801"/>
      <c r="U584" s="34"/>
      <c r="V584" s="34"/>
      <c r="W584" s="35" t="s">
        <v>69</v>
      </c>
      <c r="X584" s="783">
        <v>72</v>
      </c>
      <c r="Y584" s="784">
        <f t="shared" si="110"/>
        <v>72</v>
      </c>
      <c r="Z584" s="36">
        <f>IFERROR(IF(Y584=0,"",ROUNDUP(Y584/H584,0)*0.00902),"")</f>
        <v>0.1804</v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76.2</v>
      </c>
      <c r="BN584" s="64">
        <f t="shared" si="112"/>
        <v>76.2</v>
      </c>
      <c r="BO584" s="64">
        <f t="shared" si="113"/>
        <v>0.15151515151515152</v>
      </c>
      <c r="BP584" s="64">
        <f t="shared" si="114"/>
        <v>0.15151515151515152</v>
      </c>
    </row>
    <row r="585" spans="1:68" ht="27" hidden="1" customHeight="1" x14ac:dyDescent="0.25">
      <c r="A585" s="54" t="s">
        <v>921</v>
      </c>
      <c r="B585" s="54" t="s">
        <v>923</v>
      </c>
      <c r="C585" s="31">
        <v>4301031384</v>
      </c>
      <c r="D585" s="803">
        <v>4680115882096</v>
      </c>
      <c r="E585" s="804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110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0"/>
      <c r="R585" s="800"/>
      <c r="S585" s="800"/>
      <c r="T585" s="80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796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7"/>
      <c r="P586" s="798" t="s">
        <v>71</v>
      </c>
      <c r="Q586" s="794"/>
      <c r="R586" s="794"/>
      <c r="S586" s="794"/>
      <c r="T586" s="794"/>
      <c r="U586" s="794"/>
      <c r="V586" s="795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44.015151515151516</v>
      </c>
      <c r="Y586" s="785">
        <f>IFERROR(Y577/H577,"0")+IFERROR(Y578/H578,"0")+IFERROR(Y579/H579,"0")+IFERROR(Y580/H580,"0")+IFERROR(Y581/H581,"0")+IFERROR(Y582/H582,"0")+IFERROR(Y583/H583,"0")+IFERROR(Y584/H584,"0")+IFERROR(Y585/H585,"0")</f>
        <v>45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0.42354000000000003</v>
      </c>
      <c r="AA586" s="786"/>
      <c r="AB586" s="786"/>
      <c r="AC586" s="786"/>
    </row>
    <row r="587" spans="1:68" x14ac:dyDescent="0.2">
      <c r="A587" s="792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7"/>
      <c r="P587" s="798" t="s">
        <v>71</v>
      </c>
      <c r="Q587" s="794"/>
      <c r="R587" s="794"/>
      <c r="S587" s="794"/>
      <c r="T587" s="794"/>
      <c r="U587" s="794"/>
      <c r="V587" s="795"/>
      <c r="W587" s="37" t="s">
        <v>69</v>
      </c>
      <c r="X587" s="785">
        <f>IFERROR(SUM(X577:X585),"0")</f>
        <v>168</v>
      </c>
      <c r="Y587" s="785">
        <f>IFERROR(SUM(Y577:Y585),"0")</f>
        <v>172.08</v>
      </c>
      <c r="Z587" s="37"/>
      <c r="AA587" s="786"/>
      <c r="AB587" s="786"/>
      <c r="AC587" s="786"/>
    </row>
    <row r="588" spans="1:68" ht="14.25" hidden="1" customHeight="1" x14ac:dyDescent="0.25">
      <c r="A588" s="791" t="s">
        <v>73</v>
      </c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2"/>
      <c r="P588" s="792"/>
      <c r="Q588" s="792"/>
      <c r="R588" s="792"/>
      <c r="S588" s="792"/>
      <c r="T588" s="792"/>
      <c r="U588" s="792"/>
      <c r="V588" s="792"/>
      <c r="W588" s="792"/>
      <c r="X588" s="792"/>
      <c r="Y588" s="792"/>
      <c r="Z588" s="792"/>
      <c r="AA588" s="779"/>
      <c r="AB588" s="779"/>
      <c r="AC588" s="779"/>
    </row>
    <row r="589" spans="1:68" ht="27" hidden="1" customHeight="1" x14ac:dyDescent="0.25">
      <c r="A589" s="54" t="s">
        <v>925</v>
      </c>
      <c r="B589" s="54" t="s">
        <v>926</v>
      </c>
      <c r="C589" s="31">
        <v>4301051230</v>
      </c>
      <c r="D589" s="803">
        <v>4607091383409</v>
      </c>
      <c r="E589" s="804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8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0"/>
      <c r="R589" s="800"/>
      <c r="S589" s="800"/>
      <c r="T589" s="80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928</v>
      </c>
      <c r="B590" s="54" t="s">
        <v>929</v>
      </c>
      <c r="C590" s="31">
        <v>4301051231</v>
      </c>
      <c r="D590" s="803">
        <v>4607091383416</v>
      </c>
      <c r="E590" s="804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0"/>
      <c r="R590" s="800"/>
      <c r="S590" s="800"/>
      <c r="T590" s="80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931</v>
      </c>
      <c r="B591" s="54" t="s">
        <v>932</v>
      </c>
      <c r="C591" s="31">
        <v>4301051058</v>
      </c>
      <c r="D591" s="803">
        <v>4680115883536</v>
      </c>
      <c r="E591" s="804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0"/>
      <c r="R591" s="800"/>
      <c r="S591" s="800"/>
      <c r="T591" s="80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6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7"/>
      <c r="P592" s="798" t="s">
        <v>71</v>
      </c>
      <c r="Q592" s="794"/>
      <c r="R592" s="794"/>
      <c r="S592" s="794"/>
      <c r="T592" s="794"/>
      <c r="U592" s="794"/>
      <c r="V592" s="795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7"/>
      <c r="P593" s="798" t="s">
        <v>71</v>
      </c>
      <c r="Q593" s="794"/>
      <c r="R593" s="794"/>
      <c r="S593" s="794"/>
      <c r="T593" s="794"/>
      <c r="U593" s="794"/>
      <c r="V593" s="795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hidden="1" customHeight="1" x14ac:dyDescent="0.25">
      <c r="A594" s="791" t="s">
        <v>211</v>
      </c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2"/>
      <c r="P594" s="792"/>
      <c r="Q594" s="792"/>
      <c r="R594" s="792"/>
      <c r="S594" s="792"/>
      <c r="T594" s="792"/>
      <c r="U594" s="792"/>
      <c r="V594" s="792"/>
      <c r="W594" s="792"/>
      <c r="X594" s="792"/>
      <c r="Y594" s="792"/>
      <c r="Z594" s="792"/>
      <c r="AA594" s="779"/>
      <c r="AB594" s="779"/>
      <c r="AC594" s="779"/>
    </row>
    <row r="595" spans="1:68" ht="27" hidden="1" customHeight="1" x14ac:dyDescent="0.25">
      <c r="A595" s="54" t="s">
        <v>934</v>
      </c>
      <c r="B595" s="54" t="s">
        <v>935</v>
      </c>
      <c r="C595" s="31">
        <v>4301060363</v>
      </c>
      <c r="D595" s="803">
        <v>4680115885035</v>
      </c>
      <c r="E595" s="804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0"/>
      <c r="R595" s="800"/>
      <c r="S595" s="800"/>
      <c r="T595" s="80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937</v>
      </c>
      <c r="B596" s="54" t="s">
        <v>938</v>
      </c>
      <c r="C596" s="31">
        <v>4301060436</v>
      </c>
      <c r="D596" s="803">
        <v>4680115885936</v>
      </c>
      <c r="E596" s="804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09" t="s">
        <v>939</v>
      </c>
      <c r="Q596" s="800"/>
      <c r="R596" s="800"/>
      <c r="S596" s="800"/>
      <c r="T596" s="80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6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7"/>
      <c r="P597" s="798" t="s">
        <v>71</v>
      </c>
      <c r="Q597" s="794"/>
      <c r="R597" s="794"/>
      <c r="S597" s="794"/>
      <c r="T597" s="794"/>
      <c r="U597" s="794"/>
      <c r="V597" s="795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hidden="1" x14ac:dyDescent="0.2">
      <c r="A598" s="792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7"/>
      <c r="P598" s="798" t="s">
        <v>71</v>
      </c>
      <c r="Q598" s="794"/>
      <c r="R598" s="794"/>
      <c r="S598" s="794"/>
      <c r="T598" s="794"/>
      <c r="U598" s="794"/>
      <c r="V598" s="795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hidden="1" customHeight="1" x14ac:dyDescent="0.2">
      <c r="A599" s="990" t="s">
        <v>940</v>
      </c>
      <c r="B599" s="991"/>
      <c r="C599" s="991"/>
      <c r="D599" s="991"/>
      <c r="E599" s="991"/>
      <c r="F599" s="991"/>
      <c r="G599" s="991"/>
      <c r="H599" s="991"/>
      <c r="I599" s="991"/>
      <c r="J599" s="991"/>
      <c r="K599" s="991"/>
      <c r="L599" s="991"/>
      <c r="M599" s="991"/>
      <c r="N599" s="991"/>
      <c r="O599" s="991"/>
      <c r="P599" s="991"/>
      <c r="Q599" s="991"/>
      <c r="R599" s="991"/>
      <c r="S599" s="991"/>
      <c r="T599" s="991"/>
      <c r="U599" s="991"/>
      <c r="V599" s="991"/>
      <c r="W599" s="991"/>
      <c r="X599" s="991"/>
      <c r="Y599" s="991"/>
      <c r="Z599" s="991"/>
      <c r="AA599" s="48"/>
      <c r="AB599" s="48"/>
      <c r="AC599" s="48"/>
    </row>
    <row r="600" spans="1:68" ht="16.5" hidden="1" customHeight="1" x14ac:dyDescent="0.25">
      <c r="A600" s="834" t="s">
        <v>940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8"/>
      <c r="AB600" s="778"/>
      <c r="AC600" s="778"/>
    </row>
    <row r="601" spans="1:68" ht="14.25" hidden="1" customHeight="1" x14ac:dyDescent="0.25">
      <c r="A601" s="791" t="s">
        <v>64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9"/>
      <c r="AB601" s="779"/>
      <c r="AC601" s="779"/>
    </row>
    <row r="602" spans="1:68" ht="27" hidden="1" customHeight="1" x14ac:dyDescent="0.25">
      <c r="A602" s="54" t="s">
        <v>941</v>
      </c>
      <c r="B602" s="54" t="s">
        <v>942</v>
      </c>
      <c r="C602" s="31">
        <v>4301031309</v>
      </c>
      <c r="D602" s="803">
        <v>4680115885530</v>
      </c>
      <c r="E602" s="804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292</v>
      </c>
      <c r="N602" s="33"/>
      <c r="O602" s="32">
        <v>90</v>
      </c>
      <c r="P602" s="1008" t="s">
        <v>943</v>
      </c>
      <c r="Q602" s="800"/>
      <c r="R602" s="800"/>
      <c r="S602" s="800"/>
      <c r="T602" s="801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96"/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7"/>
      <c r="P603" s="798" t="s">
        <v>71</v>
      </c>
      <c r="Q603" s="794"/>
      <c r="R603" s="794"/>
      <c r="S603" s="794"/>
      <c r="T603" s="794"/>
      <c r="U603" s="794"/>
      <c r="V603" s="795"/>
      <c r="W603" s="37" t="s">
        <v>72</v>
      </c>
      <c r="X603" s="785">
        <f>IFERROR(X602/H602,"0")</f>
        <v>0</v>
      </c>
      <c r="Y603" s="785">
        <f>IFERROR(Y602/H602,"0")</f>
        <v>0</v>
      </c>
      <c r="Z603" s="785">
        <f>IFERROR(IF(Z602="",0,Z602),"0")</f>
        <v>0</v>
      </c>
      <c r="AA603" s="786"/>
      <c r="AB603" s="786"/>
      <c r="AC603" s="786"/>
    </row>
    <row r="604" spans="1:68" hidden="1" x14ac:dyDescent="0.2">
      <c r="A604" s="792"/>
      <c r="B604" s="792"/>
      <c r="C604" s="792"/>
      <c r="D604" s="792"/>
      <c r="E604" s="792"/>
      <c r="F604" s="792"/>
      <c r="G604" s="792"/>
      <c r="H604" s="792"/>
      <c r="I604" s="792"/>
      <c r="J604" s="792"/>
      <c r="K604" s="792"/>
      <c r="L604" s="792"/>
      <c r="M604" s="792"/>
      <c r="N604" s="792"/>
      <c r="O604" s="797"/>
      <c r="P604" s="798" t="s">
        <v>71</v>
      </c>
      <c r="Q604" s="794"/>
      <c r="R604" s="794"/>
      <c r="S604" s="794"/>
      <c r="T604" s="794"/>
      <c r="U604" s="794"/>
      <c r="V604" s="795"/>
      <c r="W604" s="37" t="s">
        <v>69</v>
      </c>
      <c r="X604" s="785">
        <f>IFERROR(SUM(X602:X602),"0")</f>
        <v>0</v>
      </c>
      <c r="Y604" s="785">
        <f>IFERROR(SUM(Y602:Y602),"0")</f>
        <v>0</v>
      </c>
      <c r="Z604" s="37"/>
      <c r="AA604" s="786"/>
      <c r="AB604" s="786"/>
      <c r="AC604" s="786"/>
    </row>
    <row r="605" spans="1:68" ht="14.25" hidden="1" customHeight="1" x14ac:dyDescent="0.25">
      <c r="A605" s="791" t="s">
        <v>73</v>
      </c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2"/>
      <c r="P605" s="792"/>
      <c r="Q605" s="792"/>
      <c r="R605" s="792"/>
      <c r="S605" s="792"/>
      <c r="T605" s="792"/>
      <c r="U605" s="792"/>
      <c r="V605" s="792"/>
      <c r="W605" s="792"/>
      <c r="X605" s="792"/>
      <c r="Y605" s="792"/>
      <c r="Z605" s="792"/>
      <c r="AA605" s="779"/>
      <c r="AB605" s="779"/>
      <c r="AC605" s="779"/>
    </row>
    <row r="606" spans="1:68" ht="16.5" hidden="1" customHeight="1" x14ac:dyDescent="0.25">
      <c r="A606" s="54" t="s">
        <v>945</v>
      </c>
      <c r="B606" s="54" t="s">
        <v>946</v>
      </c>
      <c r="C606" s="31">
        <v>4301051765</v>
      </c>
      <c r="D606" s="803">
        <v>4680115885547</v>
      </c>
      <c r="E606" s="804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292</v>
      </c>
      <c r="N606" s="33"/>
      <c r="O606" s="32">
        <v>45</v>
      </c>
      <c r="P606" s="1067" t="s">
        <v>947</v>
      </c>
      <c r="Q606" s="800"/>
      <c r="R606" s="800"/>
      <c r="S606" s="800"/>
      <c r="T606" s="801"/>
      <c r="U606" s="34"/>
      <c r="V606" s="34"/>
      <c r="W606" s="35" t="s">
        <v>69</v>
      </c>
      <c r="X606" s="783">
        <v>0</v>
      </c>
      <c r="Y606" s="784">
        <f>IFERROR(IF(X606="",0,CEILING((X606/$H606),1)*$H606),"")</f>
        <v>0</v>
      </c>
      <c r="Z606" s="36" t="str">
        <f>IFERROR(IF(Y606=0,"",ROUNDUP(Y606/H606,0)*0.00937),"")</f>
        <v/>
      </c>
      <c r="AA606" s="56"/>
      <c r="AB606" s="57"/>
      <c r="AC606" s="703" t="s">
        <v>294</v>
      </c>
      <c r="AG606" s="64"/>
      <c r="AJ606" s="68"/>
      <c r="AK606" s="68">
        <v>0</v>
      </c>
      <c r="BB606" s="704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96"/>
      <c r="B607" s="792"/>
      <c r="C607" s="792"/>
      <c r="D607" s="792"/>
      <c r="E607" s="792"/>
      <c r="F607" s="792"/>
      <c r="G607" s="792"/>
      <c r="H607" s="792"/>
      <c r="I607" s="792"/>
      <c r="J607" s="792"/>
      <c r="K607" s="792"/>
      <c r="L607" s="792"/>
      <c r="M607" s="792"/>
      <c r="N607" s="792"/>
      <c r="O607" s="797"/>
      <c r="P607" s="798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85">
        <f>IFERROR(X606/H606,"0")</f>
        <v>0</v>
      </c>
      <c r="Y607" s="785">
        <f>IFERROR(Y606/H606,"0")</f>
        <v>0</v>
      </c>
      <c r="Z607" s="785">
        <f>IFERROR(IF(Z606="",0,Z606),"0")</f>
        <v>0</v>
      </c>
      <c r="AA607" s="786"/>
      <c r="AB607" s="786"/>
      <c r="AC607" s="786"/>
    </row>
    <row r="608" spans="1:68" hidden="1" x14ac:dyDescent="0.2">
      <c r="A608" s="79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7"/>
      <c r="P608" s="798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85">
        <f>IFERROR(SUM(X606:X606),"0")</f>
        <v>0</v>
      </c>
      <c r="Y608" s="785">
        <f>IFERROR(SUM(Y606:Y606),"0")</f>
        <v>0</v>
      </c>
      <c r="Z608" s="37"/>
      <c r="AA608" s="786"/>
      <c r="AB608" s="786"/>
      <c r="AC608" s="786"/>
    </row>
    <row r="609" spans="1:68" ht="27.75" hidden="1" customHeight="1" x14ac:dyDescent="0.2">
      <c r="A609" s="990" t="s">
        <v>948</v>
      </c>
      <c r="B609" s="991"/>
      <c r="C609" s="991"/>
      <c r="D609" s="991"/>
      <c r="E609" s="991"/>
      <c r="F609" s="991"/>
      <c r="G609" s="991"/>
      <c r="H609" s="991"/>
      <c r="I609" s="991"/>
      <c r="J609" s="991"/>
      <c r="K609" s="991"/>
      <c r="L609" s="991"/>
      <c r="M609" s="991"/>
      <c r="N609" s="991"/>
      <c r="O609" s="991"/>
      <c r="P609" s="991"/>
      <c r="Q609" s="991"/>
      <c r="R609" s="991"/>
      <c r="S609" s="991"/>
      <c r="T609" s="991"/>
      <c r="U609" s="991"/>
      <c r="V609" s="991"/>
      <c r="W609" s="991"/>
      <c r="X609" s="991"/>
      <c r="Y609" s="991"/>
      <c r="Z609" s="991"/>
      <c r="AA609" s="48"/>
      <c r="AB609" s="48"/>
      <c r="AC609" s="48"/>
    </row>
    <row r="610" spans="1:68" ht="16.5" hidden="1" customHeight="1" x14ac:dyDescent="0.25">
      <c r="A610" s="834" t="s">
        <v>948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8"/>
      <c r="AB610" s="778"/>
      <c r="AC610" s="778"/>
    </row>
    <row r="611" spans="1:68" ht="14.25" hidden="1" customHeight="1" x14ac:dyDescent="0.25">
      <c r="A611" s="791" t="s">
        <v>115</v>
      </c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2"/>
      <c r="P611" s="792"/>
      <c r="Q611" s="792"/>
      <c r="R611" s="792"/>
      <c r="S611" s="792"/>
      <c r="T611" s="792"/>
      <c r="U611" s="792"/>
      <c r="V611" s="792"/>
      <c r="W611" s="792"/>
      <c r="X611" s="792"/>
      <c r="Y611" s="792"/>
      <c r="Z611" s="792"/>
      <c r="AA611" s="779"/>
      <c r="AB611" s="779"/>
      <c r="AC611" s="779"/>
    </row>
    <row r="612" spans="1:68" ht="27" hidden="1" customHeight="1" x14ac:dyDescent="0.25">
      <c r="A612" s="54" t="s">
        <v>949</v>
      </c>
      <c r="B612" s="54" t="s">
        <v>950</v>
      </c>
      <c r="C612" s="31">
        <v>4301011763</v>
      </c>
      <c r="D612" s="803">
        <v>4640242181011</v>
      </c>
      <c r="E612" s="804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11" t="s">
        <v>951</v>
      </c>
      <c r="Q612" s="800"/>
      <c r="R612" s="800"/>
      <c r="S612" s="800"/>
      <c r="T612" s="80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hidden="1" customHeight="1" x14ac:dyDescent="0.25">
      <c r="A613" s="54" t="s">
        <v>953</v>
      </c>
      <c r="B613" s="54" t="s">
        <v>954</v>
      </c>
      <c r="C613" s="31">
        <v>4301011585</v>
      </c>
      <c r="D613" s="803">
        <v>4640242180441</v>
      </c>
      <c r="E613" s="804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1224" t="s">
        <v>955</v>
      </c>
      <c r="Q613" s="800"/>
      <c r="R613" s="800"/>
      <c r="S613" s="800"/>
      <c r="T613" s="80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customHeight="1" x14ac:dyDescent="0.25">
      <c r="A614" s="54" t="s">
        <v>957</v>
      </c>
      <c r="B614" s="54" t="s">
        <v>958</v>
      </c>
      <c r="C614" s="31">
        <v>4301011584</v>
      </c>
      <c r="D614" s="803">
        <v>4640242180564</v>
      </c>
      <c r="E614" s="804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32" t="s">
        <v>959</v>
      </c>
      <c r="Q614" s="800"/>
      <c r="R614" s="800"/>
      <c r="S614" s="800"/>
      <c r="T614" s="801"/>
      <c r="U614" s="34"/>
      <c r="V614" s="34"/>
      <c r="W614" s="35" t="s">
        <v>69</v>
      </c>
      <c r="X614" s="783">
        <v>20</v>
      </c>
      <c r="Y614" s="784">
        <f t="shared" si="115"/>
        <v>24</v>
      </c>
      <c r="Z614" s="36">
        <f>IFERROR(IF(Y614=0,"",ROUNDUP(Y614/H614,0)*0.02175),"")</f>
        <v>4.3499999999999997E-2</v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20.8</v>
      </c>
      <c r="BN614" s="64">
        <f t="shared" si="117"/>
        <v>24.959999999999997</v>
      </c>
      <c r="BO614" s="64">
        <f t="shared" si="118"/>
        <v>2.976190476190476E-2</v>
      </c>
      <c r="BP614" s="64">
        <f t="shared" si="119"/>
        <v>3.5714285714285712E-2</v>
      </c>
    </row>
    <row r="615" spans="1:68" ht="27" hidden="1" customHeight="1" x14ac:dyDescent="0.25">
      <c r="A615" s="54" t="s">
        <v>961</v>
      </c>
      <c r="B615" s="54" t="s">
        <v>962</v>
      </c>
      <c r="C615" s="31">
        <v>4301011762</v>
      </c>
      <c r="D615" s="803">
        <v>4640242180922</v>
      </c>
      <c r="E615" s="804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1192" t="s">
        <v>963</v>
      </c>
      <c r="Q615" s="800"/>
      <c r="R615" s="800"/>
      <c r="S615" s="800"/>
      <c r="T615" s="80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4301011764</v>
      </c>
      <c r="D616" s="803">
        <v>4640242181189</v>
      </c>
      <c r="E616" s="804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1203" t="s">
        <v>967</v>
      </c>
      <c r="Q616" s="800"/>
      <c r="R616" s="800"/>
      <c r="S616" s="800"/>
      <c r="T616" s="80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4301011551</v>
      </c>
      <c r="D617" s="803">
        <v>4640242180038</v>
      </c>
      <c r="E617" s="804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980" t="s">
        <v>970</v>
      </c>
      <c r="Q617" s="800"/>
      <c r="R617" s="800"/>
      <c r="S617" s="800"/>
      <c r="T617" s="80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hidden="1" customHeight="1" x14ac:dyDescent="0.25">
      <c r="A618" s="54" t="s">
        <v>971</v>
      </c>
      <c r="B618" s="54" t="s">
        <v>972</v>
      </c>
      <c r="C618" s="31">
        <v>4301011765</v>
      </c>
      <c r="D618" s="803">
        <v>4640242181172</v>
      </c>
      <c r="E618" s="804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962" t="s">
        <v>973</v>
      </c>
      <c r="Q618" s="800"/>
      <c r="R618" s="800"/>
      <c r="S618" s="800"/>
      <c r="T618" s="80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x14ac:dyDescent="0.2">
      <c r="A619" s="796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7"/>
      <c r="P619" s="798" t="s">
        <v>71</v>
      </c>
      <c r="Q619" s="794"/>
      <c r="R619" s="794"/>
      <c r="S619" s="794"/>
      <c r="T619" s="794"/>
      <c r="U619" s="794"/>
      <c r="V619" s="795"/>
      <c r="W619" s="37" t="s">
        <v>72</v>
      </c>
      <c r="X619" s="785">
        <f>IFERROR(X612/H612,"0")+IFERROR(X613/H613,"0")+IFERROR(X614/H614,"0")+IFERROR(X615/H615,"0")+IFERROR(X616/H616,"0")+IFERROR(X617/H617,"0")+IFERROR(X618/H618,"0")</f>
        <v>1.6666666666666667</v>
      </c>
      <c r="Y619" s="785">
        <f>IFERROR(Y612/H612,"0")+IFERROR(Y613/H613,"0")+IFERROR(Y614/H614,"0")+IFERROR(Y615/H615,"0")+IFERROR(Y616/H616,"0")+IFERROR(Y617/H617,"0")+IFERROR(Y618/H618,"0")</f>
        <v>2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4.3499999999999997E-2</v>
      </c>
      <c r="AA619" s="786"/>
      <c r="AB619" s="786"/>
      <c r="AC619" s="786"/>
    </row>
    <row r="620" spans="1:68" x14ac:dyDescent="0.2">
      <c r="A620" s="792"/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7"/>
      <c r="P620" s="798" t="s">
        <v>71</v>
      </c>
      <c r="Q620" s="794"/>
      <c r="R620" s="794"/>
      <c r="S620" s="794"/>
      <c r="T620" s="794"/>
      <c r="U620" s="794"/>
      <c r="V620" s="795"/>
      <c r="W620" s="37" t="s">
        <v>69</v>
      </c>
      <c r="X620" s="785">
        <f>IFERROR(SUM(X612:X618),"0")</f>
        <v>20</v>
      </c>
      <c r="Y620" s="785">
        <f>IFERROR(SUM(Y612:Y618),"0")</f>
        <v>24</v>
      </c>
      <c r="Z620" s="37"/>
      <c r="AA620" s="786"/>
      <c r="AB620" s="786"/>
      <c r="AC620" s="786"/>
    </row>
    <row r="621" spans="1:68" ht="14.25" hidden="1" customHeight="1" x14ac:dyDescent="0.25">
      <c r="A621" s="791" t="s">
        <v>170</v>
      </c>
      <c r="B621" s="792"/>
      <c r="C621" s="792"/>
      <c r="D621" s="792"/>
      <c r="E621" s="792"/>
      <c r="F621" s="792"/>
      <c r="G621" s="792"/>
      <c r="H621" s="792"/>
      <c r="I621" s="792"/>
      <c r="J621" s="792"/>
      <c r="K621" s="792"/>
      <c r="L621" s="792"/>
      <c r="M621" s="792"/>
      <c r="N621" s="792"/>
      <c r="O621" s="792"/>
      <c r="P621" s="792"/>
      <c r="Q621" s="792"/>
      <c r="R621" s="792"/>
      <c r="S621" s="792"/>
      <c r="T621" s="792"/>
      <c r="U621" s="792"/>
      <c r="V621" s="792"/>
      <c r="W621" s="792"/>
      <c r="X621" s="792"/>
      <c r="Y621" s="792"/>
      <c r="Z621" s="792"/>
      <c r="AA621" s="779"/>
      <c r="AB621" s="779"/>
      <c r="AC621" s="779"/>
    </row>
    <row r="622" spans="1:68" ht="16.5" hidden="1" customHeight="1" x14ac:dyDescent="0.25">
      <c r="A622" s="54" t="s">
        <v>974</v>
      </c>
      <c r="B622" s="54" t="s">
        <v>975</v>
      </c>
      <c r="C622" s="31">
        <v>4301020269</v>
      </c>
      <c r="D622" s="803">
        <v>4640242180519</v>
      </c>
      <c r="E622" s="804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14" t="s">
        <v>976</v>
      </c>
      <c r="Q622" s="800"/>
      <c r="R622" s="800"/>
      <c r="S622" s="800"/>
      <c r="T622" s="80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4301020260</v>
      </c>
      <c r="D623" s="803">
        <v>4640242180526</v>
      </c>
      <c r="E623" s="804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25" t="s">
        <v>980</v>
      </c>
      <c r="Q623" s="800"/>
      <c r="R623" s="800"/>
      <c r="S623" s="800"/>
      <c r="T623" s="80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981</v>
      </c>
      <c r="B624" s="54" t="s">
        <v>982</v>
      </c>
      <c r="C624" s="31">
        <v>4301020309</v>
      </c>
      <c r="D624" s="803">
        <v>4640242180090</v>
      </c>
      <c r="E624" s="804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1162" t="s">
        <v>983</v>
      </c>
      <c r="Q624" s="800"/>
      <c r="R624" s="800"/>
      <c r="S624" s="800"/>
      <c r="T624" s="80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985</v>
      </c>
      <c r="B625" s="54" t="s">
        <v>986</v>
      </c>
      <c r="C625" s="31">
        <v>4301020295</v>
      </c>
      <c r="D625" s="803">
        <v>4640242181363</v>
      </c>
      <c r="E625" s="80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815" t="s">
        <v>987</v>
      </c>
      <c r="Q625" s="800"/>
      <c r="R625" s="800"/>
      <c r="S625" s="800"/>
      <c r="T625" s="80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96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7"/>
      <c r="P626" s="798" t="s">
        <v>71</v>
      </c>
      <c r="Q626" s="794"/>
      <c r="R626" s="794"/>
      <c r="S626" s="794"/>
      <c r="T626" s="794"/>
      <c r="U626" s="794"/>
      <c r="V626" s="795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792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7"/>
      <c r="P627" s="798" t="s">
        <v>71</v>
      </c>
      <c r="Q627" s="794"/>
      <c r="R627" s="794"/>
      <c r="S627" s="794"/>
      <c r="T627" s="794"/>
      <c r="U627" s="794"/>
      <c r="V627" s="795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1" t="s">
        <v>64</v>
      </c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2"/>
      <c r="P628" s="792"/>
      <c r="Q628" s="792"/>
      <c r="R628" s="792"/>
      <c r="S628" s="792"/>
      <c r="T628" s="792"/>
      <c r="U628" s="792"/>
      <c r="V628" s="792"/>
      <c r="W628" s="792"/>
      <c r="X628" s="792"/>
      <c r="Y628" s="792"/>
      <c r="Z628" s="792"/>
      <c r="AA628" s="779"/>
      <c r="AB628" s="779"/>
      <c r="AC628" s="779"/>
    </row>
    <row r="629" spans="1:68" ht="27" hidden="1" customHeight="1" x14ac:dyDescent="0.25">
      <c r="A629" s="54" t="s">
        <v>988</v>
      </c>
      <c r="B629" s="54" t="s">
        <v>989</v>
      </c>
      <c r="C629" s="31">
        <v>4301031280</v>
      </c>
      <c r="D629" s="803">
        <v>4640242180816</v>
      </c>
      <c r="E629" s="804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998" t="s">
        <v>990</v>
      </c>
      <c r="Q629" s="800"/>
      <c r="R629" s="800"/>
      <c r="S629" s="800"/>
      <c r="T629" s="80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hidden="1" customHeight="1" x14ac:dyDescent="0.25">
      <c r="A630" s="54" t="s">
        <v>992</v>
      </c>
      <c r="B630" s="54" t="s">
        <v>993</v>
      </c>
      <c r="C630" s="31">
        <v>4301031244</v>
      </c>
      <c r="D630" s="803">
        <v>4640242180595</v>
      </c>
      <c r="E630" s="804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977" t="s">
        <v>994</v>
      </c>
      <c r="Q630" s="800"/>
      <c r="R630" s="800"/>
      <c r="S630" s="800"/>
      <c r="T630" s="80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hidden="1" customHeight="1" x14ac:dyDescent="0.25">
      <c r="A631" s="54" t="s">
        <v>996</v>
      </c>
      <c r="B631" s="54" t="s">
        <v>997</v>
      </c>
      <c r="C631" s="31">
        <v>4301031289</v>
      </c>
      <c r="D631" s="803">
        <v>4640242181615</v>
      </c>
      <c r="E631" s="804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939" t="s">
        <v>998</v>
      </c>
      <c r="Q631" s="800"/>
      <c r="R631" s="800"/>
      <c r="S631" s="800"/>
      <c r="T631" s="80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hidden="1" customHeight="1" x14ac:dyDescent="0.25">
      <c r="A632" s="54" t="s">
        <v>1000</v>
      </c>
      <c r="B632" s="54" t="s">
        <v>1001</v>
      </c>
      <c r="C632" s="31">
        <v>4301031285</v>
      </c>
      <c r="D632" s="803">
        <v>4640242181639</v>
      </c>
      <c r="E632" s="804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963" t="s">
        <v>1002</v>
      </c>
      <c r="Q632" s="800"/>
      <c r="R632" s="800"/>
      <c r="S632" s="800"/>
      <c r="T632" s="80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hidden="1" customHeight="1" x14ac:dyDescent="0.25">
      <c r="A633" s="54" t="s">
        <v>1004</v>
      </c>
      <c r="B633" s="54" t="s">
        <v>1005</v>
      </c>
      <c r="C633" s="31">
        <v>4301031287</v>
      </c>
      <c r="D633" s="803">
        <v>4640242181622</v>
      </c>
      <c r="E633" s="804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920" t="s">
        <v>1006</v>
      </c>
      <c r="Q633" s="800"/>
      <c r="R633" s="800"/>
      <c r="S633" s="800"/>
      <c r="T633" s="80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4301031203</v>
      </c>
      <c r="D634" s="803">
        <v>4640242180908</v>
      </c>
      <c r="E634" s="804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1204" t="s">
        <v>1010</v>
      </c>
      <c r="Q634" s="800"/>
      <c r="R634" s="800"/>
      <c r="S634" s="800"/>
      <c r="T634" s="80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hidden="1" customHeight="1" x14ac:dyDescent="0.25">
      <c r="A635" s="54" t="s">
        <v>1011</v>
      </c>
      <c r="B635" s="54" t="s">
        <v>1012</v>
      </c>
      <c r="C635" s="31">
        <v>4301031200</v>
      </c>
      <c r="D635" s="803">
        <v>4640242180489</v>
      </c>
      <c r="E635" s="804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159" t="s">
        <v>1013</v>
      </c>
      <c r="Q635" s="800"/>
      <c r="R635" s="800"/>
      <c r="S635" s="800"/>
      <c r="T635" s="80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hidden="1" x14ac:dyDescent="0.2">
      <c r="A636" s="796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7"/>
      <c r="P636" s="798" t="s">
        <v>71</v>
      </c>
      <c r="Q636" s="794"/>
      <c r="R636" s="794"/>
      <c r="S636" s="794"/>
      <c r="T636" s="794"/>
      <c r="U636" s="794"/>
      <c r="V636" s="795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7"/>
      <c r="P637" s="798" t="s">
        <v>71</v>
      </c>
      <c r="Q637" s="794"/>
      <c r="R637" s="794"/>
      <c r="S637" s="794"/>
      <c r="T637" s="794"/>
      <c r="U637" s="794"/>
      <c r="V637" s="795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hidden="1" customHeight="1" x14ac:dyDescent="0.25">
      <c r="A638" s="791" t="s">
        <v>73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803">
        <v>4640242180533</v>
      </c>
      <c r="E639" s="804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906" t="s">
        <v>1016</v>
      </c>
      <c r="Q639" s="800"/>
      <c r="R639" s="800"/>
      <c r="S639" s="800"/>
      <c r="T639" s="801"/>
      <c r="U639" s="34"/>
      <c r="V639" s="34"/>
      <c r="W639" s="35" t="s">
        <v>69</v>
      </c>
      <c r="X639" s="783">
        <v>800</v>
      </c>
      <c r="Y639" s="784">
        <f t="shared" ref="Y639:Y646" si="125">IFERROR(IF(X639="",0,CEILING((X639/$H639),1)*$H639),"")</f>
        <v>803.4</v>
      </c>
      <c r="Z639" s="36">
        <f>IFERROR(IF(Y639=0,"",ROUNDUP(Y639/H639,0)*0.02175),"")</f>
        <v>2.2402499999999996</v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857.84615384615392</v>
      </c>
      <c r="BN639" s="64">
        <f t="shared" ref="BN639:BN646" si="127">IFERROR(Y639*I639/H639,"0")</f>
        <v>861.49200000000008</v>
      </c>
      <c r="BO639" s="64">
        <f t="shared" ref="BO639:BO646" si="128">IFERROR(1/J639*(X639/H639),"0")</f>
        <v>1.8315018315018314</v>
      </c>
      <c r="BP639" s="64">
        <f t="shared" ref="BP639:BP646" si="129">IFERROR(1/J639*(Y639/H639),"0")</f>
        <v>1.8392857142857142</v>
      </c>
    </row>
    <row r="640" spans="1:68" ht="27" hidden="1" customHeight="1" x14ac:dyDescent="0.25">
      <c r="A640" s="54" t="s">
        <v>1014</v>
      </c>
      <c r="B640" s="54" t="s">
        <v>1018</v>
      </c>
      <c r="C640" s="31">
        <v>4301051887</v>
      </c>
      <c r="D640" s="803">
        <v>4640242180533</v>
      </c>
      <c r="E640" s="804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1103" t="s">
        <v>1019</v>
      </c>
      <c r="Q640" s="800"/>
      <c r="R640" s="800"/>
      <c r="S640" s="800"/>
      <c r="T640" s="80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hidden="1" customHeight="1" x14ac:dyDescent="0.25">
      <c r="A641" s="54" t="s">
        <v>1020</v>
      </c>
      <c r="B641" s="54" t="s">
        <v>1021</v>
      </c>
      <c r="C641" s="31">
        <v>4301051510</v>
      </c>
      <c r="D641" s="803">
        <v>4640242180540</v>
      </c>
      <c r="E641" s="804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913" t="s">
        <v>1022</v>
      </c>
      <c r="Q641" s="800"/>
      <c r="R641" s="800"/>
      <c r="S641" s="800"/>
      <c r="T641" s="80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hidden="1" customHeight="1" x14ac:dyDescent="0.25">
      <c r="A642" s="54" t="s">
        <v>1020</v>
      </c>
      <c r="B642" s="54" t="s">
        <v>1024</v>
      </c>
      <c r="C642" s="31">
        <v>4301051933</v>
      </c>
      <c r="D642" s="803">
        <v>4640242180540</v>
      </c>
      <c r="E642" s="804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857" t="s">
        <v>1025</v>
      </c>
      <c r="Q642" s="800"/>
      <c r="R642" s="800"/>
      <c r="S642" s="800"/>
      <c r="T642" s="80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hidden="1" customHeight="1" x14ac:dyDescent="0.25">
      <c r="A643" s="54" t="s">
        <v>1026</v>
      </c>
      <c r="B643" s="54" t="s">
        <v>1027</v>
      </c>
      <c r="C643" s="31">
        <v>4301051390</v>
      </c>
      <c r="D643" s="803">
        <v>4640242181233</v>
      </c>
      <c r="E643" s="804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1113" t="s">
        <v>1028</v>
      </c>
      <c r="Q643" s="800"/>
      <c r="R643" s="800"/>
      <c r="S643" s="800"/>
      <c r="T643" s="80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hidden="1" customHeight="1" x14ac:dyDescent="0.25">
      <c r="A644" s="54" t="s">
        <v>1026</v>
      </c>
      <c r="B644" s="54" t="s">
        <v>1029</v>
      </c>
      <c r="C644" s="31">
        <v>4301051920</v>
      </c>
      <c r="D644" s="803">
        <v>4640242181233</v>
      </c>
      <c r="E644" s="804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165</v>
      </c>
      <c r="N644" s="33"/>
      <c r="O644" s="32">
        <v>45</v>
      </c>
      <c r="P644" s="861" t="s">
        <v>1030</v>
      </c>
      <c r="Q644" s="800"/>
      <c r="R644" s="800"/>
      <c r="S644" s="800"/>
      <c r="T644" s="80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4301051448</v>
      </c>
      <c r="D645" s="803">
        <v>4640242181226</v>
      </c>
      <c r="E645" s="804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1098" t="s">
        <v>1033</v>
      </c>
      <c r="Q645" s="800"/>
      <c r="R645" s="800"/>
      <c r="S645" s="800"/>
      <c r="T645" s="80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4301051921</v>
      </c>
      <c r="D646" s="803">
        <v>4640242181226</v>
      </c>
      <c r="E646" s="804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165</v>
      </c>
      <c r="N646" s="33"/>
      <c r="O646" s="32">
        <v>45</v>
      </c>
      <c r="P646" s="916" t="s">
        <v>1035</v>
      </c>
      <c r="Q646" s="800"/>
      <c r="R646" s="800"/>
      <c r="S646" s="800"/>
      <c r="T646" s="80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796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7"/>
      <c r="P647" s="798" t="s">
        <v>71</v>
      </c>
      <c r="Q647" s="794"/>
      <c r="R647" s="794"/>
      <c r="S647" s="794"/>
      <c r="T647" s="794"/>
      <c r="U647" s="794"/>
      <c r="V647" s="795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102.56410256410257</v>
      </c>
      <c r="Y647" s="785">
        <f>IFERROR(Y639/H639,"0")+IFERROR(Y640/H640,"0")+IFERROR(Y641/H641,"0")+IFERROR(Y642/H642,"0")+IFERROR(Y643/H643,"0")+IFERROR(Y644/H644,"0")+IFERROR(Y645/H645,"0")+IFERROR(Y646/H646,"0")</f>
        <v>103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2.2402499999999996</v>
      </c>
      <c r="AA647" s="786"/>
      <c r="AB647" s="786"/>
      <c r="AC647" s="786"/>
    </row>
    <row r="648" spans="1:68" x14ac:dyDescent="0.2">
      <c r="A648" s="792"/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7"/>
      <c r="P648" s="798" t="s">
        <v>71</v>
      </c>
      <c r="Q648" s="794"/>
      <c r="R648" s="794"/>
      <c r="S648" s="794"/>
      <c r="T648" s="794"/>
      <c r="U648" s="794"/>
      <c r="V648" s="795"/>
      <c r="W648" s="37" t="s">
        <v>69</v>
      </c>
      <c r="X648" s="785">
        <f>IFERROR(SUM(X639:X646),"0")</f>
        <v>800</v>
      </c>
      <c r="Y648" s="785">
        <f>IFERROR(SUM(Y639:Y646),"0")</f>
        <v>803.4</v>
      </c>
      <c r="Z648" s="37"/>
      <c r="AA648" s="786"/>
      <c r="AB648" s="786"/>
      <c r="AC648" s="786"/>
    </row>
    <row r="649" spans="1:68" ht="14.25" hidden="1" customHeight="1" x14ac:dyDescent="0.25">
      <c r="A649" s="791" t="s">
        <v>211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1036</v>
      </c>
      <c r="B650" s="54" t="s">
        <v>1037</v>
      </c>
      <c r="C650" s="31">
        <v>4301060408</v>
      </c>
      <c r="D650" s="803">
        <v>4640242180120</v>
      </c>
      <c r="E650" s="804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814" t="s">
        <v>1038</v>
      </c>
      <c r="Q650" s="800"/>
      <c r="R650" s="800"/>
      <c r="S650" s="800"/>
      <c r="T650" s="80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1036</v>
      </c>
      <c r="B651" s="54" t="s">
        <v>1040</v>
      </c>
      <c r="C651" s="31">
        <v>4301060354</v>
      </c>
      <c r="D651" s="803">
        <v>4640242180120</v>
      </c>
      <c r="E651" s="804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925" t="s">
        <v>1041</v>
      </c>
      <c r="Q651" s="800"/>
      <c r="R651" s="800"/>
      <c r="S651" s="800"/>
      <c r="T651" s="80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1042</v>
      </c>
      <c r="B652" s="54" t="s">
        <v>1043</v>
      </c>
      <c r="C652" s="31">
        <v>4301060407</v>
      </c>
      <c r="D652" s="803">
        <v>4640242180137</v>
      </c>
      <c r="E652" s="804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897" t="s">
        <v>1044</v>
      </c>
      <c r="Q652" s="800"/>
      <c r="R652" s="800"/>
      <c r="S652" s="800"/>
      <c r="T652" s="80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1042</v>
      </c>
      <c r="B653" s="54" t="s">
        <v>1046</v>
      </c>
      <c r="C653" s="31">
        <v>4301060355</v>
      </c>
      <c r="D653" s="803">
        <v>4640242180137</v>
      </c>
      <c r="E653" s="804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1072" t="s">
        <v>1047</v>
      </c>
      <c r="Q653" s="800"/>
      <c r="R653" s="800"/>
      <c r="S653" s="800"/>
      <c r="T653" s="80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796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7"/>
      <c r="P654" s="798" t="s">
        <v>71</v>
      </c>
      <c r="Q654" s="794"/>
      <c r="R654" s="794"/>
      <c r="S654" s="794"/>
      <c r="T654" s="794"/>
      <c r="U654" s="794"/>
      <c r="V654" s="795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7"/>
      <c r="P655" s="798" t="s">
        <v>71</v>
      </c>
      <c r="Q655" s="794"/>
      <c r="R655" s="794"/>
      <c r="S655" s="794"/>
      <c r="T655" s="794"/>
      <c r="U655" s="794"/>
      <c r="V655" s="795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hidden="1" customHeight="1" x14ac:dyDescent="0.25">
      <c r="A656" s="834" t="s">
        <v>1048</v>
      </c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2"/>
      <c r="P656" s="792"/>
      <c r="Q656" s="792"/>
      <c r="R656" s="792"/>
      <c r="S656" s="792"/>
      <c r="T656" s="792"/>
      <c r="U656" s="792"/>
      <c r="V656" s="792"/>
      <c r="W656" s="792"/>
      <c r="X656" s="792"/>
      <c r="Y656" s="792"/>
      <c r="Z656" s="792"/>
      <c r="AA656" s="778"/>
      <c r="AB656" s="778"/>
      <c r="AC656" s="778"/>
    </row>
    <row r="657" spans="1:68" ht="14.25" hidden="1" customHeight="1" x14ac:dyDescent="0.25">
      <c r="A657" s="791" t="s">
        <v>115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9"/>
      <c r="AB657" s="779"/>
      <c r="AC657" s="779"/>
    </row>
    <row r="658" spans="1:68" ht="27" hidden="1" customHeight="1" x14ac:dyDescent="0.25">
      <c r="A658" s="54" t="s">
        <v>1049</v>
      </c>
      <c r="B658" s="54" t="s">
        <v>1050</v>
      </c>
      <c r="C658" s="31">
        <v>4301011951</v>
      </c>
      <c r="D658" s="803">
        <v>4640242180045</v>
      </c>
      <c r="E658" s="804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1075" t="s">
        <v>1051</v>
      </c>
      <c r="Q658" s="800"/>
      <c r="R658" s="800"/>
      <c r="S658" s="800"/>
      <c r="T658" s="80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1053</v>
      </c>
      <c r="B659" s="54" t="s">
        <v>1054</v>
      </c>
      <c r="C659" s="31">
        <v>4301011950</v>
      </c>
      <c r="D659" s="803">
        <v>4640242180601</v>
      </c>
      <c r="E659" s="804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38" t="s">
        <v>1055</v>
      </c>
      <c r="Q659" s="800"/>
      <c r="R659" s="800"/>
      <c r="S659" s="800"/>
      <c r="T659" s="80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8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8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1" t="s">
        <v>170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1057</v>
      </c>
      <c r="B663" s="54" t="s">
        <v>1058</v>
      </c>
      <c r="C663" s="31">
        <v>4301020314</v>
      </c>
      <c r="D663" s="803">
        <v>4640242180090</v>
      </c>
      <c r="E663" s="804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1221" t="s">
        <v>1059</v>
      </c>
      <c r="Q663" s="800"/>
      <c r="R663" s="800"/>
      <c r="S663" s="800"/>
      <c r="T663" s="80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79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8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8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hidden="1" customHeight="1" x14ac:dyDescent="0.25">
      <c r="A666" s="791" t="s">
        <v>64</v>
      </c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2"/>
      <c r="P666" s="792"/>
      <c r="Q666" s="792"/>
      <c r="R666" s="792"/>
      <c r="S666" s="792"/>
      <c r="T666" s="792"/>
      <c r="U666" s="792"/>
      <c r="V666" s="792"/>
      <c r="W666" s="792"/>
      <c r="X666" s="792"/>
      <c r="Y666" s="792"/>
      <c r="Z666" s="792"/>
      <c r="AA666" s="779"/>
      <c r="AB666" s="779"/>
      <c r="AC666" s="779"/>
    </row>
    <row r="667" spans="1:68" ht="27" hidden="1" customHeight="1" x14ac:dyDescent="0.25">
      <c r="A667" s="54" t="s">
        <v>1061</v>
      </c>
      <c r="B667" s="54" t="s">
        <v>1062</v>
      </c>
      <c r="C667" s="31">
        <v>4301031321</v>
      </c>
      <c r="D667" s="803">
        <v>4640242180076</v>
      </c>
      <c r="E667" s="804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882" t="s">
        <v>1063</v>
      </c>
      <c r="Q667" s="800"/>
      <c r="R667" s="800"/>
      <c r="S667" s="800"/>
      <c r="T667" s="80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796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7"/>
      <c r="P668" s="798" t="s">
        <v>71</v>
      </c>
      <c r="Q668" s="794"/>
      <c r="R668" s="794"/>
      <c r="S668" s="794"/>
      <c r="T668" s="794"/>
      <c r="U668" s="794"/>
      <c r="V668" s="795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hidden="1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7"/>
      <c r="P669" s="798" t="s">
        <v>71</v>
      </c>
      <c r="Q669" s="794"/>
      <c r="R669" s="794"/>
      <c r="S669" s="794"/>
      <c r="T669" s="794"/>
      <c r="U669" s="794"/>
      <c r="V669" s="795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hidden="1" customHeight="1" x14ac:dyDescent="0.25">
      <c r="A670" s="791" t="s">
        <v>73</v>
      </c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2"/>
      <c r="P670" s="792"/>
      <c r="Q670" s="792"/>
      <c r="R670" s="792"/>
      <c r="S670" s="792"/>
      <c r="T670" s="792"/>
      <c r="U670" s="792"/>
      <c r="V670" s="792"/>
      <c r="W670" s="792"/>
      <c r="X670" s="792"/>
      <c r="Y670" s="792"/>
      <c r="Z670" s="792"/>
      <c r="AA670" s="779"/>
      <c r="AB670" s="779"/>
      <c r="AC670" s="779"/>
    </row>
    <row r="671" spans="1:68" ht="27" hidden="1" customHeight="1" x14ac:dyDescent="0.25">
      <c r="A671" s="54" t="s">
        <v>1065</v>
      </c>
      <c r="B671" s="54" t="s">
        <v>1066</v>
      </c>
      <c r="C671" s="31">
        <v>4301051780</v>
      </c>
      <c r="D671" s="803">
        <v>4640242180106</v>
      </c>
      <c r="E671" s="804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938" t="s">
        <v>1067</v>
      </c>
      <c r="Q671" s="800"/>
      <c r="R671" s="800"/>
      <c r="S671" s="800"/>
      <c r="T671" s="80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hidden="1" x14ac:dyDescent="0.2">
      <c r="A672" s="796"/>
      <c r="B672" s="792"/>
      <c r="C672" s="792"/>
      <c r="D672" s="792"/>
      <c r="E672" s="792"/>
      <c r="F672" s="792"/>
      <c r="G672" s="792"/>
      <c r="H672" s="792"/>
      <c r="I672" s="792"/>
      <c r="J672" s="792"/>
      <c r="K672" s="792"/>
      <c r="L672" s="792"/>
      <c r="M672" s="792"/>
      <c r="N672" s="792"/>
      <c r="O672" s="797"/>
      <c r="P672" s="798" t="s">
        <v>71</v>
      </c>
      <c r="Q672" s="794"/>
      <c r="R672" s="794"/>
      <c r="S672" s="794"/>
      <c r="T672" s="794"/>
      <c r="U672" s="794"/>
      <c r="V672" s="795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hidden="1" x14ac:dyDescent="0.2">
      <c r="A673" s="792"/>
      <c r="B673" s="792"/>
      <c r="C673" s="792"/>
      <c r="D673" s="792"/>
      <c r="E673" s="792"/>
      <c r="F673" s="792"/>
      <c r="G673" s="792"/>
      <c r="H673" s="792"/>
      <c r="I673" s="792"/>
      <c r="J673" s="792"/>
      <c r="K673" s="792"/>
      <c r="L673" s="792"/>
      <c r="M673" s="792"/>
      <c r="N673" s="792"/>
      <c r="O673" s="797"/>
      <c r="P673" s="798" t="s">
        <v>71</v>
      </c>
      <c r="Q673" s="794"/>
      <c r="R673" s="794"/>
      <c r="S673" s="794"/>
      <c r="T673" s="794"/>
      <c r="U673" s="794"/>
      <c r="V673" s="795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853"/>
      <c r="B674" s="792"/>
      <c r="C674" s="792"/>
      <c r="D674" s="792"/>
      <c r="E674" s="792"/>
      <c r="F674" s="792"/>
      <c r="G674" s="792"/>
      <c r="H674" s="792"/>
      <c r="I674" s="792"/>
      <c r="J674" s="792"/>
      <c r="K674" s="792"/>
      <c r="L674" s="792"/>
      <c r="M674" s="792"/>
      <c r="N674" s="792"/>
      <c r="O674" s="854"/>
      <c r="P674" s="823" t="s">
        <v>1069</v>
      </c>
      <c r="Q674" s="824"/>
      <c r="R674" s="824"/>
      <c r="S674" s="824"/>
      <c r="T674" s="824"/>
      <c r="U674" s="824"/>
      <c r="V674" s="822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17005.7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17120.120000000003</v>
      </c>
      <c r="Z674" s="37"/>
      <c r="AA674" s="786"/>
      <c r="AB674" s="786"/>
      <c r="AC674" s="786"/>
    </row>
    <row r="675" spans="1:32" x14ac:dyDescent="0.2">
      <c r="A675" s="792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792"/>
      <c r="O675" s="854"/>
      <c r="P675" s="823" t="s">
        <v>1070</v>
      </c>
      <c r="Q675" s="824"/>
      <c r="R675" s="824"/>
      <c r="S675" s="824"/>
      <c r="T675" s="824"/>
      <c r="U675" s="824"/>
      <c r="V675" s="822"/>
      <c r="W675" s="37" t="s">
        <v>69</v>
      </c>
      <c r="X675" s="785">
        <f>IFERROR(SUM(BM22:BM671),"0")</f>
        <v>17864.072901581178</v>
      </c>
      <c r="Y675" s="785">
        <f>IFERROR(SUM(BN22:BN671),"0")</f>
        <v>17985.742000000002</v>
      </c>
      <c r="Z675" s="37"/>
      <c r="AA675" s="786"/>
      <c r="AB675" s="786"/>
      <c r="AC675" s="786"/>
    </row>
    <row r="676" spans="1:32" x14ac:dyDescent="0.2">
      <c r="A676" s="792"/>
      <c r="B676" s="792"/>
      <c r="C676" s="792"/>
      <c r="D676" s="792"/>
      <c r="E676" s="792"/>
      <c r="F676" s="792"/>
      <c r="G676" s="792"/>
      <c r="H676" s="792"/>
      <c r="I676" s="792"/>
      <c r="J676" s="792"/>
      <c r="K676" s="792"/>
      <c r="L676" s="792"/>
      <c r="M676" s="792"/>
      <c r="N676" s="792"/>
      <c r="O676" s="854"/>
      <c r="P676" s="823" t="s">
        <v>1071</v>
      </c>
      <c r="Q676" s="824"/>
      <c r="R676" s="824"/>
      <c r="S676" s="824"/>
      <c r="T676" s="824"/>
      <c r="U676" s="824"/>
      <c r="V676" s="822"/>
      <c r="W676" s="37" t="s">
        <v>1072</v>
      </c>
      <c r="X676" s="38">
        <f>ROUNDUP(SUM(BO22:BO671),0)</f>
        <v>29</v>
      </c>
      <c r="Y676" s="38">
        <f>ROUNDUP(SUM(BP22:BP671),0)</f>
        <v>30</v>
      </c>
      <c r="Z676" s="37"/>
      <c r="AA676" s="786"/>
      <c r="AB676" s="786"/>
      <c r="AC676" s="786"/>
    </row>
    <row r="677" spans="1:32" x14ac:dyDescent="0.2">
      <c r="A677" s="792"/>
      <c r="B677" s="792"/>
      <c r="C677" s="792"/>
      <c r="D677" s="792"/>
      <c r="E677" s="792"/>
      <c r="F677" s="792"/>
      <c r="G677" s="792"/>
      <c r="H677" s="792"/>
      <c r="I677" s="792"/>
      <c r="J677" s="792"/>
      <c r="K677" s="792"/>
      <c r="L677" s="792"/>
      <c r="M677" s="792"/>
      <c r="N677" s="792"/>
      <c r="O677" s="854"/>
      <c r="P677" s="823" t="s">
        <v>1073</v>
      </c>
      <c r="Q677" s="824"/>
      <c r="R677" s="824"/>
      <c r="S677" s="824"/>
      <c r="T677" s="824"/>
      <c r="U677" s="824"/>
      <c r="V677" s="822"/>
      <c r="W677" s="37" t="s">
        <v>69</v>
      </c>
      <c r="X677" s="785">
        <f>GrossWeightTotal+PalletQtyTotal*25</f>
        <v>18589.072901581178</v>
      </c>
      <c r="Y677" s="785">
        <f>GrossWeightTotalR+PalletQtyTotalR*25</f>
        <v>18735.742000000002</v>
      </c>
      <c r="Z677" s="37"/>
      <c r="AA677" s="786"/>
      <c r="AB677" s="786"/>
      <c r="AC677" s="786"/>
    </row>
    <row r="678" spans="1:32" x14ac:dyDescent="0.2">
      <c r="A678" s="792"/>
      <c r="B678" s="792"/>
      <c r="C678" s="792"/>
      <c r="D678" s="792"/>
      <c r="E678" s="792"/>
      <c r="F678" s="792"/>
      <c r="G678" s="792"/>
      <c r="H678" s="792"/>
      <c r="I678" s="792"/>
      <c r="J678" s="792"/>
      <c r="K678" s="792"/>
      <c r="L678" s="792"/>
      <c r="M678" s="792"/>
      <c r="N678" s="792"/>
      <c r="O678" s="854"/>
      <c r="P678" s="823" t="s">
        <v>1074</v>
      </c>
      <c r="Q678" s="824"/>
      <c r="R678" s="824"/>
      <c r="S678" s="824"/>
      <c r="T678" s="824"/>
      <c r="U678" s="824"/>
      <c r="V678" s="822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2925.4842820015224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2947</v>
      </c>
      <c r="Z678" s="37"/>
      <c r="AA678" s="786"/>
      <c r="AB678" s="786"/>
      <c r="AC678" s="786"/>
    </row>
    <row r="679" spans="1:32" ht="14.25" hidden="1" customHeight="1" x14ac:dyDescent="0.2">
      <c r="A679" s="792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92"/>
      <c r="O679" s="854"/>
      <c r="P679" s="823" t="s">
        <v>1075</v>
      </c>
      <c r="Q679" s="824"/>
      <c r="R679" s="824"/>
      <c r="S679" s="824"/>
      <c r="T679" s="824"/>
      <c r="U679" s="824"/>
      <c r="V679" s="822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33.078519999999997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9" t="s">
        <v>113</v>
      </c>
      <c r="D681" s="817"/>
      <c r="E681" s="817"/>
      <c r="F681" s="817"/>
      <c r="G681" s="817"/>
      <c r="H681" s="818"/>
      <c r="I681" s="789" t="s">
        <v>331</v>
      </c>
      <c r="J681" s="817"/>
      <c r="K681" s="817"/>
      <c r="L681" s="817"/>
      <c r="M681" s="817"/>
      <c r="N681" s="817"/>
      <c r="O681" s="817"/>
      <c r="P681" s="817"/>
      <c r="Q681" s="817"/>
      <c r="R681" s="817"/>
      <c r="S681" s="817"/>
      <c r="T681" s="817"/>
      <c r="U681" s="817"/>
      <c r="V681" s="818"/>
      <c r="W681" s="789" t="s">
        <v>670</v>
      </c>
      <c r="X681" s="818"/>
      <c r="Y681" s="789" t="s">
        <v>759</v>
      </c>
      <c r="Z681" s="817"/>
      <c r="AA681" s="817"/>
      <c r="AB681" s="818"/>
      <c r="AC681" s="780" t="s">
        <v>868</v>
      </c>
      <c r="AD681" s="780" t="s">
        <v>940</v>
      </c>
      <c r="AE681" s="789" t="s">
        <v>948</v>
      </c>
      <c r="AF681" s="818"/>
    </row>
    <row r="682" spans="1:32" ht="14.25" customHeight="1" thickTop="1" x14ac:dyDescent="0.2">
      <c r="A682" s="1165" t="s">
        <v>1078</v>
      </c>
      <c r="B682" s="789" t="s">
        <v>63</v>
      </c>
      <c r="C682" s="789" t="s">
        <v>114</v>
      </c>
      <c r="D682" s="789" t="s">
        <v>141</v>
      </c>
      <c r="E682" s="789" t="s">
        <v>219</v>
      </c>
      <c r="F682" s="789" t="s">
        <v>243</v>
      </c>
      <c r="G682" s="789" t="s">
        <v>289</v>
      </c>
      <c r="H682" s="789" t="s">
        <v>113</v>
      </c>
      <c r="I682" s="789" t="s">
        <v>332</v>
      </c>
      <c r="J682" s="789" t="s">
        <v>356</v>
      </c>
      <c r="K682" s="789" t="s">
        <v>434</v>
      </c>
      <c r="L682" s="789" t="s">
        <v>455</v>
      </c>
      <c r="M682" s="789" t="s">
        <v>479</v>
      </c>
      <c r="N682" s="781"/>
      <c r="O682" s="789" t="s">
        <v>506</v>
      </c>
      <c r="P682" s="789" t="s">
        <v>509</v>
      </c>
      <c r="Q682" s="789" t="s">
        <v>518</v>
      </c>
      <c r="R682" s="789" t="s">
        <v>534</v>
      </c>
      <c r="S682" s="789" t="s">
        <v>544</v>
      </c>
      <c r="T682" s="789" t="s">
        <v>557</v>
      </c>
      <c r="U682" s="789" t="s">
        <v>568</v>
      </c>
      <c r="V682" s="789" t="s">
        <v>657</v>
      </c>
      <c r="W682" s="789" t="s">
        <v>671</v>
      </c>
      <c r="X682" s="789" t="s">
        <v>715</v>
      </c>
      <c r="Y682" s="789" t="s">
        <v>760</v>
      </c>
      <c r="Z682" s="789" t="s">
        <v>828</v>
      </c>
      <c r="AA682" s="789" t="s">
        <v>852</v>
      </c>
      <c r="AB682" s="789" t="s">
        <v>864</v>
      </c>
      <c r="AC682" s="789" t="s">
        <v>868</v>
      </c>
      <c r="AD682" s="789" t="s">
        <v>940</v>
      </c>
      <c r="AE682" s="789" t="s">
        <v>948</v>
      </c>
      <c r="AF682" s="789" t="s">
        <v>1048</v>
      </c>
    </row>
    <row r="683" spans="1:32" ht="13.5" customHeight="1" thickBot="1" x14ac:dyDescent="0.25">
      <c r="A683" s="1166"/>
      <c r="B683" s="790"/>
      <c r="C683" s="790"/>
      <c r="D683" s="790"/>
      <c r="E683" s="790"/>
      <c r="F683" s="790"/>
      <c r="G683" s="790"/>
      <c r="H683" s="790"/>
      <c r="I683" s="790"/>
      <c r="J683" s="790"/>
      <c r="K683" s="790"/>
      <c r="L683" s="790"/>
      <c r="M683" s="790"/>
      <c r="N683" s="781"/>
      <c r="O683" s="790"/>
      <c r="P683" s="790"/>
      <c r="Q683" s="790"/>
      <c r="R683" s="790"/>
      <c r="S683" s="790"/>
      <c r="T683" s="790"/>
      <c r="U683" s="790"/>
      <c r="V683" s="790"/>
      <c r="W683" s="790"/>
      <c r="X683" s="790"/>
      <c r="Y683" s="790"/>
      <c r="Z683" s="790"/>
      <c r="AA683" s="790"/>
      <c r="AB683" s="790"/>
      <c r="AC683" s="790"/>
      <c r="AD683" s="790"/>
      <c r="AE683" s="790"/>
      <c r="AF683" s="790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542.40000000000009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716.40000000000009</v>
      </c>
      <c r="E684" s="46">
        <f>IFERROR(Y107*1,"0")+IFERROR(Y108*1,"0")+IFERROR(Y109*1,"0")+IFERROR(Y113*1,"0")+IFERROR(Y114*1,"0")+IFERROR(Y115*1,"0")+IFERROR(Y116*1,"0")+IFERROR(Y117*1,"0")+IFERROR(Y118*1,"0")</f>
        <v>1121.4000000000001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1394.8</v>
      </c>
      <c r="G684" s="46">
        <f>IFERROR(Y154*1,"0")+IFERROR(Y155*1,"0")+IFERROR(Y156*1,"0")+IFERROR(Y160*1,"0")+IFERROR(Y161*1,"0")+IFERROR(Y165*1,"0")+IFERROR(Y166*1,"0")+IFERROR(Y167*1,"0")</f>
        <v>147.36000000000001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462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1027.8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166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201.6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315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151.80000000000001</v>
      </c>
      <c r="V684" s="46">
        <f>IFERROR(Y407*1,"0")+IFERROR(Y411*1,"0")+IFERROR(Y412*1,"0")+IFERROR(Y413*1,"0")</f>
        <v>815.4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8367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72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78.900000000000006</v>
      </c>
      <c r="Z684" s="46">
        <f>IFERROR(Y521*1,"0")+IFERROR(Y525*1,"0")+IFERROR(Y526*1,"0")+IFERROR(Y527*1,"0")+IFERROR(Y528*1,"0")+IFERROR(Y529*1,"0")+IFERROR(Y533*1,"0")+IFERROR(Y537*1,"0")</f>
        <v>45.9</v>
      </c>
      <c r="AA684" s="46">
        <f>IFERROR(Y542*1,"0")+IFERROR(Y543*1,"0")+IFERROR(Y544*1,"0")+IFERROR(Y545*1,"0")</f>
        <v>15.600000000000001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651.36</v>
      </c>
      <c r="AD684" s="46">
        <f>IFERROR(Y602*1,"0")+IFERROR(Y606*1,"0")</f>
        <v>0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827.4</v>
      </c>
      <c r="AF684" s="46">
        <f>IFERROR(Y658*1,"0")+IFERROR(Y659*1,"0")+IFERROR(Y663*1,"0")+IFERROR(Y667*1,"0")+IFERROR(Y671*1,"0")</f>
        <v>0</v>
      </c>
    </row>
  </sheetData>
  <sheetProtection algorithmName="SHA-512" hashValue="rdhK5N0iZ7SC9PStm+rz4n1e2K3BdWtqtrJ3RI5aovd0D95prCJWtZGqit5JegAxkkWORx/XvJTGvTxgJtIGgw==" saltValue="82VXUoc9r4OCXMX1rYzNhg==" spinCount="100000" sheet="1" objects="1" scenarios="1" sort="0" autoFilter="0" pivotTables="0"/>
  <autoFilter ref="A18:AF6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,00"/>
        <filter val="1,20"/>
        <filter val="1,50"/>
        <filter val="1,67"/>
        <filter val="1,80"/>
        <filter val="10,00"/>
        <filter val="100,00"/>
        <filter val="102,56"/>
        <filter val="108,00"/>
        <filter val="11,67"/>
        <filter val="12,04"/>
        <filter val="12,50"/>
        <filter val="120,00"/>
        <filter val="123,15"/>
        <filter val="130,00"/>
        <filter val="135,00"/>
        <filter val="139,29"/>
        <filter val="14,00"/>
        <filter val="140,00"/>
        <filter val="143,57"/>
        <filter val="146,30"/>
        <filter val="15,00"/>
        <filter val="150,00"/>
        <filter val="158,00"/>
        <filter val="160,00"/>
        <filter val="166,67"/>
        <filter val="168,00"/>
        <filter val="17 005,70"/>
        <filter val="17 864,07"/>
        <filter val="17,50"/>
        <filter val="17,58"/>
        <filter val="170,00"/>
        <filter val="175,00"/>
        <filter val="176,19"/>
        <filter val="18 589,07"/>
        <filter val="18,33"/>
        <filter val="18,75"/>
        <filter val="18,94"/>
        <filter val="180,00"/>
        <filter val="2 500,00"/>
        <filter val="2 700,00"/>
        <filter val="2 925,48"/>
        <filter val="2,22"/>
        <filter val="20,00"/>
        <filter val="200,00"/>
        <filter val="21,00"/>
        <filter val="210,00"/>
        <filter val="225,00"/>
        <filter val="24,00"/>
        <filter val="240,00"/>
        <filter val="250,00"/>
        <filter val="29"/>
        <filter val="29,70"/>
        <filter val="3,00"/>
        <filter val="30,00"/>
        <filter val="300,00"/>
        <filter val="31,31"/>
        <filter val="315,00"/>
        <filter val="35,00"/>
        <filter val="350,00"/>
        <filter val="36,00"/>
        <filter val="36,67"/>
        <filter val="360,00"/>
        <filter val="37,50"/>
        <filter val="372,00"/>
        <filter val="383,33"/>
        <filter val="392,67"/>
        <filter val="4,00"/>
        <filter val="40,00"/>
        <filter val="410,00"/>
        <filter val="42,00"/>
        <filter val="420,00"/>
        <filter val="44,00"/>
        <filter val="44,02"/>
        <filter val="450,00"/>
        <filter val="460,00"/>
        <filter val="49,50"/>
        <filter val="5 830,00"/>
        <filter val="5,00"/>
        <filter val="5,83"/>
        <filter val="50,00"/>
        <filter val="540,00"/>
        <filter val="550,00"/>
        <filter val="575,00"/>
        <filter val="595,00"/>
        <filter val="6,00"/>
        <filter val="60,00"/>
        <filter val="630,00"/>
        <filter val="670,00"/>
        <filter val="686,00"/>
        <filter val="70,00"/>
        <filter val="700,00"/>
        <filter val="72,00"/>
        <filter val="77,00"/>
        <filter val="79,47"/>
        <filter val="80,00"/>
        <filter val="800,00"/>
        <filter val="805,00"/>
        <filter val="82,41"/>
        <filter val="83,33"/>
        <filter val="87,78"/>
        <filter val="9,00"/>
        <filter val="90,00"/>
        <filter val="900,00"/>
      </filters>
    </filterColumn>
    <filterColumn colId="29" showButton="0"/>
    <filterColumn colId="30" showButton="0"/>
  </autoFilter>
  <mergeCells count="1205"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P563:T563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D126:E126"/>
    <mergeCell ref="P443:T443"/>
    <mergeCell ref="D197:E197"/>
    <mergeCell ref="P381:T381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407:T407"/>
    <mergeCell ref="D499:E499"/>
    <mergeCell ref="D70:E70"/>
    <mergeCell ref="D238:E238"/>
    <mergeCell ref="D426:E426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P182:V182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5:E5"/>
    <mergeCell ref="P382:T38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D8:M8"/>
    <mergeCell ref="P31:T31"/>
    <mergeCell ref="D139:E139"/>
    <mergeCell ref="P565:T565"/>
    <mergeCell ref="A241:Z241"/>
    <mergeCell ref="P266:T266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A214:O215"/>
    <mergeCell ref="D67:E67"/>
    <mergeCell ref="P530:V530"/>
    <mergeCell ref="P95:T95"/>
    <mergeCell ref="P527:T527"/>
    <mergeCell ref="P502:T502"/>
    <mergeCell ref="D616:E616"/>
    <mergeCell ref="P573:T573"/>
    <mergeCell ref="D516:E516"/>
    <mergeCell ref="P402:T402"/>
    <mergeCell ref="D301:E30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I17:I18"/>
    <mergeCell ref="D141:E141"/>
    <mergeCell ref="A119:O120"/>
    <mergeCell ref="D377:E377"/>
    <mergeCell ref="P287:T287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P132:T132"/>
    <mergeCell ref="A121:Z121"/>
    <mergeCell ref="P538:V538"/>
    <mergeCell ref="P367:V367"/>
    <mergeCell ref="A357:Z357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P464:T464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461:O462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P658:T658"/>
    <mergeCell ref="A263:Z263"/>
    <mergeCell ref="P264:T264"/>
    <mergeCell ref="P68:T68"/>
    <mergeCell ref="P186:V186"/>
    <mergeCell ref="D38:E38"/>
    <mergeCell ref="A654:O655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P26:T26"/>
    <mergeCell ref="P461:V461"/>
    <mergeCell ref="A72:O73"/>
    <mergeCell ref="P591:T59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676:V676"/>
    <mergeCell ref="D64:E64"/>
    <mergeCell ref="P235:T235"/>
    <mergeCell ref="A607:O608"/>
    <mergeCell ref="P506:T506"/>
    <mergeCell ref="P533:T533"/>
    <mergeCell ref="D349:E349"/>
    <mergeCell ref="P384:V384"/>
    <mergeCell ref="P157:V157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D198:E198"/>
    <mergeCell ref="P617:T617"/>
    <mergeCell ref="D489:E489"/>
    <mergeCell ref="D427:E427"/>
    <mergeCell ref="A157:O158"/>
    <mergeCell ref="P104:V104"/>
    <mergeCell ref="P27:T27"/>
    <mergeCell ref="P325:T325"/>
    <mergeCell ref="P154:T154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D27:E27"/>
    <mergeCell ref="P408:V408"/>
    <mergeCell ref="D325:E325"/>
    <mergeCell ref="P208:T208"/>
    <mergeCell ref="D567:E567"/>
    <mergeCell ref="P450:T450"/>
    <mergeCell ref="D396:E396"/>
    <mergeCell ref="P353:T353"/>
    <mergeCell ref="P204:V204"/>
    <mergeCell ref="P440:V440"/>
    <mergeCell ref="A444:O445"/>
    <mergeCell ref="P341:V341"/>
    <mergeCell ref="P664:V664"/>
    <mergeCell ref="P212:T212"/>
    <mergeCell ref="P552:V552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E682:E683"/>
    <mergeCell ref="G682:G683"/>
    <mergeCell ref="D645:E645"/>
    <mergeCell ref="D459:E459"/>
    <mergeCell ref="D288:E288"/>
    <mergeCell ref="A532:Z532"/>
    <mergeCell ref="D434:E434"/>
    <mergeCell ref="P488:T488"/>
    <mergeCell ref="P240:V240"/>
    <mergeCell ref="P282:T282"/>
    <mergeCell ref="D154:E154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Y682:Y683"/>
    <mergeCell ref="A520:Z520"/>
    <mergeCell ref="P301:T301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P633:T633"/>
    <mergeCell ref="D207:E207"/>
    <mergeCell ref="D671:E671"/>
    <mergeCell ref="P479:V479"/>
    <mergeCell ref="A168:O169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668:O669"/>
    <mergeCell ref="A549:Z549"/>
    <mergeCell ref="A476:Z476"/>
    <mergeCell ref="A536:Z536"/>
    <mergeCell ref="D639:E639"/>
    <mergeCell ref="D468:E468"/>
    <mergeCell ref="D577:E577"/>
    <mergeCell ref="P303:V30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A674:O679"/>
    <mergeCell ref="D29:E29"/>
    <mergeCell ref="P592:V592"/>
    <mergeCell ref="P515:T515"/>
    <mergeCell ref="P344:T344"/>
    <mergeCell ref="D265:E265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M682:M683"/>
    <mergeCell ref="D123:E123"/>
    <mergeCell ref="P58:T58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Y681:AB681"/>
    <mergeCell ref="Y17:Y18"/>
    <mergeCell ref="U17:V17"/>
    <mergeCell ref="D57:E57"/>
    <mergeCell ref="P674:V674"/>
    <mergeCell ref="D344:E344"/>
    <mergeCell ref="P338:T338"/>
    <mergeCell ref="D642:E642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P598:V598"/>
    <mergeCell ref="P363:T363"/>
    <mergeCell ref="D515:E51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P200:T200"/>
    <mergeCell ref="P513:V513"/>
    <mergeCell ref="P134:T134"/>
    <mergeCell ref="D22:E22"/>
    <mergeCell ref="D618:E618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X17:X18"/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4 X71 X78 X109 X115 X142 X311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1vJqS9sibv1bRzmqYvxGV1MhTkRM9HwZzDGlNphK49li2wqAKQi8ZXlEdLCr5TPBq8WDHM7qWKBLWl6F1fRjbQ==" saltValue="vBKOepTlAaRCJsl7hEp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