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194E02-03E8-4260-8123-2D0EA45BCA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X660" i="1"/>
  <c r="BO659" i="1"/>
  <c r="BM659" i="1"/>
  <c r="Y659" i="1"/>
  <c r="X657" i="1"/>
  <c r="X656" i="1"/>
  <c r="BO655" i="1"/>
  <c r="BM655" i="1"/>
  <c r="Y655" i="1"/>
  <c r="X653" i="1"/>
  <c r="X652" i="1"/>
  <c r="BO651" i="1"/>
  <c r="BM651" i="1"/>
  <c r="Y651" i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Z593" i="1" s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BP587" i="1" s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BP577" i="1" s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Y442" i="1" s="1"/>
  <c r="X439" i="1"/>
  <c r="X438" i="1"/>
  <c r="BO437" i="1"/>
  <c r="BM437" i="1"/>
  <c r="Y437" i="1"/>
  <c r="BP437" i="1" s="1"/>
  <c r="BO436" i="1"/>
  <c r="BM436" i="1"/>
  <c r="Y436" i="1"/>
  <c r="Y439" i="1" s="1"/>
  <c r="X434" i="1"/>
  <c r="X433" i="1"/>
  <c r="BO432" i="1"/>
  <c r="BM432" i="1"/>
  <c r="Y432" i="1"/>
  <c r="BP432" i="1" s="1"/>
  <c r="P432" i="1"/>
  <c r="BO431" i="1"/>
  <c r="BM431" i="1"/>
  <c r="Y431" i="1"/>
  <c r="BP431" i="1" s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BP392" i="1" s="1"/>
  <c r="BO391" i="1"/>
  <c r="BM391" i="1"/>
  <c r="Y391" i="1"/>
  <c r="BP391" i="1" s="1"/>
  <c r="X389" i="1"/>
  <c r="X388" i="1"/>
  <c r="BO387" i="1"/>
  <c r="BM387" i="1"/>
  <c r="Y387" i="1"/>
  <c r="BP387" i="1" s="1"/>
  <c r="P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3" i="1" s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2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2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X295" i="1"/>
  <c r="X294" i="1"/>
  <c r="BO293" i="1"/>
  <c r="BM293" i="1"/>
  <c r="Y293" i="1"/>
  <c r="O672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Z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85" i="1" l="1"/>
  <c r="BN85" i="1"/>
  <c r="Z160" i="1"/>
  <c r="BN160" i="1"/>
  <c r="Z232" i="1"/>
  <c r="BN232" i="1"/>
  <c r="Z252" i="1"/>
  <c r="BN252" i="1"/>
  <c r="Z309" i="1"/>
  <c r="BN309" i="1"/>
  <c r="Z431" i="1"/>
  <c r="BN431" i="1"/>
  <c r="Z436" i="1"/>
  <c r="BN436" i="1"/>
  <c r="BP436" i="1"/>
  <c r="Z437" i="1"/>
  <c r="BN437" i="1"/>
  <c r="Y438" i="1"/>
  <c r="Z577" i="1"/>
  <c r="BN577" i="1"/>
  <c r="B672" i="1"/>
  <c r="X664" i="1"/>
  <c r="Y36" i="1"/>
  <c r="Z34" i="1"/>
  <c r="BN34" i="1"/>
  <c r="Z71" i="1"/>
  <c r="BN71" i="1"/>
  <c r="Z95" i="1"/>
  <c r="BN95" i="1"/>
  <c r="Z139" i="1"/>
  <c r="BN139" i="1"/>
  <c r="Z183" i="1"/>
  <c r="BN183" i="1"/>
  <c r="Z189" i="1"/>
  <c r="Z190" i="1" s="1"/>
  <c r="BN189" i="1"/>
  <c r="BP189" i="1"/>
  <c r="Z193" i="1"/>
  <c r="BN193" i="1"/>
  <c r="Z222" i="1"/>
  <c r="BN222" i="1"/>
  <c r="Z265" i="1"/>
  <c r="BN265" i="1"/>
  <c r="Z293" i="1"/>
  <c r="Z294" i="1" s="1"/>
  <c r="BN293" i="1"/>
  <c r="BP293" i="1"/>
  <c r="Y294" i="1"/>
  <c r="Z298" i="1"/>
  <c r="BN298" i="1"/>
  <c r="Z359" i="1"/>
  <c r="BN359" i="1"/>
  <c r="Z385" i="1"/>
  <c r="BN385" i="1"/>
  <c r="Z386" i="1"/>
  <c r="BN386" i="1"/>
  <c r="Z391" i="1"/>
  <c r="BN391" i="1"/>
  <c r="Z392" i="1"/>
  <c r="BN392" i="1"/>
  <c r="Z421" i="1"/>
  <c r="BN421" i="1"/>
  <c r="Z453" i="1"/>
  <c r="BN453" i="1"/>
  <c r="Z565" i="1"/>
  <c r="BN565" i="1"/>
  <c r="Z587" i="1"/>
  <c r="BN587" i="1"/>
  <c r="Y343" i="1"/>
  <c r="BP342" i="1"/>
  <c r="BN342" i="1"/>
  <c r="Z342" i="1"/>
  <c r="Z343" i="1" s="1"/>
  <c r="BP346" i="1"/>
  <c r="BN346" i="1"/>
  <c r="Z346" i="1"/>
  <c r="BP377" i="1"/>
  <c r="BN377" i="1"/>
  <c r="Z377" i="1"/>
  <c r="BP417" i="1"/>
  <c r="BN417" i="1"/>
  <c r="Z417" i="1"/>
  <c r="BP449" i="1"/>
  <c r="BN449" i="1"/>
  <c r="Z449" i="1"/>
  <c r="Y472" i="1"/>
  <c r="Y471" i="1"/>
  <c r="BP470" i="1"/>
  <c r="BN470" i="1"/>
  <c r="Z470" i="1"/>
  <c r="Z471" i="1" s="1"/>
  <c r="Y477" i="1"/>
  <c r="BP476" i="1"/>
  <c r="BN476" i="1"/>
  <c r="Z476" i="1"/>
  <c r="Z477" i="1" s="1"/>
  <c r="Y550" i="1"/>
  <c r="Y549" i="1"/>
  <c r="BP548" i="1"/>
  <c r="BN548" i="1"/>
  <c r="Z548" i="1"/>
  <c r="Z549" i="1" s="1"/>
  <c r="BP561" i="1"/>
  <c r="BN561" i="1"/>
  <c r="Z561" i="1"/>
  <c r="BP581" i="1"/>
  <c r="BN581" i="1"/>
  <c r="Z581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Z50" i="1"/>
  <c r="BN50" i="1"/>
  <c r="Z65" i="1"/>
  <c r="BN65" i="1"/>
  <c r="Z67" i="1"/>
  <c r="BN67" i="1"/>
  <c r="Z77" i="1"/>
  <c r="BN77" i="1"/>
  <c r="Y89" i="1"/>
  <c r="Z91" i="1"/>
  <c r="BN91" i="1"/>
  <c r="Z108" i="1"/>
  <c r="BN108" i="1"/>
  <c r="Y119" i="1"/>
  <c r="Z132" i="1"/>
  <c r="BN132" i="1"/>
  <c r="Z143" i="1"/>
  <c r="BN143" i="1"/>
  <c r="Z175" i="1"/>
  <c r="BN175" i="1"/>
  <c r="Z197" i="1"/>
  <c r="BN197" i="1"/>
  <c r="Z218" i="1"/>
  <c r="BN218" i="1"/>
  <c r="Z228" i="1"/>
  <c r="BN228" i="1"/>
  <c r="Z236" i="1"/>
  <c r="BN236" i="1"/>
  <c r="Z245" i="1"/>
  <c r="BN245" i="1"/>
  <c r="Z256" i="1"/>
  <c r="BN256" i="1"/>
  <c r="L672" i="1"/>
  <c r="Z269" i="1"/>
  <c r="BN269" i="1"/>
  <c r="M672" i="1"/>
  <c r="Z286" i="1"/>
  <c r="BN286" i="1"/>
  <c r="Z305" i="1"/>
  <c r="BN305" i="1"/>
  <c r="BP363" i="1"/>
  <c r="BN363" i="1"/>
  <c r="Z363" i="1"/>
  <c r="BP398" i="1"/>
  <c r="BN398" i="1"/>
  <c r="Z398" i="1"/>
  <c r="BP425" i="1"/>
  <c r="BN425" i="1"/>
  <c r="Z425" i="1"/>
  <c r="BP465" i="1"/>
  <c r="BN465" i="1"/>
  <c r="Z465" i="1"/>
  <c r="BP571" i="1"/>
  <c r="BN571" i="1"/>
  <c r="Z571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U672" i="1"/>
  <c r="BP69" i="1"/>
  <c r="BN69" i="1"/>
  <c r="Z69" i="1"/>
  <c r="BP83" i="1"/>
  <c r="BN83" i="1"/>
  <c r="Z83" i="1"/>
  <c r="BP93" i="1"/>
  <c r="BN93" i="1"/>
  <c r="Z93" i="1"/>
  <c r="BP114" i="1"/>
  <c r="BN114" i="1"/>
  <c r="Z114" i="1"/>
  <c r="BP149" i="1"/>
  <c r="BN149" i="1"/>
  <c r="Z149" i="1"/>
  <c r="BP154" i="1"/>
  <c r="BN154" i="1"/>
  <c r="Z154" i="1"/>
  <c r="BP177" i="1"/>
  <c r="BN177" i="1"/>
  <c r="Z177" i="1"/>
  <c r="BP199" i="1"/>
  <c r="BN199" i="1"/>
  <c r="Z199" i="1"/>
  <c r="BP220" i="1"/>
  <c r="BN220" i="1"/>
  <c r="Z220" i="1"/>
  <c r="BP230" i="1"/>
  <c r="BN230" i="1"/>
  <c r="Z230" i="1"/>
  <c r="Y247" i="1"/>
  <c r="BP240" i="1"/>
  <c r="BN240" i="1"/>
  <c r="Z240" i="1"/>
  <c r="K672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7" i="1"/>
  <c r="BN357" i="1"/>
  <c r="Z357" i="1"/>
  <c r="BP369" i="1"/>
  <c r="BN369" i="1"/>
  <c r="Z369" i="1"/>
  <c r="BP379" i="1"/>
  <c r="BN379" i="1"/>
  <c r="Z379" i="1"/>
  <c r="BP400" i="1"/>
  <c r="BN400" i="1"/>
  <c r="Z400" i="1"/>
  <c r="BP419" i="1"/>
  <c r="BN419" i="1"/>
  <c r="Z419" i="1"/>
  <c r="BP427" i="1"/>
  <c r="BN427" i="1"/>
  <c r="Z427" i="1"/>
  <c r="BP451" i="1"/>
  <c r="BN451" i="1"/>
  <c r="Z451" i="1"/>
  <c r="BP462" i="1"/>
  <c r="BN462" i="1"/>
  <c r="Z462" i="1"/>
  <c r="BP481" i="1"/>
  <c r="BN481" i="1"/>
  <c r="Z481" i="1"/>
  <c r="BP490" i="1"/>
  <c r="BN490" i="1"/>
  <c r="Z490" i="1"/>
  <c r="X663" i="1"/>
  <c r="X665" i="1" s="1"/>
  <c r="X666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Y79" i="1"/>
  <c r="BP75" i="1"/>
  <c r="BN75" i="1"/>
  <c r="Z75" i="1"/>
  <c r="BP87" i="1"/>
  <c r="BN87" i="1"/>
  <c r="Z87" i="1"/>
  <c r="BP101" i="1"/>
  <c r="BN101" i="1"/>
  <c r="Z101" i="1"/>
  <c r="BP126" i="1"/>
  <c r="BN126" i="1"/>
  <c r="Z126" i="1"/>
  <c r="BP141" i="1"/>
  <c r="BN141" i="1"/>
  <c r="Z141" i="1"/>
  <c r="Y166" i="1"/>
  <c r="BP164" i="1"/>
  <c r="BN164" i="1"/>
  <c r="Z164" i="1"/>
  <c r="BP195" i="1"/>
  <c r="BN195" i="1"/>
  <c r="Z195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Y381" i="1"/>
  <c r="BP375" i="1"/>
  <c r="BN375" i="1"/>
  <c r="Z375" i="1"/>
  <c r="BP394" i="1"/>
  <c r="BN394" i="1"/>
  <c r="Z394" i="1"/>
  <c r="BP411" i="1"/>
  <c r="BN411" i="1"/>
  <c r="Z411" i="1"/>
  <c r="BP423" i="1"/>
  <c r="BN423" i="1"/>
  <c r="Z423" i="1"/>
  <c r="Y455" i="1"/>
  <c r="BP447" i="1"/>
  <c r="BN447" i="1"/>
  <c r="Z447" i="1"/>
  <c r="BP457" i="1"/>
  <c r="BN457" i="1"/>
  <c r="Z457" i="1"/>
  <c r="BP463" i="1"/>
  <c r="BN463" i="1"/>
  <c r="Z463" i="1"/>
  <c r="BP487" i="1"/>
  <c r="BN487" i="1"/>
  <c r="Z487" i="1"/>
  <c r="BP497" i="1"/>
  <c r="BN497" i="1"/>
  <c r="Z497" i="1"/>
  <c r="BP502" i="1"/>
  <c r="BN502" i="1"/>
  <c r="Z502" i="1"/>
  <c r="BP523" i="1"/>
  <c r="BN523" i="1"/>
  <c r="Z523" i="1"/>
  <c r="BP543" i="1"/>
  <c r="BN543" i="1"/>
  <c r="Z543" i="1"/>
  <c r="BP559" i="1"/>
  <c r="BN559" i="1"/>
  <c r="Z559" i="1"/>
  <c r="BP569" i="1"/>
  <c r="BN569" i="1"/>
  <c r="Z569" i="1"/>
  <c r="BP579" i="1"/>
  <c r="BN579" i="1"/>
  <c r="Z579" i="1"/>
  <c r="BP589" i="1"/>
  <c r="BN589" i="1"/>
  <c r="Z589" i="1"/>
  <c r="BP618" i="1"/>
  <c r="BN618" i="1"/>
  <c r="Z618" i="1"/>
  <c r="BP620" i="1"/>
  <c r="BN620" i="1"/>
  <c r="Z620" i="1"/>
  <c r="BP622" i="1"/>
  <c r="BN622" i="1"/>
  <c r="Z622" i="1"/>
  <c r="Y97" i="1"/>
  <c r="E672" i="1"/>
  <c r="F672" i="1"/>
  <c r="Y135" i="1"/>
  <c r="Y302" i="1"/>
  <c r="T672" i="1"/>
  <c r="Y348" i="1"/>
  <c r="Y388" i="1"/>
  <c r="Y396" i="1"/>
  <c r="Y402" i="1"/>
  <c r="Y413" i="1"/>
  <c r="Y433" i="1"/>
  <c r="BP498" i="1"/>
  <c r="BN498" i="1"/>
  <c r="Z498" i="1"/>
  <c r="BP509" i="1"/>
  <c r="BN509" i="1"/>
  <c r="Z509" i="1"/>
  <c r="BP513" i="1"/>
  <c r="BN513" i="1"/>
  <c r="Z513" i="1"/>
  <c r="BP526" i="1"/>
  <c r="BN526" i="1"/>
  <c r="Z526" i="1"/>
  <c r="BP555" i="1"/>
  <c r="BN555" i="1"/>
  <c r="Z555" i="1"/>
  <c r="BP563" i="1"/>
  <c r="BN563" i="1"/>
  <c r="Z563" i="1"/>
  <c r="Y585" i="1"/>
  <c r="BP575" i="1"/>
  <c r="BN575" i="1"/>
  <c r="Z575" i="1"/>
  <c r="BP583" i="1"/>
  <c r="BN583" i="1"/>
  <c r="Z583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53" i="1"/>
  <c r="Y652" i="1"/>
  <c r="BP651" i="1"/>
  <c r="BN651" i="1"/>
  <c r="Z651" i="1"/>
  <c r="Z652" i="1" s="1"/>
  <c r="Y661" i="1"/>
  <c r="Y660" i="1"/>
  <c r="BP659" i="1"/>
  <c r="BN659" i="1"/>
  <c r="Z659" i="1"/>
  <c r="Z660" i="1" s="1"/>
  <c r="Y591" i="1"/>
  <c r="Y590" i="1"/>
  <c r="AB672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6" i="1"/>
  <c r="Y145" i="1"/>
  <c r="BP138" i="1"/>
  <c r="BN138" i="1"/>
  <c r="Z138" i="1"/>
  <c r="BP142" i="1"/>
  <c r="BN142" i="1"/>
  <c r="Z142" i="1"/>
  <c r="BP155" i="1"/>
  <c r="BN155" i="1"/>
  <c r="Z155" i="1"/>
  <c r="Z156" i="1" s="1"/>
  <c r="Y157" i="1"/>
  <c r="Y162" i="1"/>
  <c r="BP159" i="1"/>
  <c r="BN159" i="1"/>
  <c r="Z159" i="1"/>
  <c r="Z161" i="1" s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Y223" i="1"/>
  <c r="F9" i="1"/>
  <c r="J9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2" i="1"/>
  <c r="Z49" i="1"/>
  <c r="BN49" i="1"/>
  <c r="Z51" i="1"/>
  <c r="BN51" i="1"/>
  <c r="Z53" i="1"/>
  <c r="BN53" i="1"/>
  <c r="Y54" i="1"/>
  <c r="Z57" i="1"/>
  <c r="Z59" i="1" s="1"/>
  <c r="BN57" i="1"/>
  <c r="BP57" i="1"/>
  <c r="D672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BP134" i="1"/>
  <c r="BN134" i="1"/>
  <c r="BP140" i="1"/>
  <c r="BN140" i="1"/>
  <c r="Z140" i="1"/>
  <c r="BP144" i="1"/>
  <c r="BN144" i="1"/>
  <c r="Z144" i="1"/>
  <c r="Y146" i="1"/>
  <c r="Y151" i="1"/>
  <c r="BP148" i="1"/>
  <c r="BN148" i="1"/>
  <c r="Z148" i="1"/>
  <c r="Z150" i="1" s="1"/>
  <c r="Y156" i="1"/>
  <c r="Y161" i="1"/>
  <c r="BP165" i="1"/>
  <c r="BN165" i="1"/>
  <c r="Z165" i="1"/>
  <c r="Z166" i="1" s="1"/>
  <c r="Y167" i="1"/>
  <c r="H672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Y202" i="1"/>
  <c r="J672" i="1"/>
  <c r="Y208" i="1"/>
  <c r="BP205" i="1"/>
  <c r="BN205" i="1"/>
  <c r="Z205" i="1"/>
  <c r="Z207" i="1" s="1"/>
  <c r="Y212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6" i="1"/>
  <c r="Y372" i="1"/>
  <c r="Y382" i="1"/>
  <c r="Y389" i="1"/>
  <c r="Y395" i="1"/>
  <c r="Y401" i="1"/>
  <c r="Y412" i="1"/>
  <c r="Y428" i="1"/>
  <c r="Y434" i="1"/>
  <c r="Y443" i="1"/>
  <c r="Y454" i="1"/>
  <c r="BP458" i="1"/>
  <c r="BN458" i="1"/>
  <c r="Z458" i="1"/>
  <c r="Z459" i="1" s="1"/>
  <c r="Y460" i="1"/>
  <c r="BP464" i="1"/>
  <c r="BN464" i="1"/>
  <c r="Z464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Z672" i="1"/>
  <c r="Y520" i="1"/>
  <c r="BP519" i="1"/>
  <c r="BN519" i="1"/>
  <c r="Z519" i="1"/>
  <c r="Z520" i="1" s="1"/>
  <c r="Y521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2" i="1"/>
  <c r="Y545" i="1"/>
  <c r="BP540" i="1"/>
  <c r="BN540" i="1"/>
  <c r="Z540" i="1"/>
  <c r="Y544" i="1"/>
  <c r="AC672" i="1"/>
  <c r="Y567" i="1"/>
  <c r="BP554" i="1"/>
  <c r="BN554" i="1"/>
  <c r="Z554" i="1"/>
  <c r="BP558" i="1"/>
  <c r="BN558" i="1"/>
  <c r="Z558" i="1"/>
  <c r="BP562" i="1"/>
  <c r="BN562" i="1"/>
  <c r="Z562" i="1"/>
  <c r="Y566" i="1"/>
  <c r="BP570" i="1"/>
  <c r="BN570" i="1"/>
  <c r="Z570" i="1"/>
  <c r="BP578" i="1"/>
  <c r="BN578" i="1"/>
  <c r="Z578" i="1"/>
  <c r="BP582" i="1"/>
  <c r="BN582" i="1"/>
  <c r="Z582" i="1"/>
  <c r="BP611" i="1"/>
  <c r="BN611" i="1"/>
  <c r="Z611" i="1"/>
  <c r="BP613" i="1"/>
  <c r="BN613" i="1"/>
  <c r="Z613" i="1"/>
  <c r="Y615" i="1"/>
  <c r="Y635" i="1"/>
  <c r="BP627" i="1"/>
  <c r="BN627" i="1"/>
  <c r="Z627" i="1"/>
  <c r="Y636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49" i="1"/>
  <c r="Y656" i="1"/>
  <c r="BP655" i="1"/>
  <c r="BN655" i="1"/>
  <c r="Z655" i="1"/>
  <c r="Z656" i="1" s="1"/>
  <c r="Y657" i="1"/>
  <c r="G672" i="1"/>
  <c r="P672" i="1"/>
  <c r="X672" i="1"/>
  <c r="I672" i="1"/>
  <c r="Y191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Z299" i="1"/>
  <c r="Z301" i="1" s="1"/>
  <c r="BN299" i="1"/>
  <c r="Q672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BN336" i="1"/>
  <c r="BP336" i="1"/>
  <c r="Y344" i="1"/>
  <c r="Z347" i="1"/>
  <c r="Z348" i="1" s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Z376" i="1"/>
  <c r="BN376" i="1"/>
  <c r="Z378" i="1"/>
  <c r="BN378" i="1"/>
  <c r="Z380" i="1"/>
  <c r="BN380" i="1"/>
  <c r="Z384" i="1"/>
  <c r="BN384" i="1"/>
  <c r="BP384" i="1"/>
  <c r="Z387" i="1"/>
  <c r="BN387" i="1"/>
  <c r="Z393" i="1"/>
  <c r="BN393" i="1"/>
  <c r="Z399" i="1"/>
  <c r="Z401" i="1" s="1"/>
  <c r="BN399" i="1"/>
  <c r="V672" i="1"/>
  <c r="Y407" i="1"/>
  <c r="Z410" i="1"/>
  <c r="Z412" i="1" s="1"/>
  <c r="BN410" i="1"/>
  <c r="W672" i="1"/>
  <c r="Z418" i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Z441" i="1"/>
  <c r="Z442" i="1" s="1"/>
  <c r="BN441" i="1"/>
  <c r="BP441" i="1"/>
  <c r="Z446" i="1"/>
  <c r="BN446" i="1"/>
  <c r="BP446" i="1"/>
  <c r="Z448" i="1"/>
  <c r="BN448" i="1"/>
  <c r="Z450" i="1"/>
  <c r="BN450" i="1"/>
  <c r="BP452" i="1"/>
  <c r="BN452" i="1"/>
  <c r="Z452" i="1"/>
  <c r="Y459" i="1"/>
  <c r="Y467" i="1"/>
  <c r="BP466" i="1"/>
  <c r="BN466" i="1"/>
  <c r="Z466" i="1"/>
  <c r="Y468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Y515" i="1"/>
  <c r="Y528" i="1"/>
  <c r="BP525" i="1"/>
  <c r="BN525" i="1"/>
  <c r="Z525" i="1"/>
  <c r="BP542" i="1"/>
  <c r="BN542" i="1"/>
  <c r="Z542" i="1"/>
  <c r="BP556" i="1"/>
  <c r="BN556" i="1"/>
  <c r="Z556" i="1"/>
  <c r="BP560" i="1"/>
  <c r="BN560" i="1"/>
  <c r="Z560" i="1"/>
  <c r="BP564" i="1"/>
  <c r="BN564" i="1"/>
  <c r="Z564" i="1"/>
  <c r="Y573" i="1"/>
  <c r="Y572" i="1"/>
  <c r="BP576" i="1"/>
  <c r="BN576" i="1"/>
  <c r="Z576" i="1"/>
  <c r="BP580" i="1"/>
  <c r="BN580" i="1"/>
  <c r="Z580" i="1"/>
  <c r="Y584" i="1"/>
  <c r="BP588" i="1"/>
  <c r="BN588" i="1"/>
  <c r="Z588" i="1"/>
  <c r="Z590" i="1" s="1"/>
  <c r="Y672" i="1"/>
  <c r="Y478" i="1"/>
  <c r="Y595" i="1"/>
  <c r="BP593" i="1"/>
  <c r="BN593" i="1"/>
  <c r="BP594" i="1"/>
  <c r="BN594" i="1"/>
  <c r="Z594" i="1"/>
  <c r="Z595" i="1" s="1"/>
  <c r="Y596" i="1"/>
  <c r="Y614" i="1"/>
  <c r="BP610" i="1"/>
  <c r="BN610" i="1"/>
  <c r="Z610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AE672" i="1"/>
  <c r="Y648" i="1"/>
  <c r="BP646" i="1"/>
  <c r="BN646" i="1"/>
  <c r="Z646" i="1"/>
  <c r="AD672" i="1"/>
  <c r="Z572" i="1" l="1"/>
  <c r="Z438" i="1"/>
  <c r="Z648" i="1"/>
  <c r="Z584" i="1"/>
  <c r="Z510" i="1"/>
  <c r="Z395" i="1"/>
  <c r="Z642" i="1"/>
  <c r="Z607" i="1"/>
  <c r="Z79" i="1"/>
  <c r="Z54" i="1"/>
  <c r="Z201" i="1"/>
  <c r="Z624" i="1"/>
  <c r="Z454" i="1"/>
  <c r="Z428" i="1"/>
  <c r="Z388" i="1"/>
  <c r="Z381" i="1"/>
  <c r="Z338" i="1"/>
  <c r="Z311" i="1"/>
  <c r="Z289" i="1"/>
  <c r="Z258" i="1"/>
  <c r="Z246" i="1"/>
  <c r="Z237" i="1"/>
  <c r="Z528" i="1"/>
  <c r="Z467" i="1"/>
  <c r="Z135" i="1"/>
  <c r="Z128" i="1"/>
  <c r="Z103" i="1"/>
  <c r="Z97" i="1"/>
  <c r="Z72" i="1"/>
  <c r="Z614" i="1"/>
  <c r="Z505" i="1"/>
  <c r="Z372" i="1"/>
  <c r="Z365" i="1"/>
  <c r="Z271" i="1"/>
  <c r="Z635" i="1"/>
  <c r="Z179" i="1"/>
  <c r="Z119" i="1"/>
  <c r="Z110" i="1"/>
  <c r="Z88" i="1"/>
  <c r="Z35" i="1"/>
  <c r="Y666" i="1"/>
  <c r="Y663" i="1"/>
  <c r="Z566" i="1"/>
  <c r="Z544" i="1"/>
  <c r="Y664" i="1"/>
  <c r="Z223" i="1"/>
  <c r="Z145" i="1"/>
  <c r="Y662" i="1"/>
  <c r="Z667" i="1" l="1"/>
  <c r="Y665" i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<sst xmlns="http://schemas.openxmlformats.org/spreadsheetml/2006/main" count="3132" uniqueCount="1080">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</sst>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80" t="s">
        <v>0</v>
      </c>
      <c r="E1" s="807"/>
      <c r="F1" s="807"/>
      <c r="G1" s="12" t="s">
        <v>1</v>
      </c>
      <c r="H1" s="880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11" t="s">
        <v>8</v>
      </c>
      <c r="B5" s="828"/>
      <c r="C5" s="829"/>
      <c r="D5" s="886"/>
      <c r="E5" s="887"/>
      <c r="F5" s="1133" t="s">
        <v>9</v>
      </c>
      <c r="G5" s="829"/>
      <c r="H5" s="886" t="s">
        <v>1079</v>
      </c>
      <c r="I5" s="1084"/>
      <c r="J5" s="1084"/>
      <c r="K5" s="1084"/>
      <c r="L5" s="1084"/>
      <c r="M5" s="887"/>
      <c r="N5" s="58"/>
      <c r="P5" s="24" t="s">
        <v>10</v>
      </c>
      <c r="Q5" s="1196">
        <v>45649</v>
      </c>
      <c r="R5" s="933"/>
      <c r="T5" s="970" t="s">
        <v>11</v>
      </c>
      <c r="U5" s="971"/>
      <c r="V5" s="973" t="s">
        <v>12</v>
      </c>
      <c r="W5" s="933"/>
      <c r="AB5" s="51"/>
      <c r="AC5" s="51"/>
      <c r="AD5" s="51"/>
      <c r="AE5" s="51"/>
    </row>
    <row r="6" spans="1:32" s="769" customFormat="1" ht="24" customHeight="1" x14ac:dyDescent="0.2">
      <c r="A6" s="911" t="s">
        <v>13</v>
      </c>
      <c r="B6" s="828"/>
      <c r="C6" s="829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3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99" t="s">
        <v>16</v>
      </c>
      <c r="U6" s="971"/>
      <c r="V6" s="1064" t="s">
        <v>17</v>
      </c>
      <c r="W6" s="885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853"/>
      <c r="N7" s="60"/>
      <c r="P7" s="24"/>
      <c r="Q7" s="42"/>
      <c r="R7" s="42"/>
      <c r="T7" s="785"/>
      <c r="U7" s="971"/>
      <c r="V7" s="1065"/>
      <c r="W7" s="1066"/>
      <c r="AB7" s="51"/>
      <c r="AC7" s="51"/>
      <c r="AD7" s="51"/>
      <c r="AE7" s="51"/>
    </row>
    <row r="8" spans="1:32" s="769" customFormat="1" ht="25.5" customHeight="1" x14ac:dyDescent="0.2">
      <c r="A8" s="1213" t="s">
        <v>18</v>
      </c>
      <c r="B8" s="794"/>
      <c r="C8" s="795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947">
        <v>0.45833333333333331</v>
      </c>
      <c r="R8" s="853"/>
      <c r="T8" s="785"/>
      <c r="U8" s="971"/>
      <c r="V8" s="1065"/>
      <c r="W8" s="1066"/>
      <c r="AB8" s="51"/>
      <c r="AC8" s="51"/>
      <c r="AD8" s="51"/>
      <c r="AE8" s="51"/>
    </row>
    <row r="9" spans="1:32" s="769" customFormat="1" ht="39.950000000000003" customHeight="1" x14ac:dyDescent="0.2">
      <c r="A9" s="9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937"/>
      <c r="E9" s="818"/>
      <c r="F9" s="9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767"/>
      <c r="P9" s="26" t="s">
        <v>21</v>
      </c>
      <c r="Q9" s="926"/>
      <c r="R9" s="927"/>
      <c r="T9" s="785"/>
      <c r="U9" s="971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937"/>
      <c r="E10" s="818"/>
      <c r="F10" s="9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1043" t="str">
        <f>IFERROR(VLOOKUP($D$10,Proxy,2,FALSE),"")</f>
        <v/>
      </c>
      <c r="I10" s="785"/>
      <c r="J10" s="785"/>
      <c r="K10" s="785"/>
      <c r="L10" s="785"/>
      <c r="M10" s="785"/>
      <c r="N10" s="768"/>
      <c r="P10" s="26" t="s">
        <v>22</v>
      </c>
      <c r="Q10" s="1000"/>
      <c r="R10" s="1001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2"/>
      <c r="R11" s="933"/>
      <c r="U11" s="24" t="s">
        <v>27</v>
      </c>
      <c r="V11" s="1129" t="s">
        <v>28</v>
      </c>
      <c r="W11" s="927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86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53"/>
      <c r="S12" s="23"/>
      <c r="U12" s="24"/>
      <c r="V12" s="807"/>
      <c r="W12" s="785"/>
      <c r="AB12" s="51"/>
      <c r="AC12" s="51"/>
      <c r="AD12" s="51"/>
      <c r="AE12" s="51"/>
    </row>
    <row r="13" spans="1:32" s="769" customFormat="1" ht="23.25" customHeight="1" x14ac:dyDescent="0.2">
      <c r="A13" s="986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9"/>
      <c r="R13" s="9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86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99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2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3"/>
      <c r="Q16" s="993"/>
      <c r="R16" s="993"/>
      <c r="S16" s="993"/>
      <c r="T16" s="9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0" t="s">
        <v>38</v>
      </c>
      <c r="D17" s="830" t="s">
        <v>39</v>
      </c>
      <c r="E17" s="900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9"/>
      <c r="R17" s="899"/>
      <c r="S17" s="899"/>
      <c r="T17" s="900"/>
      <c r="U17" s="1191" t="s">
        <v>51</v>
      </c>
      <c r="V17" s="829"/>
      <c r="W17" s="830" t="s">
        <v>52</v>
      </c>
      <c r="X17" s="830" t="s">
        <v>53</v>
      </c>
      <c r="Y17" s="1192" t="s">
        <v>54</v>
      </c>
      <c r="Z17" s="1081" t="s">
        <v>55</v>
      </c>
      <c r="AA17" s="1041" t="s">
        <v>56</v>
      </c>
      <c r="AB17" s="1041" t="s">
        <v>57</v>
      </c>
      <c r="AC17" s="1041" t="s">
        <v>58</v>
      </c>
      <c r="AD17" s="1041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1"/>
      <c r="E18" s="903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1"/>
      <c r="Q18" s="902"/>
      <c r="R18" s="902"/>
      <c r="S18" s="902"/>
      <c r="T18" s="903"/>
      <c r="U18" s="67" t="s">
        <v>61</v>
      </c>
      <c r="V18" s="67" t="s">
        <v>62</v>
      </c>
      <c r="W18" s="831"/>
      <c r="X18" s="831"/>
      <c r="Y18" s="1193"/>
      <c r="Z18" s="1082"/>
      <c r="AA18" s="1042"/>
      <c r="AB18" s="1042"/>
      <c r="AC18" s="1042"/>
      <c r="AD18" s="1160"/>
      <c r="AE18" s="1161"/>
      <c r="AF18" s="1162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91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70"/>
      <c r="AB20" s="770"/>
      <c r="AC20" s="770"/>
    </row>
    <row r="21" spans="1:68" ht="14.25" hidden="1" customHeight="1" x14ac:dyDescent="0.25">
      <c r="A21" s="819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819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8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781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4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93" t="s">
        <v>71</v>
      </c>
      <c r="Q35" s="794"/>
      <c r="R35" s="794"/>
      <c r="S35" s="794"/>
      <c r="T35" s="794"/>
      <c r="U35" s="794"/>
      <c r="V35" s="795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93" t="s">
        <v>71</v>
      </c>
      <c r="Q36" s="794"/>
      <c r="R36" s="794"/>
      <c r="S36" s="794"/>
      <c r="T36" s="794"/>
      <c r="U36" s="794"/>
      <c r="V36" s="795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819" t="s">
        <v>104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4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93" t="s">
        <v>71</v>
      </c>
      <c r="Q39" s="794"/>
      <c r="R39" s="794"/>
      <c r="S39" s="794"/>
      <c r="T39" s="794"/>
      <c r="U39" s="794"/>
      <c r="V39" s="795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93" t="s">
        <v>71</v>
      </c>
      <c r="Q40" s="794"/>
      <c r="R40" s="794"/>
      <c r="S40" s="794"/>
      <c r="T40" s="794"/>
      <c r="U40" s="794"/>
      <c r="V40" s="795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819" t="s">
        <v>110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4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93" t="s">
        <v>71</v>
      </c>
      <c r="Q43" s="794"/>
      <c r="R43" s="794"/>
      <c r="S43" s="794"/>
      <c r="T43" s="794"/>
      <c r="U43" s="794"/>
      <c r="V43" s="795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93" t="s">
        <v>71</v>
      </c>
      <c r="Q44" s="794"/>
      <c r="R44" s="794"/>
      <c r="S44" s="794"/>
      <c r="T44" s="794"/>
      <c r="U44" s="794"/>
      <c r="V44" s="795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02" t="s">
        <v>113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48"/>
      <c r="AB45" s="48"/>
      <c r="AC45" s="48"/>
    </row>
    <row r="46" spans="1:68" ht="16.5" hidden="1" customHeight="1" x14ac:dyDescent="0.25">
      <c r="A46" s="791" t="s">
        <v>114</v>
      </c>
      <c r="B46" s="785"/>
      <c r="C46" s="785"/>
      <c r="D46" s="785"/>
      <c r="E46" s="785"/>
      <c r="F46" s="785"/>
      <c r="G46" s="785"/>
      <c r="H46" s="785"/>
      <c r="I46" s="785"/>
      <c r="J46" s="785"/>
      <c r="K46" s="785"/>
      <c r="L46" s="785"/>
      <c r="M46" s="785"/>
      <c r="N46" s="785"/>
      <c r="O46" s="785"/>
      <c r="P46" s="785"/>
      <c r="Q46" s="785"/>
      <c r="R46" s="785"/>
      <c r="S46" s="785"/>
      <c r="T46" s="785"/>
      <c r="U46" s="785"/>
      <c r="V46" s="785"/>
      <c r="W46" s="785"/>
      <c r="X46" s="785"/>
      <c r="Y46" s="785"/>
      <c r="Z46" s="785"/>
      <c r="AA46" s="770"/>
      <c r="AB46" s="770"/>
      <c r="AC46" s="770"/>
    </row>
    <row r="47" spans="1:68" ht="14.25" hidden="1" customHeight="1" x14ac:dyDescent="0.25">
      <c r="A47" s="819" t="s">
        <v>115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04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79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5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4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93" t="s">
        <v>71</v>
      </c>
      <c r="Q54" s="794"/>
      <c r="R54" s="794"/>
      <c r="S54" s="794"/>
      <c r="T54" s="794"/>
      <c r="U54" s="794"/>
      <c r="V54" s="795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93" t="s">
        <v>71</v>
      </c>
      <c r="Q55" s="794"/>
      <c r="R55" s="794"/>
      <c r="S55" s="794"/>
      <c r="T55" s="794"/>
      <c r="U55" s="794"/>
      <c r="V55" s="795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hidden="1" customHeight="1" x14ac:dyDescent="0.25">
      <c r="A56" s="819" t="s">
        <v>73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4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93" t="s">
        <v>71</v>
      </c>
      <c r="Q59" s="794"/>
      <c r="R59" s="794"/>
      <c r="S59" s="794"/>
      <c r="T59" s="794"/>
      <c r="U59" s="794"/>
      <c r="V59" s="795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93" t="s">
        <v>71</v>
      </c>
      <c r="Q60" s="794"/>
      <c r="R60" s="794"/>
      <c r="S60" s="794"/>
      <c r="T60" s="794"/>
      <c r="U60" s="794"/>
      <c r="V60" s="795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791" t="s">
        <v>141</v>
      </c>
      <c r="B61" s="785"/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85"/>
      <c r="X61" s="785"/>
      <c r="Y61" s="785"/>
      <c r="Z61" s="785"/>
      <c r="AA61" s="770"/>
      <c r="AB61" s="770"/>
      <c r="AC61" s="770"/>
    </row>
    <row r="62" spans="1:68" ht="14.25" hidden="1" customHeight="1" x14ac:dyDescent="0.25">
      <c r="A62" s="819" t="s">
        <v>115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7</v>
      </c>
      <c r="Y68" s="776">
        <f t="shared" si="11"/>
        <v>8</v>
      </c>
      <c r="Z68" s="36">
        <f>IFERROR(IF(Y68=0,"",ROUNDUP(Y68/H68,0)*0.00902),"")</f>
        <v>1.804E-2</v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7.3674999999999997</v>
      </c>
      <c r="BN68" s="64">
        <f t="shared" si="13"/>
        <v>8.42</v>
      </c>
      <c r="BO68" s="64">
        <f t="shared" si="14"/>
        <v>1.3257575757575758E-2</v>
      </c>
      <c r="BP68" s="64">
        <f t="shared" si="15"/>
        <v>1.5151515151515152E-2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4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93" t="s">
        <v>71</v>
      </c>
      <c r="Q72" s="794"/>
      <c r="R72" s="794"/>
      <c r="S72" s="794"/>
      <c r="T72" s="794"/>
      <c r="U72" s="794"/>
      <c r="V72" s="795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1.75</v>
      </c>
      <c r="Y72" s="777">
        <f>IFERROR(Y63/H63,"0")+IFERROR(Y64/H64,"0")+IFERROR(Y65/H65,"0")+IFERROR(Y66/H66,"0")+IFERROR(Y67/H67,"0")+IFERROR(Y68/H68,"0")+IFERROR(Y69/H69,"0")+IFERROR(Y70/H70,"0")+IFERROR(Y71/H71,"0")</f>
        <v>2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1.804E-2</v>
      </c>
      <c r="AA72" s="778"/>
      <c r="AB72" s="778"/>
      <c r="AC72" s="778"/>
    </row>
    <row r="73" spans="1:68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93" t="s">
        <v>71</v>
      </c>
      <c r="Q73" s="794"/>
      <c r="R73" s="794"/>
      <c r="S73" s="794"/>
      <c r="T73" s="794"/>
      <c r="U73" s="794"/>
      <c r="V73" s="795"/>
      <c r="W73" s="37" t="s">
        <v>69</v>
      </c>
      <c r="X73" s="777">
        <f>IFERROR(SUM(X63:X71),"0")</f>
        <v>7</v>
      </c>
      <c r="Y73" s="777">
        <f>IFERROR(SUM(Y63:Y71),"0")</f>
        <v>8</v>
      </c>
      <c r="Z73" s="37"/>
      <c r="AA73" s="778"/>
      <c r="AB73" s="778"/>
      <c r="AC73" s="778"/>
    </row>
    <row r="74" spans="1:68" ht="14.25" hidden="1" customHeight="1" x14ac:dyDescent="0.25">
      <c r="A74" s="819" t="s">
        <v>172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20</v>
      </c>
      <c r="Y75" s="776">
        <f>IFERROR(IF(X75="",0,CEILING((X75/$H75),1)*$H75),"")</f>
        <v>21.6</v>
      </c>
      <c r="Z75" s="36">
        <f>IFERROR(IF(Y75=0,"",ROUNDUP(Y75/H75,0)*0.02175),"")</f>
        <v>4.3499999999999997E-2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20.888888888888886</v>
      </c>
      <c r="BN75" s="64">
        <f>IFERROR(Y75*I75/H75,"0")</f>
        <v>22.56</v>
      </c>
      <c r="BO75" s="64">
        <f>IFERROR(1/J75*(X75/H75),"0")</f>
        <v>3.306878306878306E-2</v>
      </c>
      <c r="BP75" s="64">
        <f>IFERROR(1/J75*(Y75/H75),"0")</f>
        <v>3.5714285714285712E-2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4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93" t="s">
        <v>71</v>
      </c>
      <c r="Q79" s="794"/>
      <c r="R79" s="794"/>
      <c r="S79" s="794"/>
      <c r="T79" s="794"/>
      <c r="U79" s="794"/>
      <c r="V79" s="795"/>
      <c r="W79" s="37" t="s">
        <v>72</v>
      </c>
      <c r="X79" s="777">
        <f>IFERROR(X75/H75,"0")+IFERROR(X76/H76,"0")+IFERROR(X77/H77,"0")+IFERROR(X78/H78,"0")</f>
        <v>1.8518518518518516</v>
      </c>
      <c r="Y79" s="777">
        <f>IFERROR(Y75/H75,"0")+IFERROR(Y76/H76,"0")+IFERROR(Y77/H77,"0")+IFERROR(Y78/H78,"0")</f>
        <v>2</v>
      </c>
      <c r="Z79" s="777">
        <f>IFERROR(IF(Z75="",0,Z75),"0")+IFERROR(IF(Z76="",0,Z76),"0")+IFERROR(IF(Z77="",0,Z77),"0")+IFERROR(IF(Z78="",0,Z78),"0")</f>
        <v>4.3499999999999997E-2</v>
      </c>
      <c r="AA79" s="778"/>
      <c r="AB79" s="778"/>
      <c r="AC79" s="778"/>
    </row>
    <row r="80" spans="1:68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93" t="s">
        <v>71</v>
      </c>
      <c r="Q80" s="794"/>
      <c r="R80" s="794"/>
      <c r="S80" s="794"/>
      <c r="T80" s="794"/>
      <c r="U80" s="794"/>
      <c r="V80" s="795"/>
      <c r="W80" s="37" t="s">
        <v>69</v>
      </c>
      <c r="X80" s="777">
        <f>IFERROR(SUM(X75:X78),"0")</f>
        <v>20</v>
      </c>
      <c r="Y80" s="777">
        <f>IFERROR(SUM(Y75:Y78),"0")</f>
        <v>21.6</v>
      </c>
      <c r="Z80" s="37"/>
      <c r="AA80" s="778"/>
      <c r="AB80" s="778"/>
      <c r="AC80" s="778"/>
    </row>
    <row r="81" spans="1:68" ht="14.25" hidden="1" customHeight="1" x14ac:dyDescent="0.25">
      <c r="A81" s="819" t="s">
        <v>64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2</v>
      </c>
      <c r="Y86" s="776">
        <f t="shared" si="16"/>
        <v>3.6</v>
      </c>
      <c r="Z86" s="36">
        <f>IFERROR(IF(Y86=0,"",ROUNDUP(Y86/H86,0)*0.00502),"")</f>
        <v>1.004E-2</v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2.1111111111111112</v>
      </c>
      <c r="BN86" s="64">
        <f t="shared" si="18"/>
        <v>3.8</v>
      </c>
      <c r="BO86" s="64">
        <f t="shared" si="19"/>
        <v>4.7483380816714157E-3</v>
      </c>
      <c r="BP86" s="64">
        <f t="shared" si="20"/>
        <v>8.5470085470085479E-3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4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93" t="s">
        <v>71</v>
      </c>
      <c r="Q88" s="794"/>
      <c r="R88" s="794"/>
      <c r="S88" s="794"/>
      <c r="T88" s="794"/>
      <c r="U88" s="794"/>
      <c r="V88" s="795"/>
      <c r="W88" s="37" t="s">
        <v>72</v>
      </c>
      <c r="X88" s="777">
        <f>IFERROR(X82/H82,"0")+IFERROR(X83/H83,"0")+IFERROR(X84/H84,"0")+IFERROR(X85/H85,"0")+IFERROR(X86/H86,"0")+IFERROR(X87/H87,"0")</f>
        <v>1.1111111111111112</v>
      </c>
      <c r="Y88" s="777">
        <f>IFERROR(Y82/H82,"0")+IFERROR(Y83/H83,"0")+IFERROR(Y84/H84,"0")+IFERROR(Y85/H85,"0")+IFERROR(Y86/H86,"0")+IFERROR(Y87/H87,"0")</f>
        <v>2</v>
      </c>
      <c r="Z88" s="777">
        <f>IFERROR(IF(Z82="",0,Z82),"0")+IFERROR(IF(Z83="",0,Z83),"0")+IFERROR(IF(Z84="",0,Z84),"0")+IFERROR(IF(Z85="",0,Z85),"0")+IFERROR(IF(Z86="",0,Z86),"0")+IFERROR(IF(Z87="",0,Z87),"0")</f>
        <v>1.004E-2</v>
      </c>
      <c r="AA88" s="778"/>
      <c r="AB88" s="778"/>
      <c r="AC88" s="778"/>
    </row>
    <row r="89" spans="1:68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93" t="s">
        <v>71</v>
      </c>
      <c r="Q89" s="794"/>
      <c r="R89" s="794"/>
      <c r="S89" s="794"/>
      <c r="T89" s="794"/>
      <c r="U89" s="794"/>
      <c r="V89" s="795"/>
      <c r="W89" s="37" t="s">
        <v>69</v>
      </c>
      <c r="X89" s="777">
        <f>IFERROR(SUM(X82:X87),"0")</f>
        <v>2</v>
      </c>
      <c r="Y89" s="777">
        <f>IFERROR(SUM(Y82:Y87),"0")</f>
        <v>3.6</v>
      </c>
      <c r="Z89" s="37"/>
      <c r="AA89" s="778"/>
      <c r="AB89" s="778"/>
      <c r="AC89" s="778"/>
    </row>
    <row r="90" spans="1:68" ht="14.25" hidden="1" customHeight="1" x14ac:dyDescent="0.25">
      <c r="A90" s="819" t="s">
        <v>73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2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4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93" t="s">
        <v>71</v>
      </c>
      <c r="Q97" s="794"/>
      <c r="R97" s="794"/>
      <c r="S97" s="794"/>
      <c r="T97" s="794"/>
      <c r="U97" s="794"/>
      <c r="V97" s="795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93" t="s">
        <v>71</v>
      </c>
      <c r="Q98" s="794"/>
      <c r="R98" s="794"/>
      <c r="S98" s="794"/>
      <c r="T98" s="794"/>
      <c r="U98" s="794"/>
      <c r="V98" s="795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819" t="s">
        <v>213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4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93" t="s">
        <v>71</v>
      </c>
      <c r="Q103" s="794"/>
      <c r="R103" s="794"/>
      <c r="S103" s="794"/>
      <c r="T103" s="794"/>
      <c r="U103" s="794"/>
      <c r="V103" s="795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93" t="s">
        <v>71</v>
      </c>
      <c r="Q104" s="794"/>
      <c r="R104" s="794"/>
      <c r="S104" s="794"/>
      <c r="T104" s="794"/>
      <c r="U104" s="794"/>
      <c r="V104" s="795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hidden="1" customHeight="1" x14ac:dyDescent="0.25">
      <c r="A105" s="791" t="s">
        <v>221</v>
      </c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785"/>
      <c r="AA105" s="770"/>
      <c r="AB105" s="770"/>
      <c r="AC105" s="770"/>
    </row>
    <row r="106" spans="1:68" ht="14.25" hidden="1" customHeight="1" x14ac:dyDescent="0.25">
      <c r="A106" s="819" t="s">
        <v>115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4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93" t="s">
        <v>71</v>
      </c>
      <c r="Q110" s="794"/>
      <c r="R110" s="794"/>
      <c r="S110" s="794"/>
      <c r="T110" s="794"/>
      <c r="U110" s="794"/>
      <c r="V110" s="795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93" t="s">
        <v>71</v>
      </c>
      <c r="Q111" s="794"/>
      <c r="R111" s="794"/>
      <c r="S111" s="794"/>
      <c r="T111" s="794"/>
      <c r="U111" s="794"/>
      <c r="V111" s="795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hidden="1" customHeight="1" x14ac:dyDescent="0.25">
      <c r="A112" s="819" t="s">
        <v>73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9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20</v>
      </c>
      <c r="Y115" s="776">
        <f t="shared" si="26"/>
        <v>21.6</v>
      </c>
      <c r="Z115" s="36">
        <f>IFERROR(IF(Y115=0,"",ROUNDUP(Y115/H115,0)*0.00651),"")</f>
        <v>5.2080000000000001E-2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21.866666666666664</v>
      </c>
      <c r="BN115" s="64">
        <f t="shared" si="28"/>
        <v>23.616</v>
      </c>
      <c r="BO115" s="64">
        <f t="shared" si="29"/>
        <v>4.0700040700040699E-2</v>
      </c>
      <c r="BP115" s="64">
        <f t="shared" si="30"/>
        <v>4.3956043956043959E-2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4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93" t="s">
        <v>71</v>
      </c>
      <c r="Q119" s="794"/>
      <c r="R119" s="794"/>
      <c r="S119" s="794"/>
      <c r="T119" s="794"/>
      <c r="U119" s="794"/>
      <c r="V119" s="795"/>
      <c r="W119" s="37" t="s">
        <v>72</v>
      </c>
      <c r="X119" s="777">
        <f>IFERROR(X113/H113,"0")+IFERROR(X114/H114,"0")+IFERROR(X115/H115,"0")+IFERROR(X116/H116,"0")+IFERROR(X117/H117,"0")+IFERROR(X118/H118,"0")</f>
        <v>7.4074074074074066</v>
      </c>
      <c r="Y119" s="777">
        <f>IFERROR(Y113/H113,"0")+IFERROR(Y114/H114,"0")+IFERROR(Y115/H115,"0")+IFERROR(Y116/H116,"0")+IFERROR(Y117/H117,"0")+IFERROR(Y118/H118,"0")</f>
        <v>8</v>
      </c>
      <c r="Z119" s="777">
        <f>IFERROR(IF(Z113="",0,Z113),"0")+IFERROR(IF(Z114="",0,Z114),"0")+IFERROR(IF(Z115="",0,Z115),"0")+IFERROR(IF(Z116="",0,Z116),"0")+IFERROR(IF(Z117="",0,Z117),"0")+IFERROR(IF(Z118="",0,Z118),"0")</f>
        <v>5.2080000000000001E-2</v>
      </c>
      <c r="AA119" s="778"/>
      <c r="AB119" s="778"/>
      <c r="AC119" s="778"/>
    </row>
    <row r="120" spans="1:68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93" t="s">
        <v>71</v>
      </c>
      <c r="Q120" s="794"/>
      <c r="R120" s="794"/>
      <c r="S120" s="794"/>
      <c r="T120" s="794"/>
      <c r="U120" s="794"/>
      <c r="V120" s="795"/>
      <c r="W120" s="37" t="s">
        <v>69</v>
      </c>
      <c r="X120" s="777">
        <f>IFERROR(SUM(X113:X118),"0")</f>
        <v>20</v>
      </c>
      <c r="Y120" s="777">
        <f>IFERROR(SUM(Y113:Y118),"0")</f>
        <v>21.6</v>
      </c>
      <c r="Z120" s="37"/>
      <c r="AA120" s="778"/>
      <c r="AB120" s="778"/>
      <c r="AC120" s="778"/>
    </row>
    <row r="121" spans="1:68" ht="16.5" hidden="1" customHeight="1" x14ac:dyDescent="0.25">
      <c r="A121" s="791" t="s">
        <v>245</v>
      </c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5"/>
      <c r="P121" s="785"/>
      <c r="Q121" s="785"/>
      <c r="R121" s="785"/>
      <c r="S121" s="785"/>
      <c r="T121" s="785"/>
      <c r="U121" s="785"/>
      <c r="V121" s="785"/>
      <c r="W121" s="785"/>
      <c r="X121" s="785"/>
      <c r="Y121" s="785"/>
      <c r="Z121" s="785"/>
      <c r="AA121" s="770"/>
      <c r="AB121" s="770"/>
      <c r="AC121" s="770"/>
    </row>
    <row r="122" spans="1:68" ht="14.25" hidden="1" customHeight="1" x14ac:dyDescent="0.25">
      <c r="A122" s="819" t="s">
        <v>115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6</v>
      </c>
      <c r="Y126" s="776">
        <f>IFERROR(IF(X126="",0,CEILING((X126/$H126),1)*$H126),"")</f>
        <v>9</v>
      </c>
      <c r="Z126" s="36">
        <f>IFERROR(IF(Y126=0,"",ROUNDUP(Y126/H126,0)*0.00902),"")</f>
        <v>1.804E-2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6.2799999999999994</v>
      </c>
      <c r="BN126" s="64">
        <f>IFERROR(Y126*I126/H126,"0")</f>
        <v>9.42</v>
      </c>
      <c r="BO126" s="64">
        <f>IFERROR(1/J126*(X126/H126),"0")</f>
        <v>1.01010101010101E-2</v>
      </c>
      <c r="BP126" s="64">
        <f>IFERROR(1/J126*(Y126/H126),"0")</f>
        <v>1.5151515151515152E-2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4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93" t="s">
        <v>71</v>
      </c>
      <c r="Q128" s="794"/>
      <c r="R128" s="794"/>
      <c r="S128" s="794"/>
      <c r="T128" s="794"/>
      <c r="U128" s="794"/>
      <c r="V128" s="795"/>
      <c r="W128" s="37" t="s">
        <v>72</v>
      </c>
      <c r="X128" s="777">
        <f>IFERROR(X123/H123,"0")+IFERROR(X124/H124,"0")+IFERROR(X125/H125,"0")+IFERROR(X126/H126,"0")+IFERROR(X127/H127,"0")</f>
        <v>1.3333333333333333</v>
      </c>
      <c r="Y128" s="777">
        <f>IFERROR(Y123/H123,"0")+IFERROR(Y124/H124,"0")+IFERROR(Y125/H125,"0")+IFERROR(Y126/H126,"0")+IFERROR(Y127/H127,"0")</f>
        <v>2</v>
      </c>
      <c r="Z128" s="777">
        <f>IFERROR(IF(Z123="",0,Z123),"0")+IFERROR(IF(Z124="",0,Z124),"0")+IFERROR(IF(Z125="",0,Z125),"0")+IFERROR(IF(Z126="",0,Z126),"0")+IFERROR(IF(Z127="",0,Z127),"0")</f>
        <v>1.804E-2</v>
      </c>
      <c r="AA128" s="778"/>
      <c r="AB128" s="778"/>
      <c r="AC128" s="778"/>
    </row>
    <row r="129" spans="1:68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93" t="s">
        <v>71</v>
      </c>
      <c r="Q129" s="794"/>
      <c r="R129" s="794"/>
      <c r="S129" s="794"/>
      <c r="T129" s="794"/>
      <c r="U129" s="794"/>
      <c r="V129" s="795"/>
      <c r="W129" s="37" t="s">
        <v>69</v>
      </c>
      <c r="X129" s="777">
        <f>IFERROR(SUM(X123:X127),"0")</f>
        <v>6</v>
      </c>
      <c r="Y129" s="777">
        <f>IFERROR(SUM(Y123:Y127),"0")</f>
        <v>9</v>
      </c>
      <c r="Z129" s="37"/>
      <c r="AA129" s="778"/>
      <c r="AB129" s="778"/>
      <c r="AC129" s="778"/>
    </row>
    <row r="130" spans="1:68" ht="14.25" hidden="1" customHeight="1" x14ac:dyDescent="0.25">
      <c r="A130" s="819" t="s">
        <v>172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3</v>
      </c>
      <c r="Y134" s="776">
        <f>IFERROR(IF(X134="",0,CEILING((X134/$H134),1)*$H134),"")</f>
        <v>4.8</v>
      </c>
      <c r="Z134" s="36">
        <f>IFERROR(IF(Y134=0,"",ROUNDUP(Y134/H134,0)*0.00651),"")</f>
        <v>1.302E-2</v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3.2250000000000001</v>
      </c>
      <c r="BN134" s="64">
        <f>IFERROR(Y134*I134/H134,"0")</f>
        <v>5.16</v>
      </c>
      <c r="BO134" s="64">
        <f>IFERROR(1/J134*(X134/H134),"0")</f>
        <v>6.8681318681318689E-3</v>
      </c>
      <c r="BP134" s="64">
        <f>IFERROR(1/J134*(Y134/H134),"0")</f>
        <v>1.098901098901099E-2</v>
      </c>
    </row>
    <row r="135" spans="1:68" x14ac:dyDescent="0.2">
      <c r="A135" s="784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93" t="s">
        <v>71</v>
      </c>
      <c r="Q135" s="794"/>
      <c r="R135" s="794"/>
      <c r="S135" s="794"/>
      <c r="T135" s="794"/>
      <c r="U135" s="794"/>
      <c r="V135" s="795"/>
      <c r="W135" s="37" t="s">
        <v>72</v>
      </c>
      <c r="X135" s="777">
        <f>IFERROR(X131/H131,"0")+IFERROR(X132/H132,"0")+IFERROR(X133/H133,"0")+IFERROR(X134/H134,"0")</f>
        <v>1.25</v>
      </c>
      <c r="Y135" s="777">
        <f>IFERROR(Y131/H131,"0")+IFERROR(Y132/H132,"0")+IFERROR(Y133/H133,"0")+IFERROR(Y134/H134,"0")</f>
        <v>2</v>
      </c>
      <c r="Z135" s="777">
        <f>IFERROR(IF(Z131="",0,Z131),"0")+IFERROR(IF(Z132="",0,Z132),"0")+IFERROR(IF(Z133="",0,Z133),"0")+IFERROR(IF(Z134="",0,Z134),"0")</f>
        <v>1.302E-2</v>
      </c>
      <c r="AA135" s="778"/>
      <c r="AB135" s="778"/>
      <c r="AC135" s="778"/>
    </row>
    <row r="136" spans="1:68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93" t="s">
        <v>71</v>
      </c>
      <c r="Q136" s="794"/>
      <c r="R136" s="794"/>
      <c r="S136" s="794"/>
      <c r="T136" s="794"/>
      <c r="U136" s="794"/>
      <c r="V136" s="795"/>
      <c r="W136" s="37" t="s">
        <v>69</v>
      </c>
      <c r="X136" s="777">
        <f>IFERROR(SUM(X131:X134),"0")</f>
        <v>3</v>
      </c>
      <c r="Y136" s="777">
        <f>IFERROR(SUM(Y131:Y134),"0")</f>
        <v>4.8</v>
      </c>
      <c r="Z136" s="37"/>
      <c r="AA136" s="778"/>
      <c r="AB136" s="778"/>
      <c r="AC136" s="778"/>
    </row>
    <row r="137" spans="1:68" ht="14.25" hidden="1" customHeight="1" x14ac:dyDescent="0.25">
      <c r="A137" s="819" t="s">
        <v>73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12</v>
      </c>
      <c r="Y142" s="776">
        <f t="shared" si="31"/>
        <v>13.5</v>
      </c>
      <c r="Z142" s="36">
        <f>IFERROR(IF(Y142=0,"",ROUNDUP(Y142/H142,0)*0.00651),"")</f>
        <v>3.2550000000000003E-2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13.12</v>
      </c>
      <c r="BN142" s="64">
        <f t="shared" si="33"/>
        <v>14.759999999999998</v>
      </c>
      <c r="BO142" s="64">
        <f t="shared" si="34"/>
        <v>2.4420024420024417E-2</v>
      </c>
      <c r="BP142" s="64">
        <f t="shared" si="35"/>
        <v>2.7472527472527476E-2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4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93" t="s">
        <v>71</v>
      </c>
      <c r="Q145" s="794"/>
      <c r="R145" s="794"/>
      <c r="S145" s="794"/>
      <c r="T145" s="794"/>
      <c r="U145" s="794"/>
      <c r="V145" s="795"/>
      <c r="W145" s="37" t="s">
        <v>72</v>
      </c>
      <c r="X145" s="777">
        <f>IFERROR(X138/H138,"0")+IFERROR(X139/H139,"0")+IFERROR(X140/H140,"0")+IFERROR(X141/H141,"0")+IFERROR(X142/H142,"0")+IFERROR(X143/H143,"0")+IFERROR(X144/H144,"0")</f>
        <v>4.4444444444444438</v>
      </c>
      <c r="Y145" s="777">
        <f>IFERROR(Y138/H138,"0")+IFERROR(Y139/H139,"0")+IFERROR(Y140/H140,"0")+IFERROR(Y141/H141,"0")+IFERROR(Y142/H142,"0")+IFERROR(Y143/H143,"0")+IFERROR(Y144/H144,"0")</f>
        <v>5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3.2550000000000003E-2</v>
      </c>
      <c r="AA145" s="778"/>
      <c r="AB145" s="778"/>
      <c r="AC145" s="778"/>
    </row>
    <row r="146" spans="1:68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93" t="s">
        <v>71</v>
      </c>
      <c r="Q146" s="794"/>
      <c r="R146" s="794"/>
      <c r="S146" s="794"/>
      <c r="T146" s="794"/>
      <c r="U146" s="794"/>
      <c r="V146" s="795"/>
      <c r="W146" s="37" t="s">
        <v>69</v>
      </c>
      <c r="X146" s="777">
        <f>IFERROR(SUM(X138:X144),"0")</f>
        <v>12</v>
      </c>
      <c r="Y146" s="777">
        <f>IFERROR(SUM(Y138:Y144),"0")</f>
        <v>13.5</v>
      </c>
      <c r="Z146" s="37"/>
      <c r="AA146" s="778"/>
      <c r="AB146" s="778"/>
      <c r="AC146" s="778"/>
    </row>
    <row r="147" spans="1:68" ht="14.25" hidden="1" customHeight="1" x14ac:dyDescent="0.25">
      <c r="A147" s="819" t="s">
        <v>213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4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93" t="s">
        <v>71</v>
      </c>
      <c r="Q150" s="794"/>
      <c r="R150" s="794"/>
      <c r="S150" s="794"/>
      <c r="T150" s="794"/>
      <c r="U150" s="794"/>
      <c r="V150" s="795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93" t="s">
        <v>71</v>
      </c>
      <c r="Q151" s="794"/>
      <c r="R151" s="794"/>
      <c r="S151" s="794"/>
      <c r="T151" s="794"/>
      <c r="U151" s="794"/>
      <c r="V151" s="795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791" t="s">
        <v>291</v>
      </c>
      <c r="B152" s="785"/>
      <c r="C152" s="785"/>
      <c r="D152" s="785"/>
      <c r="E152" s="785"/>
      <c r="F152" s="785"/>
      <c r="G152" s="785"/>
      <c r="H152" s="785"/>
      <c r="I152" s="785"/>
      <c r="J152" s="785"/>
      <c r="K152" s="785"/>
      <c r="L152" s="785"/>
      <c r="M152" s="785"/>
      <c r="N152" s="785"/>
      <c r="O152" s="785"/>
      <c r="P152" s="785"/>
      <c r="Q152" s="785"/>
      <c r="R152" s="785"/>
      <c r="S152" s="785"/>
      <c r="T152" s="785"/>
      <c r="U152" s="785"/>
      <c r="V152" s="785"/>
      <c r="W152" s="785"/>
      <c r="X152" s="785"/>
      <c r="Y152" s="785"/>
      <c r="Z152" s="785"/>
      <c r="AA152" s="770"/>
      <c r="AB152" s="770"/>
      <c r="AC152" s="770"/>
    </row>
    <row r="153" spans="1:68" ht="14.25" hidden="1" customHeight="1" x14ac:dyDescent="0.25">
      <c r="A153" s="819" t="s">
        <v>115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4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819" t="s">
        <v>64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4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819" t="s">
        <v>73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4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hidden="1" customHeight="1" x14ac:dyDescent="0.25">
      <c r="A168" s="791" t="s">
        <v>113</v>
      </c>
      <c r="B168" s="785"/>
      <c r="C168" s="785"/>
      <c r="D168" s="785"/>
      <c r="E168" s="785"/>
      <c r="F168" s="785"/>
      <c r="G168" s="785"/>
      <c r="H168" s="785"/>
      <c r="I168" s="785"/>
      <c r="J168" s="785"/>
      <c r="K168" s="785"/>
      <c r="L168" s="785"/>
      <c r="M168" s="785"/>
      <c r="N168" s="785"/>
      <c r="O168" s="785"/>
      <c r="P168" s="785"/>
      <c r="Q168" s="785"/>
      <c r="R168" s="785"/>
      <c r="S168" s="785"/>
      <c r="T168" s="785"/>
      <c r="U168" s="785"/>
      <c r="V168" s="785"/>
      <c r="W168" s="785"/>
      <c r="X168" s="785"/>
      <c r="Y168" s="785"/>
      <c r="Z168" s="785"/>
      <c r="AA168" s="770"/>
      <c r="AB168" s="770"/>
      <c r="AC168" s="770"/>
    </row>
    <row r="169" spans="1:68" ht="14.25" hidden="1" customHeight="1" x14ac:dyDescent="0.25">
      <c r="A169" s="819" t="s">
        <v>115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4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819" t="s">
        <v>64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4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hidden="1" customHeight="1" x14ac:dyDescent="0.25">
      <c r="A181" s="819" t="s">
        <v>73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4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hidden="1" customHeight="1" x14ac:dyDescent="0.2">
      <c r="A186" s="802" t="s">
        <v>325</v>
      </c>
      <c r="B186" s="803"/>
      <c r="C186" s="803"/>
      <c r="D186" s="803"/>
      <c r="E186" s="803"/>
      <c r="F186" s="803"/>
      <c r="G186" s="803"/>
      <c r="H186" s="803"/>
      <c r="I186" s="803"/>
      <c r="J186" s="803"/>
      <c r="K186" s="803"/>
      <c r="L186" s="803"/>
      <c r="M186" s="803"/>
      <c r="N186" s="803"/>
      <c r="O186" s="803"/>
      <c r="P186" s="803"/>
      <c r="Q186" s="803"/>
      <c r="R186" s="803"/>
      <c r="S186" s="803"/>
      <c r="T186" s="803"/>
      <c r="U186" s="803"/>
      <c r="V186" s="803"/>
      <c r="W186" s="803"/>
      <c r="X186" s="803"/>
      <c r="Y186" s="803"/>
      <c r="Z186" s="803"/>
      <c r="AA186" s="48"/>
      <c r="AB186" s="48"/>
      <c r="AC186" s="48"/>
    </row>
    <row r="187" spans="1:68" ht="16.5" hidden="1" customHeight="1" x14ac:dyDescent="0.25">
      <c r="A187" s="791" t="s">
        <v>326</v>
      </c>
      <c r="B187" s="785"/>
      <c r="C187" s="785"/>
      <c r="D187" s="785"/>
      <c r="E187" s="785"/>
      <c r="F187" s="785"/>
      <c r="G187" s="785"/>
      <c r="H187" s="785"/>
      <c r="I187" s="785"/>
      <c r="J187" s="785"/>
      <c r="K187" s="785"/>
      <c r="L187" s="785"/>
      <c r="M187" s="785"/>
      <c r="N187" s="785"/>
      <c r="O187" s="785"/>
      <c r="P187" s="785"/>
      <c r="Q187" s="785"/>
      <c r="R187" s="785"/>
      <c r="S187" s="785"/>
      <c r="T187" s="785"/>
      <c r="U187" s="785"/>
      <c r="V187" s="785"/>
      <c r="W187" s="785"/>
      <c r="X187" s="785"/>
      <c r="Y187" s="785"/>
      <c r="Z187" s="785"/>
      <c r="AA187" s="770"/>
      <c r="AB187" s="770"/>
      <c r="AC187" s="770"/>
    </row>
    <row r="188" spans="1:68" ht="14.25" hidden="1" customHeight="1" x14ac:dyDescent="0.25">
      <c r="A188" s="819" t="s">
        <v>172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4</v>
      </c>
      <c r="Y189" s="776">
        <f>IFERROR(IF(X189="",0,CEILING((X189/$H189),1)*$H189),"")</f>
        <v>5.9399999999999995</v>
      </c>
      <c r="Z189" s="36">
        <f>IFERROR(IF(Y189=0,"",ROUNDUP(Y189/H189,0)*0.00502),"")</f>
        <v>1.506E-2</v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4.2020202020202024</v>
      </c>
      <c r="BN189" s="64">
        <f>IFERROR(Y189*I189/H189,"0")</f>
        <v>6.24</v>
      </c>
      <c r="BO189" s="64">
        <f>IFERROR(1/J189*(X189/H189),"0")</f>
        <v>8.6333419666753015E-3</v>
      </c>
      <c r="BP189" s="64">
        <f>IFERROR(1/J189*(Y189/H189),"0")</f>
        <v>1.282051282051282E-2</v>
      </c>
    </row>
    <row r="190" spans="1:68" x14ac:dyDescent="0.2">
      <c r="A190" s="784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77">
        <f>IFERROR(X189/H189,"0")</f>
        <v>2.0202020202020203</v>
      </c>
      <c r="Y190" s="777">
        <f>IFERROR(Y189/H189,"0")</f>
        <v>2.9999999999999996</v>
      </c>
      <c r="Z190" s="777">
        <f>IFERROR(IF(Z189="",0,Z189),"0")</f>
        <v>1.506E-2</v>
      </c>
      <c r="AA190" s="778"/>
      <c r="AB190" s="778"/>
      <c r="AC190" s="778"/>
    </row>
    <row r="191" spans="1:68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77">
        <f>IFERROR(SUM(X189:X189),"0")</f>
        <v>4</v>
      </c>
      <c r="Y191" s="777">
        <f>IFERROR(SUM(Y189:Y189),"0")</f>
        <v>5.9399999999999995</v>
      </c>
      <c r="Z191" s="37"/>
      <c r="AA191" s="778"/>
      <c r="AB191" s="778"/>
      <c r="AC191" s="778"/>
    </row>
    <row r="192" spans="1:68" ht="14.25" hidden="1" customHeight="1" x14ac:dyDescent="0.25">
      <c r="A192" s="819" t="s">
        <v>64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26</v>
      </c>
      <c r="Y193" s="776">
        <f t="shared" ref="Y193:Y200" si="36">IFERROR(IF(X193="",0,CEILING((X193/$H193),1)*$H193),"")</f>
        <v>29.400000000000002</v>
      </c>
      <c r="Z193" s="36">
        <f>IFERROR(IF(Y193=0,"",ROUNDUP(Y193/H193,0)*0.00902),"")</f>
        <v>6.3140000000000002E-2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27.671428571428571</v>
      </c>
      <c r="BN193" s="64">
        <f t="shared" ref="BN193:BN200" si="38">IFERROR(Y193*I193/H193,"0")</f>
        <v>31.29</v>
      </c>
      <c r="BO193" s="64">
        <f t="shared" ref="BO193:BO200" si="39">IFERROR(1/J193*(X193/H193),"0")</f>
        <v>4.6897546897546896E-2</v>
      </c>
      <c r="BP193" s="64">
        <f t="shared" ref="BP193:BP200" si="40">IFERROR(1/J193*(Y193/H193),"0")</f>
        <v>5.3030303030303032E-2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12</v>
      </c>
      <c r="Y196" s="776">
        <f t="shared" si="36"/>
        <v>12.600000000000001</v>
      </c>
      <c r="Z196" s="36">
        <f>IFERROR(IF(Y196=0,"",ROUNDUP(Y196/H196,0)*0.00502),"")</f>
        <v>3.0120000000000001E-2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12.742857142857142</v>
      </c>
      <c r="BN196" s="64">
        <f t="shared" si="38"/>
        <v>13.38</v>
      </c>
      <c r="BO196" s="64">
        <f t="shared" si="39"/>
        <v>2.4420024420024423E-2</v>
      </c>
      <c r="BP196" s="64">
        <f t="shared" si="40"/>
        <v>2.5641025641025644E-2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48</v>
      </c>
      <c r="Y198" s="776">
        <f t="shared" si="36"/>
        <v>48.300000000000004</v>
      </c>
      <c r="Z198" s="36">
        <f>IFERROR(IF(Y198=0,"",ROUNDUP(Y198/H198,0)*0.00502),"")</f>
        <v>0.11546000000000001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50.285714285714285</v>
      </c>
      <c r="BN198" s="64">
        <f t="shared" si="38"/>
        <v>50.600000000000009</v>
      </c>
      <c r="BO198" s="64">
        <f t="shared" si="39"/>
        <v>9.7680097680097694E-2</v>
      </c>
      <c r="BP198" s="64">
        <f t="shared" si="40"/>
        <v>9.8290598290598302E-2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4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34.761904761904759</v>
      </c>
      <c r="Y201" s="777">
        <f>IFERROR(Y193/H193,"0")+IFERROR(Y194/H194,"0")+IFERROR(Y195/H195,"0")+IFERROR(Y196/H196,"0")+IFERROR(Y197/H197,"0")+IFERROR(Y198/H198,"0")+IFERROR(Y199/H199,"0")+IFERROR(Y200/H200,"0")</f>
        <v>36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0.20872000000000002</v>
      </c>
      <c r="AA201" s="778"/>
      <c r="AB201" s="778"/>
      <c r="AC201" s="778"/>
    </row>
    <row r="202" spans="1:68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77">
        <f>IFERROR(SUM(X193:X200),"0")</f>
        <v>86</v>
      </c>
      <c r="Y202" s="777">
        <f>IFERROR(SUM(Y193:Y200),"0")</f>
        <v>90.300000000000011</v>
      </c>
      <c r="Z202" s="37"/>
      <c r="AA202" s="778"/>
      <c r="AB202" s="778"/>
      <c r="AC202" s="778"/>
    </row>
    <row r="203" spans="1:68" ht="16.5" hidden="1" customHeight="1" x14ac:dyDescent="0.25">
      <c r="A203" s="791" t="s">
        <v>350</v>
      </c>
      <c r="B203" s="785"/>
      <c r="C203" s="785"/>
      <c r="D203" s="785"/>
      <c r="E203" s="785"/>
      <c r="F203" s="785"/>
      <c r="G203" s="785"/>
      <c r="H203" s="785"/>
      <c r="I203" s="785"/>
      <c r="J203" s="785"/>
      <c r="K203" s="785"/>
      <c r="L203" s="785"/>
      <c r="M203" s="785"/>
      <c r="N203" s="785"/>
      <c r="O203" s="785"/>
      <c r="P203" s="785"/>
      <c r="Q203" s="785"/>
      <c r="R203" s="785"/>
      <c r="S203" s="785"/>
      <c r="T203" s="785"/>
      <c r="U203" s="785"/>
      <c r="V203" s="785"/>
      <c r="W203" s="785"/>
      <c r="X203" s="785"/>
      <c r="Y203" s="785"/>
      <c r="Z203" s="785"/>
      <c r="AA203" s="770"/>
      <c r="AB203" s="770"/>
      <c r="AC203" s="770"/>
    </row>
    <row r="204" spans="1:68" ht="14.25" hidden="1" customHeight="1" x14ac:dyDescent="0.25">
      <c r="A204" s="819" t="s">
        <v>115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4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819" t="s">
        <v>172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4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819" t="s">
        <v>64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771"/>
      <c r="AB214" s="771"/>
      <c r="AC214" s="771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48</v>
      </c>
      <c r="Y216" s="776">
        <f t="shared" si="41"/>
        <v>48.6</v>
      </c>
      <c r="Z216" s="36">
        <f>IFERROR(IF(Y216=0,"",ROUNDUP(Y216/H216,0)*0.00902),"")</f>
        <v>8.1180000000000002E-2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49.866666666666667</v>
      </c>
      <c r="BN216" s="64">
        <f t="shared" si="43"/>
        <v>50.49</v>
      </c>
      <c r="BO216" s="64">
        <f t="shared" si="44"/>
        <v>6.7340067340067325E-2</v>
      </c>
      <c r="BP216" s="64">
        <f t="shared" si="45"/>
        <v>6.8181818181818177E-2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18</v>
      </c>
      <c r="Y219" s="776">
        <f t="shared" si="41"/>
        <v>18</v>
      </c>
      <c r="Z219" s="36">
        <f>IFERROR(IF(Y219=0,"",ROUNDUP(Y219/H219,0)*0.00502),"")</f>
        <v>5.0200000000000002E-2</v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19.3</v>
      </c>
      <c r="BN219" s="64">
        <f t="shared" si="43"/>
        <v>19.3</v>
      </c>
      <c r="BO219" s="64">
        <f t="shared" si="44"/>
        <v>4.2735042735042736E-2</v>
      </c>
      <c r="BP219" s="64">
        <f t="shared" si="45"/>
        <v>4.2735042735042736E-2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12</v>
      </c>
      <c r="Y222" s="776">
        <f t="shared" si="41"/>
        <v>12.6</v>
      </c>
      <c r="Z222" s="36">
        <f>IFERROR(IF(Y222=0,"",ROUNDUP(Y222/H222,0)*0.00502),"")</f>
        <v>3.5140000000000005E-2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12.666666666666664</v>
      </c>
      <c r="BN222" s="64">
        <f t="shared" si="43"/>
        <v>13.299999999999999</v>
      </c>
      <c r="BO222" s="64">
        <f t="shared" si="44"/>
        <v>2.8490028490028491E-2</v>
      </c>
      <c r="BP222" s="64">
        <f t="shared" si="45"/>
        <v>2.9914529914529919E-2</v>
      </c>
    </row>
    <row r="223" spans="1:68" x14ac:dyDescent="0.2">
      <c r="A223" s="784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25.55555555555555</v>
      </c>
      <c r="Y223" s="777">
        <f>IFERROR(Y215/H215,"0")+IFERROR(Y216/H216,"0")+IFERROR(Y217/H217,"0")+IFERROR(Y218/H218,"0")+IFERROR(Y219/H219,"0")+IFERROR(Y220/H220,"0")+IFERROR(Y221/H221,"0")+IFERROR(Y222/H222,"0")</f>
        <v>26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0.16652</v>
      </c>
      <c r="AA223" s="778"/>
      <c r="AB223" s="778"/>
      <c r="AC223" s="778"/>
    </row>
    <row r="224" spans="1:68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77">
        <f>IFERROR(SUM(X215:X222),"0")</f>
        <v>78</v>
      </c>
      <c r="Y224" s="777">
        <f>IFERROR(SUM(Y215:Y222),"0")</f>
        <v>79.199999999999989</v>
      </c>
      <c r="Z224" s="37"/>
      <c r="AA224" s="778"/>
      <c r="AB224" s="778"/>
      <c r="AC224" s="778"/>
    </row>
    <row r="225" spans="1:68" ht="14.25" hidden="1" customHeight="1" x14ac:dyDescent="0.25">
      <c r="A225" s="819" t="s">
        <v>73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65</v>
      </c>
      <c r="Y230" s="776">
        <f t="shared" si="46"/>
        <v>67.2</v>
      </c>
      <c r="Z230" s="36">
        <f t="shared" ref="Z230:Z236" si="51">IFERROR(IF(Y230=0,"",ROUNDUP(Y230/H230,0)*0.00651),"")</f>
        <v>0.18228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72.3125</v>
      </c>
      <c r="BN230" s="64">
        <f t="shared" si="48"/>
        <v>74.760000000000005</v>
      </c>
      <c r="BO230" s="64">
        <f t="shared" si="49"/>
        <v>0.14880952380952384</v>
      </c>
      <c r="BP230" s="64">
        <f t="shared" si="50"/>
        <v>0.15384615384615388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79</v>
      </c>
      <c r="Y232" s="776">
        <f t="shared" si="46"/>
        <v>79.2</v>
      </c>
      <c r="Z232" s="36">
        <f t="shared" si="51"/>
        <v>0.21482999999999999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87.295000000000002</v>
      </c>
      <c r="BN232" s="64">
        <f t="shared" si="48"/>
        <v>87.51600000000002</v>
      </c>
      <c r="BO232" s="64">
        <f t="shared" si="49"/>
        <v>0.18086080586080591</v>
      </c>
      <c r="BP232" s="64">
        <f t="shared" si="50"/>
        <v>0.18131868131868134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60</v>
      </c>
      <c r="Y233" s="776">
        <f t="shared" si="46"/>
        <v>60</v>
      </c>
      <c r="Z233" s="36">
        <f t="shared" si="51"/>
        <v>0.16275000000000001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66.300000000000011</v>
      </c>
      <c r="BN233" s="64">
        <f t="shared" si="48"/>
        <v>66.300000000000011</v>
      </c>
      <c r="BO233" s="64">
        <f t="shared" si="49"/>
        <v>0.13736263736263737</v>
      </c>
      <c r="BP233" s="64">
        <f t="shared" si="50"/>
        <v>0.13736263736263737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66</v>
      </c>
      <c r="Y235" s="776">
        <f t="shared" si="46"/>
        <v>67.2</v>
      </c>
      <c r="Z235" s="36">
        <f t="shared" si="51"/>
        <v>0.18228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72.930000000000007</v>
      </c>
      <c r="BN235" s="64">
        <f t="shared" si="48"/>
        <v>74.256000000000014</v>
      </c>
      <c r="BO235" s="64">
        <f t="shared" si="49"/>
        <v>0.15109890109890112</v>
      </c>
      <c r="BP235" s="64">
        <f t="shared" si="50"/>
        <v>0.15384615384615388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44</v>
      </c>
      <c r="Y236" s="776">
        <f t="shared" si="46"/>
        <v>45.6</v>
      </c>
      <c r="Z236" s="36">
        <f t="shared" si="51"/>
        <v>0.12369000000000001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48.730000000000004</v>
      </c>
      <c r="BN236" s="64">
        <f t="shared" si="48"/>
        <v>50.502000000000002</v>
      </c>
      <c r="BO236" s="64">
        <f t="shared" si="49"/>
        <v>0.10073260073260075</v>
      </c>
      <c r="BP236" s="64">
        <f t="shared" si="50"/>
        <v>0.1043956043956044</v>
      </c>
    </row>
    <row r="237" spans="1:68" x14ac:dyDescent="0.2">
      <c r="A237" s="784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130.83333333333334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133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0.86582999999999999</v>
      </c>
      <c r="AA237" s="778"/>
      <c r="AB237" s="778"/>
      <c r="AC237" s="778"/>
    </row>
    <row r="238" spans="1:68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77">
        <f>IFERROR(SUM(X226:X236),"0")</f>
        <v>314</v>
      </c>
      <c r="Y238" s="777">
        <f>IFERROR(SUM(Y226:Y236),"0")</f>
        <v>319.20000000000005</v>
      </c>
      <c r="Z238" s="37"/>
      <c r="AA238" s="778"/>
      <c r="AB238" s="778"/>
      <c r="AC238" s="778"/>
    </row>
    <row r="239" spans="1:68" ht="14.25" hidden="1" customHeight="1" x14ac:dyDescent="0.25">
      <c r="A239" s="819" t="s">
        <v>213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4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hidden="1" customHeight="1" x14ac:dyDescent="0.25">
      <c r="A248" s="791" t="s">
        <v>428</v>
      </c>
      <c r="B248" s="785"/>
      <c r="C248" s="785"/>
      <c r="D248" s="785"/>
      <c r="E248" s="785"/>
      <c r="F248" s="785"/>
      <c r="G248" s="785"/>
      <c r="H248" s="785"/>
      <c r="I248" s="785"/>
      <c r="J248" s="785"/>
      <c r="K248" s="785"/>
      <c r="L248" s="785"/>
      <c r="M248" s="785"/>
      <c r="N248" s="785"/>
      <c r="O248" s="785"/>
      <c r="P248" s="785"/>
      <c r="Q248" s="785"/>
      <c r="R248" s="785"/>
      <c r="S248" s="785"/>
      <c r="T248" s="785"/>
      <c r="U248" s="785"/>
      <c r="V248" s="785"/>
      <c r="W248" s="785"/>
      <c r="X248" s="785"/>
      <c r="Y248" s="785"/>
      <c r="Z248" s="785"/>
      <c r="AA248" s="770"/>
      <c r="AB248" s="770"/>
      <c r="AC248" s="770"/>
    </row>
    <row r="249" spans="1:68" ht="14.25" hidden="1" customHeight="1" x14ac:dyDescent="0.25">
      <c r="A249" s="819" t="s">
        <v>115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9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4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791" t="s">
        <v>449</v>
      </c>
      <c r="B260" s="785"/>
      <c r="C260" s="785"/>
      <c r="D260" s="785"/>
      <c r="E260" s="785"/>
      <c r="F260" s="785"/>
      <c r="G260" s="785"/>
      <c r="H260" s="785"/>
      <c r="I260" s="785"/>
      <c r="J260" s="785"/>
      <c r="K260" s="785"/>
      <c r="L260" s="785"/>
      <c r="M260" s="785"/>
      <c r="N260" s="785"/>
      <c r="O260" s="785"/>
      <c r="P260" s="785"/>
      <c r="Q260" s="785"/>
      <c r="R260" s="785"/>
      <c r="S260" s="785"/>
      <c r="T260" s="785"/>
      <c r="U260" s="785"/>
      <c r="V260" s="785"/>
      <c r="W260" s="785"/>
      <c r="X260" s="785"/>
      <c r="Y260" s="785"/>
      <c r="Z260" s="785"/>
      <c r="AA260" s="770"/>
      <c r="AB260" s="770"/>
      <c r="AC260" s="770"/>
    </row>
    <row r="261" spans="1:68" ht="14.25" hidden="1" customHeight="1" x14ac:dyDescent="0.25">
      <c r="A261" s="819" t="s">
        <v>115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2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0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4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819" t="s">
        <v>172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4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791" t="s">
        <v>473</v>
      </c>
      <c r="B277" s="785"/>
      <c r="C277" s="785"/>
      <c r="D277" s="785"/>
      <c r="E277" s="785"/>
      <c r="F277" s="785"/>
      <c r="G277" s="785"/>
      <c r="H277" s="785"/>
      <c r="I277" s="785"/>
      <c r="J277" s="785"/>
      <c r="K277" s="785"/>
      <c r="L277" s="785"/>
      <c r="M277" s="785"/>
      <c r="N277" s="785"/>
      <c r="O277" s="785"/>
      <c r="P277" s="785"/>
      <c r="Q277" s="785"/>
      <c r="R277" s="785"/>
      <c r="S277" s="785"/>
      <c r="T277" s="785"/>
      <c r="U277" s="785"/>
      <c r="V277" s="785"/>
      <c r="W277" s="785"/>
      <c r="X277" s="785"/>
      <c r="Y277" s="785"/>
      <c r="Z277" s="785"/>
      <c r="AA277" s="770"/>
      <c r="AB277" s="770"/>
      <c r="AC277" s="770"/>
    </row>
    <row r="278" spans="1:68" ht="14.25" hidden="1" customHeight="1" x14ac:dyDescent="0.25">
      <c r="A278" s="819" t="s">
        <v>115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4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1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4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791" t="s">
        <v>500</v>
      </c>
      <c r="B291" s="785"/>
      <c r="C291" s="785"/>
      <c r="D291" s="785"/>
      <c r="E291" s="785"/>
      <c r="F291" s="785"/>
      <c r="G291" s="785"/>
      <c r="H291" s="785"/>
      <c r="I291" s="785"/>
      <c r="J291" s="785"/>
      <c r="K291" s="785"/>
      <c r="L291" s="785"/>
      <c r="M291" s="785"/>
      <c r="N291" s="785"/>
      <c r="O291" s="785"/>
      <c r="P291" s="785"/>
      <c r="Q291" s="785"/>
      <c r="R291" s="785"/>
      <c r="S291" s="785"/>
      <c r="T291" s="785"/>
      <c r="U291" s="785"/>
      <c r="V291" s="785"/>
      <c r="W291" s="785"/>
      <c r="X291" s="785"/>
      <c r="Y291" s="785"/>
      <c r="Z291" s="785"/>
      <c r="AA291" s="770"/>
      <c r="AB291" s="770"/>
      <c r="AC291" s="770"/>
    </row>
    <row r="292" spans="1:68" ht="14.25" hidden="1" customHeight="1" x14ac:dyDescent="0.25">
      <c r="A292" s="819" t="s">
        <v>115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4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791" t="s">
        <v>503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70"/>
      <c r="AB296" s="770"/>
      <c r="AC296" s="770"/>
    </row>
    <row r="297" spans="1:68" ht="14.25" hidden="1" customHeight="1" x14ac:dyDescent="0.25">
      <c r="A297" s="819" t="s">
        <v>115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4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791" t="s">
        <v>512</v>
      </c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5"/>
      <c r="P303" s="785"/>
      <c r="Q303" s="785"/>
      <c r="R303" s="785"/>
      <c r="S303" s="785"/>
      <c r="T303" s="785"/>
      <c r="U303" s="785"/>
      <c r="V303" s="785"/>
      <c r="W303" s="785"/>
      <c r="X303" s="785"/>
      <c r="Y303" s="785"/>
      <c r="Z303" s="785"/>
      <c r="AA303" s="770"/>
      <c r="AB303" s="770"/>
      <c r="AC303" s="770"/>
    </row>
    <row r="304" spans="1:68" ht="14.25" hidden="1" customHeight="1" x14ac:dyDescent="0.25">
      <c r="A304" s="819" t="s">
        <v>73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37</v>
      </c>
      <c r="Y309" s="776">
        <f t="shared" si="72"/>
        <v>38.4</v>
      </c>
      <c r="Z309" s="36">
        <f>IFERROR(IF(Y309=0,"",ROUNDUP(Y309/H309,0)*0.00651),"")</f>
        <v>0.10416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39.775000000000006</v>
      </c>
      <c r="BN309" s="64">
        <f t="shared" si="74"/>
        <v>41.28</v>
      </c>
      <c r="BO309" s="64">
        <f t="shared" si="75"/>
        <v>8.4706959706959725E-2</v>
      </c>
      <c r="BP309" s="64">
        <f t="shared" si="76"/>
        <v>8.7912087912087919E-2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4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77">
        <f>IFERROR(X305/H305,"0")+IFERROR(X306/H306,"0")+IFERROR(X307/H307,"0")+IFERROR(X308/H308,"0")+IFERROR(X309/H309,"0")+IFERROR(X310/H310,"0")</f>
        <v>15.416666666666668</v>
      </c>
      <c r="Y311" s="777">
        <f>IFERROR(Y305/H305,"0")+IFERROR(Y306/H306,"0")+IFERROR(Y307/H307,"0")+IFERROR(Y308/H308,"0")+IFERROR(Y309/H309,"0")+IFERROR(Y310/H310,"0")</f>
        <v>16</v>
      </c>
      <c r="Z311" s="777">
        <f>IFERROR(IF(Z305="",0,Z305),"0")+IFERROR(IF(Z306="",0,Z306),"0")+IFERROR(IF(Z307="",0,Z307),"0")+IFERROR(IF(Z308="",0,Z308),"0")+IFERROR(IF(Z309="",0,Z309),"0")+IFERROR(IF(Z310="",0,Z310),"0")</f>
        <v>0.10416</v>
      </c>
      <c r="AA311" s="778"/>
      <c r="AB311" s="778"/>
      <c r="AC311" s="778"/>
    </row>
    <row r="312" spans="1:68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77">
        <f>IFERROR(SUM(X305:X310),"0")</f>
        <v>37</v>
      </c>
      <c r="Y312" s="777">
        <f>IFERROR(SUM(Y305:Y310),"0")</f>
        <v>38.4</v>
      </c>
      <c r="Z312" s="37"/>
      <c r="AA312" s="778"/>
      <c r="AB312" s="778"/>
      <c r="AC312" s="778"/>
    </row>
    <row r="313" spans="1:68" ht="16.5" hidden="1" customHeight="1" x14ac:dyDescent="0.25">
      <c r="A313" s="791" t="s">
        <v>528</v>
      </c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5"/>
      <c r="P313" s="785"/>
      <c r="Q313" s="785"/>
      <c r="R313" s="785"/>
      <c r="S313" s="785"/>
      <c r="T313" s="785"/>
      <c r="U313" s="785"/>
      <c r="V313" s="785"/>
      <c r="W313" s="785"/>
      <c r="X313" s="785"/>
      <c r="Y313" s="785"/>
      <c r="Z313" s="785"/>
      <c r="AA313" s="770"/>
      <c r="AB313" s="770"/>
      <c r="AC313" s="770"/>
    </row>
    <row r="314" spans="1:68" ht="14.25" hidden="1" customHeight="1" x14ac:dyDescent="0.25">
      <c r="A314" s="819" t="s">
        <v>115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4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819" t="s">
        <v>64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4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819" t="s">
        <v>73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4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791" t="s">
        <v>538</v>
      </c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5"/>
      <c r="P326" s="785"/>
      <c r="Q326" s="785"/>
      <c r="R326" s="785"/>
      <c r="S326" s="785"/>
      <c r="T326" s="785"/>
      <c r="U326" s="785"/>
      <c r="V326" s="785"/>
      <c r="W326" s="785"/>
      <c r="X326" s="785"/>
      <c r="Y326" s="785"/>
      <c r="Z326" s="785"/>
      <c r="AA326" s="770"/>
      <c r="AB326" s="770"/>
      <c r="AC326" s="770"/>
    </row>
    <row r="327" spans="1:68" ht="14.25" hidden="1" customHeight="1" x14ac:dyDescent="0.25">
      <c r="A327" s="819" t="s">
        <v>115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4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819" t="s">
        <v>64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4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819" t="s">
        <v>73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4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791" t="s">
        <v>551</v>
      </c>
      <c r="B340" s="785"/>
      <c r="C340" s="785"/>
      <c r="D340" s="785"/>
      <c r="E340" s="785"/>
      <c r="F340" s="785"/>
      <c r="G340" s="785"/>
      <c r="H340" s="785"/>
      <c r="I340" s="785"/>
      <c r="J340" s="785"/>
      <c r="K340" s="785"/>
      <c r="L340" s="785"/>
      <c r="M340" s="785"/>
      <c r="N340" s="785"/>
      <c r="O340" s="785"/>
      <c r="P340" s="785"/>
      <c r="Q340" s="785"/>
      <c r="R340" s="785"/>
      <c r="S340" s="785"/>
      <c r="T340" s="785"/>
      <c r="U340" s="785"/>
      <c r="V340" s="785"/>
      <c r="W340" s="785"/>
      <c r="X340" s="785"/>
      <c r="Y340" s="785"/>
      <c r="Z340" s="785"/>
      <c r="AA340" s="770"/>
      <c r="AB340" s="770"/>
      <c r="AC340" s="770"/>
    </row>
    <row r="341" spans="1:68" ht="14.25" hidden="1" customHeight="1" x14ac:dyDescent="0.25">
      <c r="A341" s="819" t="s">
        <v>115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4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819" t="s">
        <v>64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4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hidden="1" customHeight="1" x14ac:dyDescent="0.25">
      <c r="A350" s="819" t="s">
        <v>73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4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791" t="s">
        <v>562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70"/>
      <c r="AB354" s="770"/>
      <c r="AC354" s="770"/>
    </row>
    <row r="355" spans="1:68" ht="14.25" hidden="1" customHeight="1" x14ac:dyDescent="0.25">
      <c r="A355" s="819" t="s">
        <v>115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4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819" t="s">
        <v>64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4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hidden="1" customHeight="1" x14ac:dyDescent="0.25">
      <c r="A374" s="819" t="s">
        <v>73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4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hidden="1" customHeight="1" x14ac:dyDescent="0.25">
      <c r="A383" s="819" t="s">
        <v>213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13</v>
      </c>
      <c r="Y385" s="776">
        <f>IFERROR(IF(X385="",0,CEILING((X385/$H385),1)*$H385),"")</f>
        <v>15.6</v>
      </c>
      <c r="Z385" s="36">
        <f>IFERROR(IF(Y385=0,"",ROUNDUP(Y385/H385,0)*0.02175),"")</f>
        <v>4.3499999999999997E-2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13.940000000000001</v>
      </c>
      <c r="BN385" s="64">
        <f>IFERROR(Y385*I385/H385,"0")</f>
        <v>16.728000000000002</v>
      </c>
      <c r="BO385" s="64">
        <f>IFERROR(1/J385*(X385/H385),"0")</f>
        <v>2.976190476190476E-2</v>
      </c>
      <c r="BP385" s="64">
        <f>IFERROR(1/J385*(Y385/H385),"0")</f>
        <v>3.5714285714285712E-2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1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4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77">
        <f>IFERROR(X384/H384,"0")+IFERROR(X385/H385,"0")+IFERROR(X386/H386,"0")+IFERROR(X387/H387,"0")</f>
        <v>1.6666666666666667</v>
      </c>
      <c r="Y388" s="777">
        <f>IFERROR(Y384/H384,"0")+IFERROR(Y385/H385,"0")+IFERROR(Y386/H386,"0")+IFERROR(Y387/H387,"0")</f>
        <v>2</v>
      </c>
      <c r="Z388" s="777">
        <f>IFERROR(IF(Z384="",0,Z384),"0")+IFERROR(IF(Z385="",0,Z385),"0")+IFERROR(IF(Z386="",0,Z386),"0")+IFERROR(IF(Z387="",0,Z387),"0")</f>
        <v>4.3499999999999997E-2</v>
      </c>
      <c r="AA388" s="778"/>
      <c r="AB388" s="778"/>
      <c r="AC388" s="778"/>
    </row>
    <row r="389" spans="1:68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77">
        <f>IFERROR(SUM(X384:X387),"0")</f>
        <v>13</v>
      </c>
      <c r="Y389" s="777">
        <f>IFERROR(SUM(Y384:Y387),"0")</f>
        <v>15.6</v>
      </c>
      <c r="Z389" s="37"/>
      <c r="AA389" s="778"/>
      <c r="AB389" s="778"/>
      <c r="AC389" s="778"/>
    </row>
    <row r="390" spans="1:68" ht="14.25" hidden="1" customHeight="1" x14ac:dyDescent="0.25">
      <c r="A390" s="819" t="s">
        <v>104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2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09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2</v>
      </c>
      <c r="Y393" s="776">
        <f>IFERROR(IF(X393="",0,CEILING((X393/$H393),1)*$H393),"")</f>
        <v>2.5499999999999998</v>
      </c>
      <c r="Z393" s="36">
        <f>IFERROR(IF(Y393=0,"",ROUNDUP(Y393/H393,0)*0.00651),"")</f>
        <v>6.5100000000000002E-3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2.3176470588235296</v>
      </c>
      <c r="BN393" s="64">
        <f>IFERROR(Y393*I393/H393,"0")</f>
        <v>2.9550000000000001</v>
      </c>
      <c r="BO393" s="64">
        <f>IFERROR(1/J393*(X393/H393),"0")</f>
        <v>4.3094160741219576E-3</v>
      </c>
      <c r="BP393" s="64">
        <f>IFERROR(1/J393*(Y393/H393),"0")</f>
        <v>5.4945054945054949E-3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14</v>
      </c>
      <c r="Y394" s="776">
        <f>IFERROR(IF(X394="",0,CEILING((X394/$H394),1)*$H394),"")</f>
        <v>15.299999999999999</v>
      </c>
      <c r="Z394" s="36">
        <f>IFERROR(IF(Y394=0,"",ROUNDUP(Y394/H394,0)*0.00651),"")</f>
        <v>3.9059999999999997E-2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15.811764705882354</v>
      </c>
      <c r="BN394" s="64">
        <f>IFERROR(Y394*I394/H394,"0")</f>
        <v>17.279999999999998</v>
      </c>
      <c r="BO394" s="64">
        <f>IFERROR(1/J394*(X394/H394),"0")</f>
        <v>3.0165912518853699E-2</v>
      </c>
      <c r="BP394" s="64">
        <f>IFERROR(1/J394*(Y394/H394),"0")</f>
        <v>3.2967032967032968E-2</v>
      </c>
    </row>
    <row r="395" spans="1:68" x14ac:dyDescent="0.2">
      <c r="A395" s="784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77">
        <f>IFERROR(X391/H391,"0")+IFERROR(X392/H392,"0")+IFERROR(X393/H393,"0")+IFERROR(X394/H394,"0")</f>
        <v>6.2745098039215685</v>
      </c>
      <c r="Y395" s="777">
        <f>IFERROR(Y391/H391,"0")+IFERROR(Y392/H392,"0")+IFERROR(Y393/H393,"0")+IFERROR(Y394/H394,"0")</f>
        <v>7</v>
      </c>
      <c r="Z395" s="777">
        <f>IFERROR(IF(Z391="",0,Z391),"0")+IFERROR(IF(Z392="",0,Z392),"0")+IFERROR(IF(Z393="",0,Z393),"0")+IFERROR(IF(Z394="",0,Z394),"0")</f>
        <v>4.5569999999999999E-2</v>
      </c>
      <c r="AA395" s="778"/>
      <c r="AB395" s="778"/>
      <c r="AC395" s="778"/>
    </row>
    <row r="396" spans="1:68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77">
        <f>IFERROR(SUM(X391:X394),"0")</f>
        <v>16</v>
      </c>
      <c r="Y396" s="777">
        <f>IFERROR(SUM(Y391:Y394),"0")</f>
        <v>17.849999999999998</v>
      </c>
      <c r="Z396" s="37"/>
      <c r="AA396" s="778"/>
      <c r="AB396" s="778"/>
      <c r="AC396" s="778"/>
    </row>
    <row r="397" spans="1:68" ht="14.25" hidden="1" customHeight="1" x14ac:dyDescent="0.25">
      <c r="A397" s="819" t="s">
        <v>640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4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791" t="s">
        <v>649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770"/>
      <c r="AB403" s="770"/>
      <c r="AC403" s="770"/>
    </row>
    <row r="404" spans="1:68" ht="14.25" hidden="1" customHeight="1" x14ac:dyDescent="0.25">
      <c r="A404" s="819" t="s">
        <v>64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13</v>
      </c>
      <c r="Y405" s="776">
        <f>IFERROR(IF(X405="",0,CEILING((X405/$H405),1)*$H405),"")</f>
        <v>14.4</v>
      </c>
      <c r="Z405" s="36">
        <f>IFERROR(IF(Y405=0,"",ROUNDUP(Y405/H405,0)*0.00651),"")</f>
        <v>5.2080000000000001E-2</v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14.646666666666667</v>
      </c>
      <c r="BN405" s="64">
        <f>IFERROR(Y405*I405/H405,"0")</f>
        <v>16.224</v>
      </c>
      <c r="BO405" s="64">
        <f>IFERROR(1/J405*(X405/H405),"0")</f>
        <v>3.9682539682539687E-2</v>
      </c>
      <c r="BP405" s="64">
        <f>IFERROR(1/J405*(Y405/H405),"0")</f>
        <v>4.3956043956043959E-2</v>
      </c>
    </row>
    <row r="406" spans="1:68" x14ac:dyDescent="0.2">
      <c r="A406" s="784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77">
        <f>IFERROR(X405/H405,"0")</f>
        <v>7.2222222222222223</v>
      </c>
      <c r="Y406" s="777">
        <f>IFERROR(Y405/H405,"0")</f>
        <v>8</v>
      </c>
      <c r="Z406" s="777">
        <f>IFERROR(IF(Z405="",0,Z405),"0")</f>
        <v>5.2080000000000001E-2</v>
      </c>
      <c r="AA406" s="778"/>
      <c r="AB406" s="778"/>
      <c r="AC406" s="778"/>
    </row>
    <row r="407" spans="1:68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77">
        <f>IFERROR(SUM(X405:X405),"0")</f>
        <v>13</v>
      </c>
      <c r="Y407" s="777">
        <f>IFERROR(SUM(Y405:Y405),"0")</f>
        <v>14.4</v>
      </c>
      <c r="Z407" s="37"/>
      <c r="AA407" s="778"/>
      <c r="AB407" s="778"/>
      <c r="AC407" s="778"/>
    </row>
    <row r="408" spans="1:68" ht="14.25" hidden="1" customHeight="1" x14ac:dyDescent="0.25">
      <c r="A408" s="819" t="s">
        <v>73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4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hidden="1" customHeight="1" x14ac:dyDescent="0.2">
      <c r="A414" s="802" t="s">
        <v>662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48"/>
      <c r="AB414" s="48"/>
      <c r="AC414" s="48"/>
    </row>
    <row r="415" spans="1:68" ht="16.5" hidden="1" customHeight="1" x14ac:dyDescent="0.25">
      <c r="A415" s="791" t="s">
        <v>663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770"/>
      <c r="AB415" s="770"/>
      <c r="AC415" s="770"/>
    </row>
    <row r="416" spans="1:68" ht="14.25" hidden="1" customHeight="1" x14ac:dyDescent="0.25">
      <c r="A416" s="819" t="s">
        <v>115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764</v>
      </c>
      <c r="Y418" s="776">
        <f t="shared" si="87"/>
        <v>765</v>
      </c>
      <c r="Z418" s="36">
        <f>IFERROR(IF(Y418=0,"",ROUNDUP(Y418/H418,0)*0.02175),"")</f>
        <v>1.1092499999999998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788.44800000000009</v>
      </c>
      <c r="BN418" s="64">
        <f t="shared" si="89"/>
        <v>789.48</v>
      </c>
      <c r="BO418" s="64">
        <f t="shared" si="90"/>
        <v>1.0611111111111109</v>
      </c>
      <c r="BP418" s="64">
        <f t="shared" si="91"/>
        <v>1.0625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134</v>
      </c>
      <c r="Y420" s="776">
        <f t="shared" si="87"/>
        <v>135</v>
      </c>
      <c r="Z420" s="36">
        <f>IFERROR(IF(Y420=0,"",ROUNDUP(Y420/H420,0)*0.02175),"")</f>
        <v>0.19574999999999998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138.28800000000001</v>
      </c>
      <c r="BN420" s="64">
        <f t="shared" si="89"/>
        <v>139.32000000000002</v>
      </c>
      <c r="BO420" s="64">
        <f t="shared" si="90"/>
        <v>0.18611111111111112</v>
      </c>
      <c r="BP420" s="64">
        <f t="shared" si="91"/>
        <v>0.1875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46</v>
      </c>
      <c r="Y421" s="776">
        <f t="shared" si="87"/>
        <v>60</v>
      </c>
      <c r="Z421" s="36">
        <f>IFERROR(IF(Y421=0,"",ROUNDUP(Y421/H421,0)*0.02175),"")</f>
        <v>8.6999999999999994E-2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47.472000000000001</v>
      </c>
      <c r="BN421" s="64">
        <f t="shared" si="89"/>
        <v>61.92</v>
      </c>
      <c r="BO421" s="64">
        <f t="shared" si="90"/>
        <v>6.3888888888888884E-2</v>
      </c>
      <c r="BP421" s="64">
        <f t="shared" si="91"/>
        <v>8.3333333333333329E-2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625</v>
      </c>
      <c r="Y423" s="776">
        <f t="shared" si="87"/>
        <v>630</v>
      </c>
      <c r="Z423" s="36">
        <f>IFERROR(IF(Y423=0,"",ROUNDUP(Y423/H423,0)*0.02175),"")</f>
        <v>0.91349999999999998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645</v>
      </c>
      <c r="BN423" s="64">
        <f t="shared" si="89"/>
        <v>650.16</v>
      </c>
      <c r="BO423" s="64">
        <f t="shared" si="90"/>
        <v>0.86805555555555547</v>
      </c>
      <c r="BP423" s="64">
        <f t="shared" si="91"/>
        <v>0.875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4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104.6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106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2.3054999999999994</v>
      </c>
      <c r="AA428" s="778"/>
      <c r="AB428" s="778"/>
      <c r="AC428" s="778"/>
    </row>
    <row r="429" spans="1:68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77">
        <f>IFERROR(SUM(X417:X427),"0")</f>
        <v>1569</v>
      </c>
      <c r="Y429" s="777">
        <f>IFERROR(SUM(Y417:Y427),"0")</f>
        <v>1590</v>
      </c>
      <c r="Z429" s="37"/>
      <c r="AA429" s="778"/>
      <c r="AB429" s="778"/>
      <c r="AC429" s="778"/>
    </row>
    <row r="430" spans="1:68" ht="14.25" hidden="1" customHeight="1" x14ac:dyDescent="0.25">
      <c r="A430" s="819" t="s">
        <v>172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821</v>
      </c>
      <c r="Y431" s="776">
        <f>IFERROR(IF(X431="",0,CEILING((X431/$H431),1)*$H431),"")</f>
        <v>825</v>
      </c>
      <c r="Z431" s="36">
        <f>IFERROR(IF(Y431=0,"",ROUNDUP(Y431/H431,0)*0.02175),"")</f>
        <v>1.1962499999999998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847.27200000000005</v>
      </c>
      <c r="BN431" s="64">
        <f>IFERROR(Y431*I431/H431,"0")</f>
        <v>851.4</v>
      </c>
      <c r="BO431" s="64">
        <f>IFERROR(1/J431*(X431/H431),"0")</f>
        <v>1.1402777777777777</v>
      </c>
      <c r="BP431" s="64">
        <f>IFERROR(1/J431*(Y431/H431),"0")</f>
        <v>1.1458333333333333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4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77">
        <f>IFERROR(X431/H431,"0")+IFERROR(X432/H432,"0")</f>
        <v>54.733333333333334</v>
      </c>
      <c r="Y433" s="777">
        <f>IFERROR(Y431/H431,"0")+IFERROR(Y432/H432,"0")</f>
        <v>55</v>
      </c>
      <c r="Z433" s="777">
        <f>IFERROR(IF(Z431="",0,Z431),"0")+IFERROR(IF(Z432="",0,Z432),"0")</f>
        <v>1.1962499999999998</v>
      </c>
      <c r="AA433" s="778"/>
      <c r="AB433" s="778"/>
      <c r="AC433" s="778"/>
    </row>
    <row r="434" spans="1:68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77">
        <f>IFERROR(SUM(X431:X432),"0")</f>
        <v>821</v>
      </c>
      <c r="Y434" s="777">
        <f>IFERROR(SUM(Y431:Y432),"0")</f>
        <v>825</v>
      </c>
      <c r="Z434" s="37"/>
      <c r="AA434" s="778"/>
      <c r="AB434" s="778"/>
      <c r="AC434" s="778"/>
    </row>
    <row r="435" spans="1:68" ht="14.25" hidden="1" customHeight="1" x14ac:dyDescent="0.25">
      <c r="A435" s="819" t="s">
        <v>73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4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98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10</v>
      </c>
      <c r="Y437" s="776">
        <f>IFERROR(IF(X437="",0,CEILING((X437/$H437),1)*$H437),"")</f>
        <v>18</v>
      </c>
      <c r="Z437" s="36">
        <f>IFERROR(IF(Y437=0,"",ROUNDUP(Y437/H437,0)*0.02175),"")</f>
        <v>4.3499999999999997E-2</v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10.626666666666667</v>
      </c>
      <c r="BN437" s="64">
        <f>IFERROR(Y437*I437/H437,"0")</f>
        <v>19.128</v>
      </c>
      <c r="BO437" s="64">
        <f>IFERROR(1/J437*(X437/H437),"0")</f>
        <v>1.984126984126984E-2</v>
      </c>
      <c r="BP437" s="64">
        <f>IFERROR(1/J437*(Y437/H437),"0")</f>
        <v>3.5714285714285712E-2</v>
      </c>
    </row>
    <row r="438" spans="1:68" x14ac:dyDescent="0.2">
      <c r="A438" s="784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77">
        <f>IFERROR(X436/H436,"0")+IFERROR(X437/H437,"0")</f>
        <v>1.1111111111111112</v>
      </c>
      <c r="Y438" s="777">
        <f>IFERROR(Y436/H436,"0")+IFERROR(Y437/H437,"0")</f>
        <v>2</v>
      </c>
      <c r="Z438" s="777">
        <f>IFERROR(IF(Z436="",0,Z436),"0")+IFERROR(IF(Z437="",0,Z437),"0")</f>
        <v>4.3499999999999997E-2</v>
      </c>
      <c r="AA438" s="778"/>
      <c r="AB438" s="778"/>
      <c r="AC438" s="778"/>
    </row>
    <row r="439" spans="1:68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77">
        <f>IFERROR(SUM(X436:X437),"0")</f>
        <v>10</v>
      </c>
      <c r="Y439" s="777">
        <f>IFERROR(SUM(Y436:Y437),"0")</f>
        <v>18</v>
      </c>
      <c r="Z439" s="37"/>
      <c r="AA439" s="778"/>
      <c r="AB439" s="778"/>
      <c r="AC439" s="778"/>
    </row>
    <row r="440" spans="1:68" ht="14.25" hidden="1" customHeight="1" x14ac:dyDescent="0.25">
      <c r="A440" s="819" t="s">
        <v>213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3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43</v>
      </c>
      <c r="Y441" s="776">
        <f>IFERROR(IF(X441="",0,CEILING((X441/$H441),1)*$H441),"")</f>
        <v>45</v>
      </c>
      <c r="Z441" s="36">
        <f>IFERROR(IF(Y441=0,"",ROUNDUP(Y441/H441,0)*0.02175),"")</f>
        <v>0.10874999999999999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45.69466666666667</v>
      </c>
      <c r="BN441" s="64">
        <f>IFERROR(Y441*I441/H441,"0")</f>
        <v>47.82</v>
      </c>
      <c r="BO441" s="64">
        <f>IFERROR(1/J441*(X441/H441),"0")</f>
        <v>8.5317460317460306E-2</v>
      </c>
      <c r="BP441" s="64">
        <f>IFERROR(1/J441*(Y441/H441),"0")</f>
        <v>8.9285714285714274E-2</v>
      </c>
    </row>
    <row r="442" spans="1:68" x14ac:dyDescent="0.2">
      <c r="A442" s="784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77">
        <f>IFERROR(X441/H441,"0")</f>
        <v>4.7777777777777777</v>
      </c>
      <c r="Y442" s="777">
        <f>IFERROR(Y441/H441,"0")</f>
        <v>5</v>
      </c>
      <c r="Z442" s="777">
        <f>IFERROR(IF(Z441="",0,Z441),"0")</f>
        <v>0.10874999999999999</v>
      </c>
      <c r="AA442" s="778"/>
      <c r="AB442" s="778"/>
      <c r="AC442" s="778"/>
    </row>
    <row r="443" spans="1:68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77">
        <f>IFERROR(SUM(X441:X441),"0")</f>
        <v>43</v>
      </c>
      <c r="Y443" s="777">
        <f>IFERROR(SUM(Y441:Y441),"0")</f>
        <v>45</v>
      </c>
      <c r="Z443" s="37"/>
      <c r="AA443" s="778"/>
      <c r="AB443" s="778"/>
      <c r="AC443" s="778"/>
    </row>
    <row r="444" spans="1:68" ht="16.5" hidden="1" customHeight="1" x14ac:dyDescent="0.25">
      <c r="A444" s="791" t="s">
        <v>707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770"/>
      <c r="AB444" s="770"/>
      <c r="AC444" s="770"/>
    </row>
    <row r="445" spans="1:68" ht="14.25" hidden="1" customHeight="1" x14ac:dyDescent="0.25">
      <c r="A445" s="819" t="s">
        <v>115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4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819" t="s">
        <v>64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4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819" t="s">
        <v>73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8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271</v>
      </c>
      <c r="Y462" s="776">
        <f>IFERROR(IF(X462="",0,CEILING((X462/$H462),1)*$H462),"")</f>
        <v>279</v>
      </c>
      <c r="Z462" s="36">
        <f>IFERROR(IF(Y462=0,"",ROUNDUP(Y462/H462,0)*0.02175),"")</f>
        <v>0.6742499999999999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287.98266666666666</v>
      </c>
      <c r="BN462" s="64">
        <f>IFERROR(Y462*I462/H462,"0")</f>
        <v>296.48400000000004</v>
      </c>
      <c r="BO462" s="64">
        <f>IFERROR(1/J462*(X462/H462),"0")</f>
        <v>0.53769841269841268</v>
      </c>
      <c r="BP462" s="64">
        <f>IFERROR(1/J462*(Y462/H462),"0")</f>
        <v>0.55357142857142849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46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4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77">
        <f>IFERROR(X462/H462,"0")+IFERROR(X463/H463,"0")+IFERROR(X464/H464,"0")+IFERROR(X465/H465,"0")+IFERROR(X466/H466,"0")</f>
        <v>30.111111111111111</v>
      </c>
      <c r="Y467" s="777">
        <f>IFERROR(Y462/H462,"0")+IFERROR(Y463/H463,"0")+IFERROR(Y464/H464,"0")+IFERROR(Y465/H465,"0")+IFERROR(Y466/H466,"0")</f>
        <v>31</v>
      </c>
      <c r="Z467" s="777">
        <f>IFERROR(IF(Z462="",0,Z462),"0")+IFERROR(IF(Z463="",0,Z463),"0")+IFERROR(IF(Z464="",0,Z464),"0")+IFERROR(IF(Z465="",0,Z465),"0")+IFERROR(IF(Z466="",0,Z466),"0")</f>
        <v>0.6742499999999999</v>
      </c>
      <c r="AA467" s="778"/>
      <c r="AB467" s="778"/>
      <c r="AC467" s="778"/>
    </row>
    <row r="468" spans="1:68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77">
        <f>IFERROR(SUM(X462:X466),"0")</f>
        <v>271</v>
      </c>
      <c r="Y468" s="777">
        <f>IFERROR(SUM(Y462:Y466),"0")</f>
        <v>279</v>
      </c>
      <c r="Z468" s="37"/>
      <c r="AA468" s="778"/>
      <c r="AB468" s="778"/>
      <c r="AC468" s="778"/>
    </row>
    <row r="469" spans="1:68" ht="14.25" hidden="1" customHeight="1" x14ac:dyDescent="0.25">
      <c r="A469" s="819" t="s">
        <v>213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05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4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02" t="s">
        <v>751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48"/>
      <c r="AB473" s="48"/>
      <c r="AC473" s="48"/>
    </row>
    <row r="474" spans="1:68" ht="16.5" hidden="1" customHeight="1" x14ac:dyDescent="0.25">
      <c r="A474" s="791" t="s">
        <v>752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770"/>
      <c r="AB474" s="770"/>
      <c r="AC474" s="770"/>
    </row>
    <row r="475" spans="1:68" ht="14.25" hidden="1" customHeight="1" x14ac:dyDescent="0.25">
      <c r="A475" s="819" t="s">
        <v>115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4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819" t="s">
        <v>64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10</v>
      </c>
      <c r="Y482" s="776">
        <f t="shared" si="98"/>
        <v>12.600000000000001</v>
      </c>
      <c r="Z482" s="36">
        <f>IFERROR(IF(Y482=0,"",ROUNDUP(Y482/H482,0)*0.00902),"")</f>
        <v>2.7060000000000001E-2</v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10.571428571428573</v>
      </c>
      <c r="BN482" s="64">
        <f t="shared" si="100"/>
        <v>13.320000000000002</v>
      </c>
      <c r="BO482" s="64">
        <f t="shared" si="101"/>
        <v>1.8037518037518036E-2</v>
      </c>
      <c r="BP482" s="64">
        <f t="shared" si="102"/>
        <v>2.2727272727272728E-2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7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3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790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6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4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2.3809523809523809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3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2.7060000000000001E-2</v>
      </c>
      <c r="AA505" s="778"/>
      <c r="AB505" s="778"/>
      <c r="AC505" s="778"/>
    </row>
    <row r="506" spans="1:68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77">
        <f>IFERROR(SUM(X480:X504),"0")</f>
        <v>10</v>
      </c>
      <c r="Y506" s="777">
        <f>IFERROR(SUM(Y480:Y504),"0")</f>
        <v>12.600000000000001</v>
      </c>
      <c r="Z506" s="37"/>
      <c r="AA506" s="778"/>
      <c r="AB506" s="778"/>
      <c r="AC506" s="778"/>
    </row>
    <row r="507" spans="1:68" ht="14.25" hidden="1" customHeight="1" x14ac:dyDescent="0.25">
      <c r="A507" s="819" t="s">
        <v>73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4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819" t="s">
        <v>104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4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791" t="s">
        <v>820</v>
      </c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5"/>
      <c r="P517" s="785"/>
      <c r="Q517" s="785"/>
      <c r="R517" s="785"/>
      <c r="S517" s="785"/>
      <c r="T517" s="785"/>
      <c r="U517" s="785"/>
      <c r="V517" s="785"/>
      <c r="W517" s="785"/>
      <c r="X517" s="785"/>
      <c r="Y517" s="785"/>
      <c r="Z517" s="785"/>
      <c r="AA517" s="770"/>
      <c r="AB517" s="770"/>
      <c r="AC517" s="770"/>
    </row>
    <row r="518" spans="1:68" ht="14.25" hidden="1" customHeight="1" x14ac:dyDescent="0.25">
      <c r="A518" s="819" t="s">
        <v>172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4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819" t="s">
        <v>64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22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55</v>
      </c>
      <c r="Y523" s="776">
        <f>IFERROR(IF(X523="",0,CEILING((X523/$H523),1)*$H523),"")</f>
        <v>59.400000000000006</v>
      </c>
      <c r="Z523" s="36">
        <f>IFERROR(IF(Y523=0,"",ROUNDUP(Y523/H523,0)*0.00902),"")</f>
        <v>9.9220000000000003E-2</v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57.138888888888886</v>
      </c>
      <c r="BN523" s="64">
        <f>IFERROR(Y523*I523/H523,"0")</f>
        <v>61.71</v>
      </c>
      <c r="BO523" s="64">
        <f>IFERROR(1/J523*(X523/H523),"0")</f>
        <v>7.716049382716049E-2</v>
      </c>
      <c r="BP523" s="64">
        <f>IFERROR(1/J523*(Y523/H523),"0")</f>
        <v>8.3333333333333343E-2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4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77">
        <f>IFERROR(X523/H523,"0")+IFERROR(X524/H524,"0")+IFERROR(X525/H525,"0")+IFERROR(X526/H526,"0")+IFERROR(X527/H527,"0")</f>
        <v>10.185185185185185</v>
      </c>
      <c r="Y528" s="777">
        <f>IFERROR(Y523/H523,"0")+IFERROR(Y524/H524,"0")+IFERROR(Y525/H525,"0")+IFERROR(Y526/H526,"0")+IFERROR(Y527/H527,"0")</f>
        <v>11</v>
      </c>
      <c r="Z528" s="777">
        <f>IFERROR(IF(Z523="",0,Z523),"0")+IFERROR(IF(Z524="",0,Z524),"0")+IFERROR(IF(Z525="",0,Z525),"0")+IFERROR(IF(Z526="",0,Z526),"0")+IFERROR(IF(Z527="",0,Z527),"0")</f>
        <v>9.9220000000000003E-2</v>
      </c>
      <c r="AA528" s="778"/>
      <c r="AB528" s="778"/>
      <c r="AC528" s="778"/>
    </row>
    <row r="529" spans="1:68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77">
        <f>IFERROR(SUM(X523:X527),"0")</f>
        <v>55</v>
      </c>
      <c r="Y529" s="777">
        <f>IFERROR(SUM(Y523:Y527),"0")</f>
        <v>59.400000000000006</v>
      </c>
      <c r="Z529" s="37"/>
      <c r="AA529" s="778"/>
      <c r="AB529" s="778"/>
      <c r="AC529" s="778"/>
    </row>
    <row r="530" spans="1:68" ht="14.25" hidden="1" customHeight="1" x14ac:dyDescent="0.25">
      <c r="A530" s="819" t="s">
        <v>104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4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93" t="s">
        <v>71</v>
      </c>
      <c r="Q532" s="794"/>
      <c r="R532" s="794"/>
      <c r="S532" s="794"/>
      <c r="T532" s="794"/>
      <c r="U532" s="794"/>
      <c r="V532" s="795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93" t="s">
        <v>71</v>
      </c>
      <c r="Q533" s="794"/>
      <c r="R533" s="794"/>
      <c r="S533" s="794"/>
      <c r="T533" s="794"/>
      <c r="U533" s="794"/>
      <c r="V533" s="795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819" t="s">
        <v>840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4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93" t="s">
        <v>71</v>
      </c>
      <c r="Q536" s="794"/>
      <c r="R536" s="794"/>
      <c r="S536" s="794"/>
      <c r="T536" s="794"/>
      <c r="U536" s="794"/>
      <c r="V536" s="795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93" t="s">
        <v>71</v>
      </c>
      <c r="Q537" s="794"/>
      <c r="R537" s="794"/>
      <c r="S537" s="794"/>
      <c r="T537" s="794"/>
      <c r="U537" s="794"/>
      <c r="V537" s="795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791" t="s">
        <v>844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70"/>
      <c r="AB538" s="770"/>
      <c r="AC538" s="770"/>
    </row>
    <row r="539" spans="1:68" ht="14.25" hidden="1" customHeight="1" x14ac:dyDescent="0.25">
      <c r="A539" s="819" t="s">
        <v>64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6</v>
      </c>
      <c r="Y542" s="776">
        <f>IFERROR(IF(X542="",0,CEILING((X542/$H542),1)*$H542),"")</f>
        <v>6</v>
      </c>
      <c r="Z542" s="36">
        <f>IFERROR(IF(Y542=0,"",ROUNDUP(Y542/H542,0)*0.00502),"")</f>
        <v>2.5100000000000001E-2</v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10.100000000000001</v>
      </c>
      <c r="BN542" s="64">
        <f>IFERROR(Y542*I542/H542,"0")</f>
        <v>10.100000000000001</v>
      </c>
      <c r="BO542" s="64">
        <f>IFERROR(1/J542*(X542/H542),"0")</f>
        <v>2.1367521367521368E-2</v>
      </c>
      <c r="BP542" s="64">
        <f>IFERROR(1/J542*(Y542/H542),"0")</f>
        <v>2.1367521367521368E-2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4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93" t="s">
        <v>71</v>
      </c>
      <c r="Q544" s="794"/>
      <c r="R544" s="794"/>
      <c r="S544" s="794"/>
      <c r="T544" s="794"/>
      <c r="U544" s="794"/>
      <c r="V544" s="795"/>
      <c r="W544" s="37" t="s">
        <v>72</v>
      </c>
      <c r="X544" s="777">
        <f>IFERROR(X540/H540,"0")+IFERROR(X541/H541,"0")+IFERROR(X542/H542,"0")+IFERROR(X543/H543,"0")</f>
        <v>5</v>
      </c>
      <c r="Y544" s="777">
        <f>IFERROR(Y540/H540,"0")+IFERROR(Y541/H541,"0")+IFERROR(Y542/H542,"0")+IFERROR(Y543/H543,"0")</f>
        <v>5</v>
      </c>
      <c r="Z544" s="777">
        <f>IFERROR(IF(Z540="",0,Z540),"0")+IFERROR(IF(Z541="",0,Z541),"0")+IFERROR(IF(Z542="",0,Z542),"0")+IFERROR(IF(Z543="",0,Z543),"0")</f>
        <v>2.5100000000000001E-2</v>
      </c>
      <c r="AA544" s="778"/>
      <c r="AB544" s="778"/>
      <c r="AC544" s="778"/>
    </row>
    <row r="545" spans="1:68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93" t="s">
        <v>71</v>
      </c>
      <c r="Q545" s="794"/>
      <c r="R545" s="794"/>
      <c r="S545" s="794"/>
      <c r="T545" s="794"/>
      <c r="U545" s="794"/>
      <c r="V545" s="795"/>
      <c r="W545" s="37" t="s">
        <v>69</v>
      </c>
      <c r="X545" s="777">
        <f>IFERROR(SUM(X540:X543),"0")</f>
        <v>6</v>
      </c>
      <c r="Y545" s="777">
        <f>IFERROR(SUM(Y540:Y543),"0")</f>
        <v>6</v>
      </c>
      <c r="Z545" s="37"/>
      <c r="AA545" s="778"/>
      <c r="AB545" s="778"/>
      <c r="AC545" s="778"/>
    </row>
    <row r="546" spans="1:68" ht="16.5" hidden="1" customHeight="1" x14ac:dyDescent="0.25">
      <c r="A546" s="791" t="s">
        <v>856</v>
      </c>
      <c r="B546" s="785"/>
      <c r="C546" s="785"/>
      <c r="D546" s="785"/>
      <c r="E546" s="785"/>
      <c r="F546" s="785"/>
      <c r="G546" s="785"/>
      <c r="H546" s="785"/>
      <c r="I546" s="785"/>
      <c r="J546" s="785"/>
      <c r="K546" s="785"/>
      <c r="L546" s="785"/>
      <c r="M546" s="785"/>
      <c r="N546" s="785"/>
      <c r="O546" s="785"/>
      <c r="P546" s="785"/>
      <c r="Q546" s="785"/>
      <c r="R546" s="785"/>
      <c r="S546" s="785"/>
      <c r="T546" s="785"/>
      <c r="U546" s="785"/>
      <c r="V546" s="785"/>
      <c r="W546" s="785"/>
      <c r="X546" s="785"/>
      <c r="Y546" s="785"/>
      <c r="Z546" s="785"/>
      <c r="AA546" s="770"/>
      <c r="AB546" s="770"/>
      <c r="AC546" s="770"/>
    </row>
    <row r="547" spans="1:68" ht="14.25" hidden="1" customHeight="1" x14ac:dyDescent="0.25">
      <c r="A547" s="819" t="s">
        <v>64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4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02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8"/>
      <c r="AB551" s="48"/>
      <c r="AC551" s="48"/>
    </row>
    <row r="552" spans="1:68" ht="16.5" hidden="1" customHeight="1" x14ac:dyDescent="0.25">
      <c r="A552" s="791" t="s">
        <v>860</v>
      </c>
      <c r="B552" s="785"/>
      <c r="C552" s="785"/>
      <c r="D552" s="785"/>
      <c r="E552" s="785"/>
      <c r="F552" s="785"/>
      <c r="G552" s="785"/>
      <c r="H552" s="785"/>
      <c r="I552" s="785"/>
      <c r="J552" s="785"/>
      <c r="K552" s="785"/>
      <c r="L552" s="785"/>
      <c r="M552" s="785"/>
      <c r="N552" s="785"/>
      <c r="O552" s="785"/>
      <c r="P552" s="785"/>
      <c r="Q552" s="785"/>
      <c r="R552" s="785"/>
      <c r="S552" s="785"/>
      <c r="T552" s="785"/>
      <c r="U552" s="785"/>
      <c r="V552" s="785"/>
      <c r="W552" s="785"/>
      <c r="X552" s="785"/>
      <c r="Y552" s="785"/>
      <c r="Z552" s="785"/>
      <c r="AA552" s="770"/>
      <c r="AB552" s="770"/>
      <c r="AC552" s="770"/>
    </row>
    <row r="553" spans="1:68" ht="14.25" hidden="1" customHeight="1" x14ac:dyDescent="0.25">
      <c r="A553" s="819" t="s">
        <v>115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9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7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84</v>
      </c>
      <c r="Y558" s="776">
        <f t="shared" si="104"/>
        <v>84.48</v>
      </c>
      <c r="Z558" s="36">
        <f t="shared" si="109"/>
        <v>0.19136</v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89.72727272727272</v>
      </c>
      <c r="BN558" s="64">
        <f t="shared" si="106"/>
        <v>90.24</v>
      </c>
      <c r="BO558" s="64">
        <f t="shared" si="107"/>
        <v>0.15297202797202797</v>
      </c>
      <c r="BP558" s="64">
        <f t="shared" si="108"/>
        <v>0.15384615384615385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84</v>
      </c>
      <c r="Y560" s="776">
        <f t="shared" si="104"/>
        <v>84.48</v>
      </c>
      <c r="Z560" s="36">
        <f t="shared" si="109"/>
        <v>0.19136</v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89.72727272727272</v>
      </c>
      <c r="BN560" s="64">
        <f t="shared" si="106"/>
        <v>90.24</v>
      </c>
      <c r="BO560" s="64">
        <f t="shared" si="107"/>
        <v>0.15297202797202797</v>
      </c>
      <c r="BP560" s="64">
        <f t="shared" si="108"/>
        <v>0.15384615384615385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4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93" t="s">
        <v>71</v>
      </c>
      <c r="Q566" s="794"/>
      <c r="R566" s="794"/>
      <c r="S566" s="794"/>
      <c r="T566" s="794"/>
      <c r="U566" s="794"/>
      <c r="V566" s="795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31.818181818181817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32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0.38272</v>
      </c>
      <c r="AA566" s="778"/>
      <c r="AB566" s="778"/>
      <c r="AC566" s="778"/>
    </row>
    <row r="567" spans="1:68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93" t="s">
        <v>71</v>
      </c>
      <c r="Q567" s="794"/>
      <c r="R567" s="794"/>
      <c r="S567" s="794"/>
      <c r="T567" s="794"/>
      <c r="U567" s="794"/>
      <c r="V567" s="795"/>
      <c r="W567" s="37" t="s">
        <v>69</v>
      </c>
      <c r="X567" s="777">
        <f>IFERROR(SUM(X554:X565),"0")</f>
        <v>168</v>
      </c>
      <c r="Y567" s="777">
        <f>IFERROR(SUM(Y554:Y565),"0")</f>
        <v>168.96</v>
      </c>
      <c r="Z567" s="37"/>
      <c r="AA567" s="778"/>
      <c r="AB567" s="778"/>
      <c r="AC567" s="778"/>
    </row>
    <row r="568" spans="1:68" ht="14.25" hidden="1" customHeight="1" x14ac:dyDescent="0.25">
      <c r="A568" s="819" t="s">
        <v>172</v>
      </c>
      <c r="B568" s="785"/>
      <c r="C568" s="785"/>
      <c r="D568" s="785"/>
      <c r="E568" s="785"/>
      <c r="F568" s="785"/>
      <c r="G568" s="785"/>
      <c r="H568" s="785"/>
      <c r="I568" s="785"/>
      <c r="J568" s="785"/>
      <c r="K568" s="785"/>
      <c r="L568" s="785"/>
      <c r="M568" s="785"/>
      <c r="N568" s="785"/>
      <c r="O568" s="785"/>
      <c r="P568" s="785"/>
      <c r="Q568" s="785"/>
      <c r="R568" s="785"/>
      <c r="S568" s="785"/>
      <c r="T568" s="785"/>
      <c r="U568" s="785"/>
      <c r="V568" s="785"/>
      <c r="W568" s="785"/>
      <c r="X568" s="785"/>
      <c r="Y568" s="785"/>
      <c r="Z568" s="785"/>
      <c r="AA568" s="771"/>
      <c r="AB568" s="771"/>
      <c r="AC568" s="771"/>
    </row>
    <row r="569" spans="1:68" ht="16.5" hidden="1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5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84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93" t="s">
        <v>71</v>
      </c>
      <c r="Q572" s="794"/>
      <c r="R572" s="794"/>
      <c r="S572" s="794"/>
      <c r="T572" s="794"/>
      <c r="U572" s="794"/>
      <c r="V572" s="795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93" t="s">
        <v>71</v>
      </c>
      <c r="Q573" s="794"/>
      <c r="R573" s="794"/>
      <c r="S573" s="794"/>
      <c r="T573" s="794"/>
      <c r="U573" s="794"/>
      <c r="V573" s="795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hidden="1" customHeight="1" x14ac:dyDescent="0.25">
      <c r="A574" s="819" t="s">
        <v>64</v>
      </c>
      <c r="B574" s="785"/>
      <c r="C574" s="785"/>
      <c r="D574" s="785"/>
      <c r="E574" s="785"/>
      <c r="F574" s="785"/>
      <c r="G574" s="785"/>
      <c r="H574" s="785"/>
      <c r="I574" s="785"/>
      <c r="J574" s="785"/>
      <c r="K574" s="785"/>
      <c r="L574" s="785"/>
      <c r="M574" s="785"/>
      <c r="N574" s="785"/>
      <c r="O574" s="785"/>
      <c r="P574" s="785"/>
      <c r="Q574" s="785"/>
      <c r="R574" s="785"/>
      <c r="S574" s="785"/>
      <c r="T574" s="785"/>
      <c r="U574" s="785"/>
      <c r="V574" s="785"/>
      <c r="W574" s="785"/>
      <c r="X574" s="785"/>
      <c r="Y574" s="785"/>
      <c r="Z574" s="785"/>
      <c r="AA574" s="771"/>
      <c r="AB574" s="771"/>
      <c r="AC574" s="771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5</v>
      </c>
      <c r="Y576" s="776">
        <f t="shared" si="110"/>
        <v>5.28</v>
      </c>
      <c r="Z576" s="36">
        <f>IFERROR(IF(Y576=0,"",ROUNDUP(Y576/H576,0)*0.01196),"")</f>
        <v>1.196E-2</v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5.3409090909090908</v>
      </c>
      <c r="BN576" s="64">
        <f t="shared" si="112"/>
        <v>5.64</v>
      </c>
      <c r="BO576" s="64">
        <f t="shared" si="113"/>
        <v>9.1054778554778559E-3</v>
      </c>
      <c r="BP576" s="64">
        <f t="shared" si="114"/>
        <v>9.6153846153846159E-3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0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252</v>
      </c>
      <c r="Y577" s="776">
        <f t="shared" si="110"/>
        <v>253.44</v>
      </c>
      <c r="Z577" s="36">
        <f>IFERROR(IF(Y577=0,"",ROUNDUP(Y577/H577,0)*0.01196),"")</f>
        <v>0.57408000000000003</v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269.18181818181819</v>
      </c>
      <c r="BN577" s="64">
        <f t="shared" si="112"/>
        <v>270.71999999999997</v>
      </c>
      <c r="BO577" s="64">
        <f t="shared" si="113"/>
        <v>0.45891608391608396</v>
      </c>
      <c r="BP577" s="64">
        <f t="shared" si="114"/>
        <v>0.46153846153846156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4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93" t="s">
        <v>71</v>
      </c>
      <c r="Q584" s="794"/>
      <c r="R584" s="794"/>
      <c r="S584" s="794"/>
      <c r="T584" s="794"/>
      <c r="U584" s="794"/>
      <c r="V584" s="795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48.674242424242422</v>
      </c>
      <c r="Y584" s="777">
        <f>IFERROR(Y575/H575,"0")+IFERROR(Y576/H576,"0")+IFERROR(Y577/H577,"0")+IFERROR(Y578/H578,"0")+IFERROR(Y579/H579,"0")+IFERROR(Y580/H580,"0")+IFERROR(Y581/H581,"0")+IFERROR(Y582/H582,"0")+IFERROR(Y583/H583,"0")</f>
        <v>49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0.58604000000000001</v>
      </c>
      <c r="AA584" s="778"/>
      <c r="AB584" s="778"/>
      <c r="AC584" s="778"/>
    </row>
    <row r="585" spans="1:68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93" t="s">
        <v>71</v>
      </c>
      <c r="Q585" s="794"/>
      <c r="R585" s="794"/>
      <c r="S585" s="794"/>
      <c r="T585" s="794"/>
      <c r="U585" s="794"/>
      <c r="V585" s="795"/>
      <c r="W585" s="37" t="s">
        <v>69</v>
      </c>
      <c r="X585" s="777">
        <f>IFERROR(SUM(X575:X583),"0")</f>
        <v>257</v>
      </c>
      <c r="Y585" s="777">
        <f>IFERROR(SUM(Y575:Y583),"0")</f>
        <v>258.71999999999997</v>
      </c>
      <c r="Z585" s="37"/>
      <c r="AA585" s="778"/>
      <c r="AB585" s="778"/>
      <c r="AC585" s="778"/>
    </row>
    <row r="586" spans="1:68" ht="14.25" hidden="1" customHeight="1" x14ac:dyDescent="0.25">
      <c r="A586" s="819" t="s">
        <v>73</v>
      </c>
      <c r="B586" s="785"/>
      <c r="C586" s="785"/>
      <c r="D586" s="785"/>
      <c r="E586" s="785"/>
      <c r="F586" s="785"/>
      <c r="G586" s="785"/>
      <c r="H586" s="785"/>
      <c r="I586" s="785"/>
      <c r="J586" s="785"/>
      <c r="K586" s="785"/>
      <c r="L586" s="785"/>
      <c r="M586" s="785"/>
      <c r="N586" s="785"/>
      <c r="O586" s="785"/>
      <c r="P586" s="785"/>
      <c r="Q586" s="785"/>
      <c r="R586" s="785"/>
      <c r="S586" s="785"/>
      <c r="T586" s="785"/>
      <c r="U586" s="785"/>
      <c r="V586" s="785"/>
      <c r="W586" s="785"/>
      <c r="X586" s="785"/>
      <c r="Y586" s="785"/>
      <c r="Z586" s="785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4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93" t="s">
        <v>71</v>
      </c>
      <c r="Q590" s="794"/>
      <c r="R590" s="794"/>
      <c r="S590" s="794"/>
      <c r="T590" s="794"/>
      <c r="U590" s="794"/>
      <c r="V590" s="795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93" t="s">
        <v>71</v>
      </c>
      <c r="Q591" s="794"/>
      <c r="R591" s="794"/>
      <c r="S591" s="794"/>
      <c r="T591" s="794"/>
      <c r="U591" s="794"/>
      <c r="V591" s="795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819" t="s">
        <v>213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849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84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93" t="s">
        <v>71</v>
      </c>
      <c r="Q595" s="794"/>
      <c r="R595" s="794"/>
      <c r="S595" s="794"/>
      <c r="T595" s="794"/>
      <c r="U595" s="794"/>
      <c r="V595" s="795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93" t="s">
        <v>71</v>
      </c>
      <c r="Q596" s="794"/>
      <c r="R596" s="794"/>
      <c r="S596" s="794"/>
      <c r="T596" s="794"/>
      <c r="U596" s="794"/>
      <c r="V596" s="795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02" t="s">
        <v>932</v>
      </c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3"/>
      <c r="P597" s="803"/>
      <c r="Q597" s="803"/>
      <c r="R597" s="803"/>
      <c r="S597" s="803"/>
      <c r="T597" s="803"/>
      <c r="U597" s="803"/>
      <c r="V597" s="803"/>
      <c r="W597" s="803"/>
      <c r="X597" s="803"/>
      <c r="Y597" s="803"/>
      <c r="Z597" s="803"/>
      <c r="AA597" s="48"/>
      <c r="AB597" s="48"/>
      <c r="AC597" s="48"/>
    </row>
    <row r="598" spans="1:68" ht="16.5" hidden="1" customHeight="1" x14ac:dyDescent="0.25">
      <c r="A598" s="791" t="s">
        <v>932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770"/>
      <c r="AB598" s="770"/>
      <c r="AC598" s="770"/>
    </row>
    <row r="599" spans="1:68" ht="14.25" hidden="1" customHeight="1" x14ac:dyDescent="0.25">
      <c r="A599" s="819" t="s">
        <v>115</v>
      </c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5"/>
      <c r="P599" s="785"/>
      <c r="Q599" s="785"/>
      <c r="R599" s="785"/>
      <c r="S599" s="785"/>
      <c r="T599" s="785"/>
      <c r="U599" s="785"/>
      <c r="V599" s="785"/>
      <c r="W599" s="785"/>
      <c r="X599" s="785"/>
      <c r="Y599" s="785"/>
      <c r="Z599" s="785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848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42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8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6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9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78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84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93" t="s">
        <v>71</v>
      </c>
      <c r="Q607" s="794"/>
      <c r="R607" s="794"/>
      <c r="S607" s="794"/>
      <c r="T607" s="794"/>
      <c r="U607" s="794"/>
      <c r="V607" s="795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93" t="s">
        <v>71</v>
      </c>
      <c r="Q608" s="794"/>
      <c r="R608" s="794"/>
      <c r="S608" s="794"/>
      <c r="T608" s="794"/>
      <c r="U608" s="794"/>
      <c r="V608" s="795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819" t="s">
        <v>172</v>
      </c>
      <c r="B609" s="785"/>
      <c r="C609" s="785"/>
      <c r="D609" s="785"/>
      <c r="E609" s="785"/>
      <c r="F609" s="785"/>
      <c r="G609" s="785"/>
      <c r="H609" s="785"/>
      <c r="I609" s="785"/>
      <c r="J609" s="785"/>
      <c r="K609" s="785"/>
      <c r="L609" s="785"/>
      <c r="M609" s="785"/>
      <c r="N609" s="785"/>
      <c r="O609" s="785"/>
      <c r="P609" s="785"/>
      <c r="Q609" s="785"/>
      <c r="R609" s="785"/>
      <c r="S609" s="785"/>
      <c r="T609" s="785"/>
      <c r="U609" s="785"/>
      <c r="V609" s="785"/>
      <c r="W609" s="785"/>
      <c r="X609" s="785"/>
      <c r="Y609" s="785"/>
      <c r="Z609" s="785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8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21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3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84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84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93" t="s">
        <v>71</v>
      </c>
      <c r="Q614" s="794"/>
      <c r="R614" s="794"/>
      <c r="S614" s="794"/>
      <c r="T614" s="794"/>
      <c r="U614" s="794"/>
      <c r="V614" s="795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93" t="s">
        <v>71</v>
      </c>
      <c r="Q615" s="794"/>
      <c r="R615" s="794"/>
      <c r="S615" s="794"/>
      <c r="T615" s="794"/>
      <c r="U615" s="794"/>
      <c r="V615" s="795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819" t="s">
        <v>64</v>
      </c>
      <c r="B616" s="785"/>
      <c r="C616" s="785"/>
      <c r="D616" s="785"/>
      <c r="E616" s="785"/>
      <c r="F616" s="785"/>
      <c r="G616" s="785"/>
      <c r="H616" s="785"/>
      <c r="I616" s="785"/>
      <c r="J616" s="785"/>
      <c r="K616" s="785"/>
      <c r="L616" s="785"/>
      <c r="M616" s="785"/>
      <c r="N616" s="785"/>
      <c r="O616" s="785"/>
      <c r="P616" s="785"/>
      <c r="Q616" s="785"/>
      <c r="R616" s="785"/>
      <c r="S616" s="785"/>
      <c r="T616" s="785"/>
      <c r="U616" s="785"/>
      <c r="V616" s="785"/>
      <c r="W616" s="785"/>
      <c r="X616" s="785"/>
      <c r="Y616" s="785"/>
      <c r="Z616" s="785"/>
      <c r="AA616" s="771"/>
      <c r="AB616" s="771"/>
      <c r="AC616" s="771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12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25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4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9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2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84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93" t="s">
        <v>71</v>
      </c>
      <c r="Q624" s="794"/>
      <c r="R624" s="794"/>
      <c r="S624" s="794"/>
      <c r="T624" s="794"/>
      <c r="U624" s="794"/>
      <c r="V624" s="795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93" t="s">
        <v>71</v>
      </c>
      <c r="Q625" s="794"/>
      <c r="R625" s="794"/>
      <c r="S625" s="794"/>
      <c r="T625" s="794"/>
      <c r="U625" s="794"/>
      <c r="V625" s="795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819" t="s">
        <v>73</v>
      </c>
      <c r="B626" s="785"/>
      <c r="C626" s="785"/>
      <c r="D626" s="785"/>
      <c r="E626" s="785"/>
      <c r="F626" s="785"/>
      <c r="G626" s="785"/>
      <c r="H626" s="785"/>
      <c r="I626" s="785"/>
      <c r="J626" s="785"/>
      <c r="K626" s="785"/>
      <c r="L626" s="785"/>
      <c r="M626" s="785"/>
      <c r="N626" s="785"/>
      <c r="O626" s="785"/>
      <c r="P626" s="785"/>
      <c r="Q626" s="785"/>
      <c r="R626" s="785"/>
      <c r="S626" s="785"/>
      <c r="T626" s="785"/>
      <c r="U626" s="785"/>
      <c r="V626" s="785"/>
      <c r="W626" s="785"/>
      <c r="X626" s="785"/>
      <c r="Y626" s="785"/>
      <c r="Z626" s="785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23</v>
      </c>
      <c r="Y627" s="776">
        <f t="shared" ref="Y627:Y634" si="125">IFERROR(IF(X627="",0,CEILING((X627/$H627),1)*$H627),"")</f>
        <v>23.4</v>
      </c>
      <c r="Z627" s="36">
        <f>IFERROR(IF(Y627=0,"",ROUNDUP(Y627/H627,0)*0.02175),"")</f>
        <v>6.5250000000000002E-2</v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24.663076923076925</v>
      </c>
      <c r="BN627" s="64">
        <f t="shared" ref="BN627:BN634" si="127">IFERROR(Y627*I627/H627,"0")</f>
        <v>25.092000000000002</v>
      </c>
      <c r="BO627" s="64">
        <f t="shared" ref="BO627:BO634" si="128">IFERROR(1/J627*(X627/H627),"0")</f>
        <v>5.2655677655677656E-2</v>
      </c>
      <c r="BP627" s="64">
        <f t="shared" ref="BP627:BP634" si="129">IFERROR(1/J627*(Y627/H627),"0")</f>
        <v>5.3571428571428568E-2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2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17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54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8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107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6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4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93" t="s">
        <v>71</v>
      </c>
      <c r="Q635" s="794"/>
      <c r="R635" s="794"/>
      <c r="S635" s="794"/>
      <c r="T635" s="794"/>
      <c r="U635" s="794"/>
      <c r="V635" s="795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2.9487179487179489</v>
      </c>
      <c r="Y635" s="777">
        <f>IFERROR(Y627/H627,"0")+IFERROR(Y628/H628,"0")+IFERROR(Y629/H629,"0")+IFERROR(Y630/H630,"0")+IFERROR(Y631/H631,"0")+IFERROR(Y632/H632,"0")+IFERROR(Y633/H633,"0")+IFERROR(Y634/H634,"0")</f>
        <v>3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6.5250000000000002E-2</v>
      </c>
      <c r="AA635" s="778"/>
      <c r="AB635" s="778"/>
      <c r="AC635" s="778"/>
    </row>
    <row r="636" spans="1:68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93" t="s">
        <v>71</v>
      </c>
      <c r="Q636" s="794"/>
      <c r="R636" s="794"/>
      <c r="S636" s="794"/>
      <c r="T636" s="794"/>
      <c r="U636" s="794"/>
      <c r="V636" s="795"/>
      <c r="W636" s="37" t="s">
        <v>69</v>
      </c>
      <c r="X636" s="777">
        <f>IFERROR(SUM(X627:X634),"0")</f>
        <v>23</v>
      </c>
      <c r="Y636" s="777">
        <f>IFERROR(SUM(Y627:Y634),"0")</f>
        <v>23.4</v>
      </c>
      <c r="Z636" s="37"/>
      <c r="AA636" s="778"/>
      <c r="AB636" s="778"/>
      <c r="AC636" s="778"/>
    </row>
    <row r="637" spans="1:68" ht="14.25" hidden="1" customHeight="1" x14ac:dyDescent="0.25">
      <c r="A637" s="819" t="s">
        <v>213</v>
      </c>
      <c r="B637" s="785"/>
      <c r="C637" s="785"/>
      <c r="D637" s="785"/>
      <c r="E637" s="785"/>
      <c r="F637" s="785"/>
      <c r="G637" s="785"/>
      <c r="H637" s="785"/>
      <c r="I637" s="785"/>
      <c r="J637" s="785"/>
      <c r="K637" s="785"/>
      <c r="L637" s="785"/>
      <c r="M637" s="785"/>
      <c r="N637" s="785"/>
      <c r="O637" s="785"/>
      <c r="P637" s="785"/>
      <c r="Q637" s="785"/>
      <c r="R637" s="785"/>
      <c r="S637" s="785"/>
      <c r="T637" s="785"/>
      <c r="U637" s="785"/>
      <c r="V637" s="785"/>
      <c r="W637" s="785"/>
      <c r="X637" s="785"/>
      <c r="Y637" s="785"/>
      <c r="Z637" s="785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047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84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93" t="s">
        <v>71</v>
      </c>
      <c r="Q642" s="794"/>
      <c r="R642" s="794"/>
      <c r="S642" s="794"/>
      <c r="T642" s="794"/>
      <c r="U642" s="794"/>
      <c r="V642" s="795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93" t="s">
        <v>71</v>
      </c>
      <c r="Q643" s="794"/>
      <c r="R643" s="794"/>
      <c r="S643" s="794"/>
      <c r="T643" s="794"/>
      <c r="U643" s="794"/>
      <c r="V643" s="795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791" t="s">
        <v>1032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770"/>
      <c r="AB644" s="770"/>
      <c r="AC644" s="770"/>
    </row>
    <row r="645" spans="1:68" ht="14.25" hidden="1" customHeight="1" x14ac:dyDescent="0.25">
      <c r="A645" s="819" t="s">
        <v>115</v>
      </c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5"/>
      <c r="P645" s="785"/>
      <c r="Q645" s="785"/>
      <c r="R645" s="785"/>
      <c r="S645" s="785"/>
      <c r="T645" s="785"/>
      <c r="U645" s="785"/>
      <c r="V645" s="785"/>
      <c r="W645" s="785"/>
      <c r="X645" s="785"/>
      <c r="Y645" s="785"/>
      <c r="Z645" s="785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27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82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84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93" t="s">
        <v>71</v>
      </c>
      <c r="Q648" s="794"/>
      <c r="R648" s="794"/>
      <c r="S648" s="794"/>
      <c r="T648" s="794"/>
      <c r="U648" s="794"/>
      <c r="V648" s="795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93" t="s">
        <v>71</v>
      </c>
      <c r="Q649" s="794"/>
      <c r="R649" s="794"/>
      <c r="S649" s="794"/>
      <c r="T649" s="794"/>
      <c r="U649" s="794"/>
      <c r="V649" s="795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819" t="s">
        <v>172</v>
      </c>
      <c r="B650" s="785"/>
      <c r="C650" s="785"/>
      <c r="D650" s="785"/>
      <c r="E650" s="785"/>
      <c r="F650" s="785"/>
      <c r="G650" s="785"/>
      <c r="H650" s="785"/>
      <c r="I650" s="785"/>
      <c r="J650" s="785"/>
      <c r="K650" s="785"/>
      <c r="L650" s="785"/>
      <c r="M650" s="785"/>
      <c r="N650" s="785"/>
      <c r="O650" s="785"/>
      <c r="P650" s="785"/>
      <c r="Q650" s="785"/>
      <c r="R650" s="785"/>
      <c r="S650" s="785"/>
      <c r="T650" s="785"/>
      <c r="U650" s="785"/>
      <c r="V650" s="785"/>
      <c r="W650" s="785"/>
      <c r="X650" s="785"/>
      <c r="Y650" s="785"/>
      <c r="Z650" s="785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16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84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819" t="s">
        <v>64</v>
      </c>
      <c r="B654" s="785"/>
      <c r="C654" s="785"/>
      <c r="D654" s="785"/>
      <c r="E654" s="785"/>
      <c r="F654" s="785"/>
      <c r="G654" s="785"/>
      <c r="H654" s="785"/>
      <c r="I654" s="785"/>
      <c r="J654" s="785"/>
      <c r="K654" s="785"/>
      <c r="L654" s="785"/>
      <c r="M654" s="785"/>
      <c r="N654" s="785"/>
      <c r="O654" s="785"/>
      <c r="P654" s="785"/>
      <c r="Q654" s="785"/>
      <c r="R654" s="785"/>
      <c r="S654" s="785"/>
      <c r="T654" s="785"/>
      <c r="U654" s="785"/>
      <c r="V654" s="785"/>
      <c r="W654" s="785"/>
      <c r="X654" s="785"/>
      <c r="Y654" s="785"/>
      <c r="Z654" s="785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75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84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819" t="s">
        <v>73</v>
      </c>
      <c r="B658" s="785"/>
      <c r="C658" s="785"/>
      <c r="D658" s="785"/>
      <c r="E658" s="785"/>
      <c r="F658" s="785"/>
      <c r="G658" s="785"/>
      <c r="H658" s="785"/>
      <c r="I658" s="785"/>
      <c r="J658" s="785"/>
      <c r="K658" s="785"/>
      <c r="L658" s="785"/>
      <c r="M658" s="785"/>
      <c r="N658" s="785"/>
      <c r="O658" s="785"/>
      <c r="P658" s="785"/>
      <c r="Q658" s="785"/>
      <c r="R658" s="785"/>
      <c r="S658" s="785"/>
      <c r="T658" s="785"/>
      <c r="U658" s="785"/>
      <c r="V658" s="785"/>
      <c r="W658" s="785"/>
      <c r="X658" s="785"/>
      <c r="Y658" s="785"/>
      <c r="Z658" s="785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62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84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188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971"/>
      <c r="P662" s="827" t="s">
        <v>1053</v>
      </c>
      <c r="Q662" s="828"/>
      <c r="R662" s="828"/>
      <c r="S662" s="828"/>
      <c r="T662" s="828"/>
      <c r="U662" s="828"/>
      <c r="V662" s="829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3864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3949.0699999999997</v>
      </c>
      <c r="Z662" s="37"/>
      <c r="AA662" s="778"/>
      <c r="AB662" s="778"/>
      <c r="AC662" s="778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971"/>
      <c r="P663" s="827" t="s">
        <v>1054</v>
      </c>
      <c r="Q663" s="828"/>
      <c r="R663" s="828"/>
      <c r="S663" s="828"/>
      <c r="T663" s="828"/>
      <c r="U663" s="828"/>
      <c r="V663" s="829"/>
      <c r="W663" s="37" t="s">
        <v>69</v>
      </c>
      <c r="X663" s="777">
        <f>IFERROR(SUM(BM22:BM659),"0")</f>
        <v>4052.8877657440594</v>
      </c>
      <c r="Y663" s="777">
        <f>IFERROR(SUM(BN22:BN659),"0")</f>
        <v>4142.9109999999991</v>
      </c>
      <c r="Z663" s="37"/>
      <c r="AA663" s="778"/>
      <c r="AB663" s="778"/>
      <c r="AC663" s="778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971"/>
      <c r="P664" s="827" t="s">
        <v>1055</v>
      </c>
      <c r="Q664" s="828"/>
      <c r="R664" s="828"/>
      <c r="S664" s="828"/>
      <c r="T664" s="828"/>
      <c r="U664" s="828"/>
      <c r="V664" s="829"/>
      <c r="W664" s="37" t="s">
        <v>1056</v>
      </c>
      <c r="X664" s="38">
        <f>ROUNDUP(SUM(BO22:BO659),0)</f>
        <v>7</v>
      </c>
      <c r="Y664" s="38">
        <f>ROUNDUP(SUM(BP22:BP659),0)</f>
        <v>7</v>
      </c>
      <c r="Z664" s="37"/>
      <c r="AA664" s="778"/>
      <c r="AB664" s="778"/>
      <c r="AC664" s="778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971"/>
      <c r="P665" s="827" t="s">
        <v>1057</v>
      </c>
      <c r="Q665" s="828"/>
      <c r="R665" s="828"/>
      <c r="S665" s="828"/>
      <c r="T665" s="828"/>
      <c r="U665" s="828"/>
      <c r="V665" s="829"/>
      <c r="W665" s="37" t="s">
        <v>69</v>
      </c>
      <c r="X665" s="777">
        <f>GrossWeightTotal+PalletQtyTotal*25</f>
        <v>4227.8877657440589</v>
      </c>
      <c r="Y665" s="777">
        <f>GrossWeightTotalR+PalletQtyTotalR*25</f>
        <v>4317.9109999999991</v>
      </c>
      <c r="Z665" s="37"/>
      <c r="AA665" s="778"/>
      <c r="AB665" s="778"/>
      <c r="AC665" s="778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971"/>
      <c r="P666" s="827" t="s">
        <v>1058</v>
      </c>
      <c r="Q666" s="828"/>
      <c r="R666" s="828"/>
      <c r="S666" s="828"/>
      <c r="T666" s="828"/>
      <c r="U666" s="828"/>
      <c r="V666" s="829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539.23982226923397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556</v>
      </c>
      <c r="Z666" s="37"/>
      <c r="AA666" s="778"/>
      <c r="AB666" s="778"/>
      <c r="AC666" s="778"/>
    </row>
    <row r="667" spans="1:68" ht="14.25" hidden="1" customHeight="1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971"/>
      <c r="P667" s="827" t="s">
        <v>1059</v>
      </c>
      <c r="Q667" s="828"/>
      <c r="R667" s="828"/>
      <c r="S667" s="828"/>
      <c r="T667" s="828"/>
      <c r="U667" s="828"/>
      <c r="V667" s="829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7.2023499999999983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23" t="s">
        <v>113</v>
      </c>
      <c r="D669" s="963"/>
      <c r="E669" s="963"/>
      <c r="F669" s="963"/>
      <c r="G669" s="963"/>
      <c r="H669" s="939"/>
      <c r="I669" s="823" t="s">
        <v>325</v>
      </c>
      <c r="J669" s="963"/>
      <c r="K669" s="963"/>
      <c r="L669" s="963"/>
      <c r="M669" s="963"/>
      <c r="N669" s="963"/>
      <c r="O669" s="963"/>
      <c r="P669" s="963"/>
      <c r="Q669" s="963"/>
      <c r="R669" s="963"/>
      <c r="S669" s="963"/>
      <c r="T669" s="963"/>
      <c r="U669" s="963"/>
      <c r="V669" s="939"/>
      <c r="W669" s="823" t="s">
        <v>662</v>
      </c>
      <c r="X669" s="939"/>
      <c r="Y669" s="823" t="s">
        <v>751</v>
      </c>
      <c r="Z669" s="963"/>
      <c r="AA669" s="963"/>
      <c r="AB669" s="939"/>
      <c r="AC669" s="772" t="s">
        <v>860</v>
      </c>
      <c r="AD669" s="823" t="s">
        <v>932</v>
      </c>
      <c r="AE669" s="939"/>
      <c r="AF669" s="773"/>
    </row>
    <row r="670" spans="1:68" ht="14.25" customHeight="1" thickTop="1" x14ac:dyDescent="0.2">
      <c r="A670" s="1173" t="s">
        <v>1062</v>
      </c>
      <c r="B670" s="823" t="s">
        <v>63</v>
      </c>
      <c r="C670" s="823" t="s">
        <v>114</v>
      </c>
      <c r="D670" s="823" t="s">
        <v>141</v>
      </c>
      <c r="E670" s="823" t="s">
        <v>221</v>
      </c>
      <c r="F670" s="823" t="s">
        <v>245</v>
      </c>
      <c r="G670" s="823" t="s">
        <v>291</v>
      </c>
      <c r="H670" s="823" t="s">
        <v>113</v>
      </c>
      <c r="I670" s="823" t="s">
        <v>326</v>
      </c>
      <c r="J670" s="823" t="s">
        <v>350</v>
      </c>
      <c r="K670" s="823" t="s">
        <v>428</v>
      </c>
      <c r="L670" s="823" t="s">
        <v>449</v>
      </c>
      <c r="M670" s="823" t="s">
        <v>473</v>
      </c>
      <c r="N670" s="773"/>
      <c r="O670" s="823" t="s">
        <v>500</v>
      </c>
      <c r="P670" s="823" t="s">
        <v>503</v>
      </c>
      <c r="Q670" s="823" t="s">
        <v>512</v>
      </c>
      <c r="R670" s="823" t="s">
        <v>528</v>
      </c>
      <c r="S670" s="823" t="s">
        <v>538</v>
      </c>
      <c r="T670" s="823" t="s">
        <v>551</v>
      </c>
      <c r="U670" s="823" t="s">
        <v>562</v>
      </c>
      <c r="V670" s="823" t="s">
        <v>649</v>
      </c>
      <c r="W670" s="823" t="s">
        <v>663</v>
      </c>
      <c r="X670" s="823" t="s">
        <v>707</v>
      </c>
      <c r="Y670" s="823" t="s">
        <v>752</v>
      </c>
      <c r="Z670" s="823" t="s">
        <v>820</v>
      </c>
      <c r="AA670" s="823" t="s">
        <v>844</v>
      </c>
      <c r="AB670" s="823" t="s">
        <v>856</v>
      </c>
      <c r="AC670" s="823" t="s">
        <v>860</v>
      </c>
      <c r="AD670" s="823" t="s">
        <v>932</v>
      </c>
      <c r="AE670" s="823" t="s">
        <v>1032</v>
      </c>
      <c r="AF670" s="773"/>
    </row>
    <row r="671" spans="1:68" ht="13.5" customHeight="1" thickBot="1" x14ac:dyDescent="0.25">
      <c r="A671" s="1174"/>
      <c r="B671" s="824"/>
      <c r="C671" s="824"/>
      <c r="D671" s="824"/>
      <c r="E671" s="824"/>
      <c r="F671" s="824"/>
      <c r="G671" s="824"/>
      <c r="H671" s="824"/>
      <c r="I671" s="824"/>
      <c r="J671" s="824"/>
      <c r="K671" s="824"/>
      <c r="L671" s="824"/>
      <c r="M671" s="824"/>
      <c r="N671" s="773"/>
      <c r="O671" s="824"/>
      <c r="P671" s="824"/>
      <c r="Q671" s="824"/>
      <c r="R671" s="824"/>
      <c r="S671" s="824"/>
      <c r="T671" s="824"/>
      <c r="U671" s="824"/>
      <c r="V671" s="824"/>
      <c r="W671" s="824"/>
      <c r="X671" s="824"/>
      <c r="Y671" s="824"/>
      <c r="Z671" s="824"/>
      <c r="AA671" s="824"/>
      <c r="AB671" s="824"/>
      <c r="AC671" s="824"/>
      <c r="AD671" s="824"/>
      <c r="AE671" s="824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33.200000000000003</v>
      </c>
      <c r="E672" s="46">
        <f>IFERROR(Y107*1,"0")+IFERROR(Y108*1,"0")+IFERROR(Y109*1,"0")+IFERROR(Y113*1,"0")+IFERROR(Y114*1,"0")+IFERROR(Y115*1,"0")+IFERROR(Y116*1,"0")+IFERROR(Y117*1,"0")+IFERROR(Y118*1,"0")</f>
        <v>21.6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27.3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96.240000000000009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398.4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38.4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33.449999999999996</v>
      </c>
      <c r="V672" s="46">
        <f>IFERROR(Y405*1,"0")+IFERROR(Y409*1,"0")+IFERROR(Y410*1,"0")+IFERROR(Y411*1,"0")</f>
        <v>14.4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2478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279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12.600000000000001</v>
      </c>
      <c r="Z672" s="46">
        <f>IFERROR(Y519*1,"0")+IFERROR(Y523*1,"0")+IFERROR(Y524*1,"0")+IFERROR(Y525*1,"0")+IFERROR(Y526*1,"0")+IFERROR(Y527*1,"0")+IFERROR(Y531*1,"0")+IFERROR(Y535*1,"0")</f>
        <v>59.400000000000006</v>
      </c>
      <c r="AA672" s="46">
        <f>IFERROR(Y540*1,"0")+IFERROR(Y541*1,"0")+IFERROR(Y542*1,"0")+IFERROR(Y543*1,"0")</f>
        <v>6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427.68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23.4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69,00"/>
        <filter val="1,11"/>
        <filter val="1,25"/>
        <filter val="1,33"/>
        <filter val="1,67"/>
        <filter val="1,75"/>
        <filter val="1,85"/>
        <filter val="10,00"/>
        <filter val="10,19"/>
        <filter val="104,60"/>
        <filter val="12,00"/>
        <filter val="13,00"/>
        <filter val="130,83"/>
        <filter val="134,00"/>
        <filter val="14,00"/>
        <filter val="15,42"/>
        <filter val="16,00"/>
        <filter val="168,00"/>
        <filter val="18,00"/>
        <filter val="2,00"/>
        <filter val="2,02"/>
        <filter val="2,38"/>
        <filter val="2,95"/>
        <filter val="20,00"/>
        <filter val="23,00"/>
        <filter val="25,56"/>
        <filter val="252,00"/>
        <filter val="257,00"/>
        <filter val="26,00"/>
        <filter val="271,00"/>
        <filter val="3 864,00"/>
        <filter val="3,00"/>
        <filter val="30,11"/>
        <filter val="31,82"/>
        <filter val="314,00"/>
        <filter val="34,76"/>
        <filter val="37,00"/>
        <filter val="4 052,89"/>
        <filter val="4 227,89"/>
        <filter val="4,00"/>
        <filter val="4,44"/>
        <filter val="4,78"/>
        <filter val="43,00"/>
        <filter val="44,00"/>
        <filter val="46,00"/>
        <filter val="48,00"/>
        <filter val="48,67"/>
        <filter val="5,00"/>
        <filter val="539,24"/>
        <filter val="54,73"/>
        <filter val="55,00"/>
        <filter val="6,00"/>
        <filter val="6,27"/>
        <filter val="60,00"/>
        <filter val="625,00"/>
        <filter val="65,00"/>
        <filter val="66,00"/>
        <filter val="7"/>
        <filter val="7,00"/>
        <filter val="7,22"/>
        <filter val="7,41"/>
        <filter val="764,00"/>
        <filter val="78,00"/>
        <filter val="79,00"/>
        <filter val="821,00"/>
        <filter val="84,00"/>
        <filter val="86,00"/>
      </filters>
    </filterColumn>
    <filterColumn colId="29" showButton="0"/>
    <filterColumn colId="30" showButton="0"/>
  </autoFilter>
  <mergeCells count="1186"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A415:Z415"/>
    <mergeCell ref="D42:E42"/>
    <mergeCell ref="A181:Z181"/>
    <mergeCell ref="P363:T363"/>
    <mergeCell ref="A62:Z62"/>
    <mergeCell ref="P185:V185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P447:T447"/>
    <mergeCell ref="P410:T410"/>
    <mergeCell ref="A479:Z479"/>
    <mergeCell ref="P661:V661"/>
    <mergeCell ref="A650:Z650"/>
    <mergeCell ref="P544:V544"/>
    <mergeCell ref="D483:E483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D175:E175"/>
    <mergeCell ref="P601:T601"/>
    <mergeCell ref="P253:T253"/>
    <mergeCell ref="D133:E133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D647:E647"/>
    <mergeCell ref="P172:V172"/>
    <mergeCell ref="P564:T564"/>
    <mergeCell ref="P183:T183"/>
    <mergeCell ref="A404:Z404"/>
    <mergeCell ref="D164:E164"/>
    <mergeCell ref="A597:Z597"/>
    <mergeCell ref="P557:T557"/>
    <mergeCell ref="D500:E500"/>
    <mergeCell ref="P646:T6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241:T241"/>
    <mergeCell ref="P483:T483"/>
    <mergeCell ref="P150:V150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P620:T620"/>
    <mergeCell ref="P271:V271"/>
    <mergeCell ref="A90:Z90"/>
    <mergeCell ref="A41:Z41"/>
    <mergeCell ref="P48:T48"/>
    <mergeCell ref="P346:T346"/>
    <mergeCell ref="P91:T91"/>
    <mergeCell ref="P114:T114"/>
    <mergeCell ref="D84:E84"/>
    <mergeCell ref="P104:V104"/>
    <mergeCell ref="D138:E138"/>
    <mergeCell ref="P125:T125"/>
    <mergeCell ref="D58:E58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D199:E199"/>
    <mergeCell ref="P554:T554"/>
    <mergeCell ref="D497:E497"/>
    <mergeCell ref="D364:E364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P154:T154"/>
    <mergeCell ref="D75:E75"/>
    <mergeCell ref="V6:W9"/>
    <mergeCell ref="P38:T38"/>
    <mergeCell ref="A348:O349"/>
    <mergeCell ref="P274:T274"/>
    <mergeCell ref="Z17:Z18"/>
    <mergeCell ref="A9:C9"/>
    <mergeCell ref="P323:T323"/>
    <mergeCell ref="A414:Z414"/>
    <mergeCell ref="V11:W11"/>
    <mergeCell ref="P406:V406"/>
    <mergeCell ref="P342:T342"/>
    <mergeCell ref="D323:E323"/>
    <mergeCell ref="D127:E127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A520:O521"/>
    <mergeCell ref="D394:E394"/>
    <mergeCell ref="D336:E336"/>
    <mergeCell ref="P293:T293"/>
    <mergeCell ref="U17:V17"/>
    <mergeCell ref="Y17:Y18"/>
    <mergeCell ref="D17:E18"/>
    <mergeCell ref="P83:T83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