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8720C7B-03B9-4D63-AEC0-EB82ED2F3B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Y306" i="1"/>
  <c r="X306" i="1"/>
  <c r="Z305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X282" i="1"/>
  <c r="X281" i="1"/>
  <c r="BP280" i="1"/>
  <c r="BO280" i="1"/>
  <c r="BN280" i="1"/>
  <c r="BM280" i="1"/>
  <c r="Z280" i="1"/>
  <c r="Y280" i="1"/>
  <c r="P280" i="1"/>
  <c r="BO279" i="1"/>
  <c r="BM279" i="1"/>
  <c r="Z279" i="1"/>
  <c r="Y279" i="1"/>
  <c r="BO278" i="1"/>
  <c r="BM278" i="1"/>
  <c r="Z278" i="1"/>
  <c r="Z281" i="1" s="1"/>
  <c r="Y278" i="1"/>
  <c r="X276" i="1"/>
  <c r="Y275" i="1"/>
  <c r="X275" i="1"/>
  <c r="BP274" i="1"/>
  <c r="BO274" i="1"/>
  <c r="BN274" i="1"/>
  <c r="BM274" i="1"/>
  <c r="Z274" i="1"/>
  <c r="Y274" i="1"/>
  <c r="BP273" i="1"/>
  <c r="BO273" i="1"/>
  <c r="BN273" i="1"/>
  <c r="BM273" i="1"/>
  <c r="Z273" i="1"/>
  <c r="Z275" i="1" s="1"/>
  <c r="Y273" i="1"/>
  <c r="Y276" i="1" s="1"/>
  <c r="X271" i="1"/>
  <c r="Z270" i="1"/>
  <c r="X270" i="1"/>
  <c r="BO269" i="1"/>
  <c r="BM269" i="1"/>
  <c r="Z269" i="1"/>
  <c r="Y269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6" i="1" s="1"/>
  <c r="Y263" i="1"/>
  <c r="Y267" i="1" s="1"/>
  <c r="Y259" i="1"/>
  <c r="X259" i="1"/>
  <c r="Z258" i="1"/>
  <c r="X258" i="1"/>
  <c r="BO257" i="1"/>
  <c r="BM257" i="1"/>
  <c r="Z257" i="1"/>
  <c r="Y257" i="1"/>
  <c r="P257" i="1"/>
  <c r="X255" i="1"/>
  <c r="Z254" i="1"/>
  <c r="X254" i="1"/>
  <c r="BO253" i="1"/>
  <c r="BM253" i="1"/>
  <c r="Z253" i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Z241" i="1"/>
  <c r="Y241" i="1"/>
  <c r="P241" i="1"/>
  <c r="Y237" i="1"/>
  <c r="X237" i="1"/>
  <c r="Z236" i="1"/>
  <c r="X236" i="1"/>
  <c r="BO235" i="1"/>
  <c r="BM235" i="1"/>
  <c r="Z235" i="1"/>
  <c r="Y235" i="1"/>
  <c r="P235" i="1"/>
  <c r="X231" i="1"/>
  <c r="X230" i="1"/>
  <c r="BO229" i="1"/>
  <c r="BM229" i="1"/>
  <c r="Z229" i="1"/>
  <c r="Y229" i="1"/>
  <c r="P229" i="1"/>
  <c r="BP228" i="1"/>
  <c r="BO228" i="1"/>
  <c r="BN228" i="1"/>
  <c r="BM228" i="1"/>
  <c r="Z228" i="1"/>
  <c r="Z230" i="1" s="1"/>
  <c r="Y228" i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Y219" i="1"/>
  <c r="X219" i="1"/>
  <c r="BP218" i="1"/>
  <c r="BO218" i="1"/>
  <c r="BN218" i="1"/>
  <c r="BM218" i="1"/>
  <c r="Z218" i="1"/>
  <c r="Z219" i="1" s="1"/>
  <c r="Y218" i="1"/>
  <c r="Y220" i="1" s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Z210" i="1"/>
  <c r="Z214" i="1" s="1"/>
  <c r="Y210" i="1"/>
  <c r="Y215" i="1" s="1"/>
  <c r="P210" i="1"/>
  <c r="X207" i="1"/>
  <c r="X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Z206" i="1" s="1"/>
  <c r="Y200" i="1"/>
  <c r="Y206" i="1" s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6" i="1" s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Y190" i="1" s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Y176" i="1" s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BP161" i="1" s="1"/>
  <c r="P161" i="1"/>
  <c r="BP160" i="1"/>
  <c r="BO160" i="1"/>
  <c r="BN160" i="1"/>
  <c r="BM160" i="1"/>
  <c r="Z160" i="1"/>
  <c r="Y160" i="1"/>
  <c r="BP159" i="1"/>
  <c r="BO159" i="1"/>
  <c r="BN159" i="1"/>
  <c r="BM159" i="1"/>
  <c r="Z159" i="1"/>
  <c r="Z163" i="1" s="1"/>
  <c r="Y159" i="1"/>
  <c r="Y164" i="1" s="1"/>
  <c r="X156" i="1"/>
  <c r="Z155" i="1"/>
  <c r="X155" i="1"/>
  <c r="BO154" i="1"/>
  <c r="BM154" i="1"/>
  <c r="Z154" i="1"/>
  <c r="Y154" i="1"/>
  <c r="Y155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Z144" i="1" s="1"/>
  <c r="Y142" i="1"/>
  <c r="Y145" i="1" s="1"/>
  <c r="P142" i="1"/>
  <c r="X139" i="1"/>
  <c r="Z138" i="1"/>
  <c r="X138" i="1"/>
  <c r="BO137" i="1"/>
  <c r="BM137" i="1"/>
  <c r="Z137" i="1"/>
  <c r="Y137" i="1"/>
  <c r="Y138" i="1" s="1"/>
  <c r="X134" i="1"/>
  <c r="Y133" i="1"/>
  <c r="X133" i="1"/>
  <c r="BP132" i="1"/>
  <c r="BO132" i="1"/>
  <c r="BN132" i="1"/>
  <c r="BM132" i="1"/>
  <c r="Z132" i="1"/>
  <c r="Z133" i="1" s="1"/>
  <c r="Y132" i="1"/>
  <c r="Y134" i="1" s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P120" i="1"/>
  <c r="BP119" i="1"/>
  <c r="BO119" i="1"/>
  <c r="BN119" i="1"/>
  <c r="BM119" i="1"/>
  <c r="Z119" i="1"/>
  <c r="Z122" i="1" s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Z109" i="1" s="1"/>
  <c r="Y104" i="1"/>
  <c r="P104" i="1"/>
  <c r="BO103" i="1"/>
  <c r="BM103" i="1"/>
  <c r="Z103" i="1"/>
  <c r="Y103" i="1"/>
  <c r="Y109" i="1" s="1"/>
  <c r="P103" i="1"/>
  <c r="X100" i="1"/>
  <c r="X99" i="1"/>
  <c r="BO98" i="1"/>
  <c r="BM98" i="1"/>
  <c r="Z98" i="1"/>
  <c r="Y98" i="1"/>
  <c r="BP98" i="1" s="1"/>
  <c r="P98" i="1"/>
  <c r="BP97" i="1"/>
  <c r="BO97" i="1"/>
  <c r="BN97" i="1"/>
  <c r="BM97" i="1"/>
  <c r="Z97" i="1"/>
  <c r="Z99" i="1" s="1"/>
  <c r="Y97" i="1"/>
  <c r="P97" i="1"/>
  <c r="BO96" i="1"/>
  <c r="BM96" i="1"/>
  <c r="Z96" i="1"/>
  <c r="Y96" i="1"/>
  <c r="Y100" i="1" s="1"/>
  <c r="P96" i="1"/>
  <c r="X93" i="1"/>
  <c r="Z92" i="1"/>
  <c r="X92" i="1"/>
  <c r="BO91" i="1"/>
  <c r="BM91" i="1"/>
  <c r="Z91" i="1"/>
  <c r="Y91" i="1"/>
  <c r="BP91" i="1" s="1"/>
  <c r="BO90" i="1"/>
  <c r="BM90" i="1"/>
  <c r="Z90" i="1"/>
  <c r="Y90" i="1"/>
  <c r="Y93" i="1" s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Y86" i="1" s="1"/>
  <c r="P81" i="1"/>
  <c r="BP80" i="1"/>
  <c r="BO80" i="1"/>
  <c r="BN80" i="1"/>
  <c r="BM80" i="1"/>
  <c r="Z80" i="1"/>
  <c r="Z86" i="1" s="1"/>
  <c r="Y80" i="1"/>
  <c r="Y87" i="1" s="1"/>
  <c r="X77" i="1"/>
  <c r="X76" i="1"/>
  <c r="BO75" i="1"/>
  <c r="BM75" i="1"/>
  <c r="Z75" i="1"/>
  <c r="Y75" i="1"/>
  <c r="Y77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Z59" i="1" s="1"/>
  <c r="Y47" i="1"/>
  <c r="Y59" i="1" s="1"/>
  <c r="P47" i="1"/>
  <c r="X44" i="1"/>
  <c r="Z43" i="1"/>
  <c r="X43" i="1"/>
  <c r="BO42" i="1"/>
  <c r="BM42" i="1"/>
  <c r="Z42" i="1"/>
  <c r="Y42" i="1"/>
  <c r="Y44" i="1" s="1"/>
  <c r="P42" i="1"/>
  <c r="X39" i="1"/>
  <c r="X38" i="1"/>
  <c r="BO37" i="1"/>
  <c r="BM37" i="1"/>
  <c r="Z37" i="1"/>
  <c r="Y37" i="1"/>
  <c r="Y39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311" i="1" s="1"/>
  <c r="BO22" i="1"/>
  <c r="X309" i="1" s="1"/>
  <c r="BM22" i="1"/>
  <c r="X308" i="1" s="1"/>
  <c r="X310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07" i="1"/>
  <c r="BN28" i="1"/>
  <c r="BP28" i="1"/>
  <c r="BN30" i="1"/>
  <c r="Y33" i="1"/>
  <c r="Y307" i="1" s="1"/>
  <c r="BN37" i="1"/>
  <c r="BP37" i="1"/>
  <c r="BN42" i="1"/>
  <c r="BP42" i="1"/>
  <c r="Y43" i="1"/>
  <c r="BN47" i="1"/>
  <c r="BP47" i="1"/>
  <c r="BN49" i="1"/>
  <c r="BN51" i="1"/>
  <c r="BN53" i="1"/>
  <c r="BN55" i="1"/>
  <c r="BN57" i="1"/>
  <c r="Y60" i="1"/>
  <c r="BN64" i="1"/>
  <c r="BP64" i="1"/>
  <c r="BN75" i="1"/>
  <c r="BP75" i="1"/>
  <c r="BN81" i="1"/>
  <c r="BP81" i="1"/>
  <c r="BN82" i="1"/>
  <c r="BN84" i="1"/>
  <c r="BN90" i="1"/>
  <c r="BP90" i="1"/>
  <c r="BN91" i="1"/>
  <c r="Y92" i="1"/>
  <c r="BN96" i="1"/>
  <c r="BP96" i="1"/>
  <c r="BN98" i="1"/>
  <c r="Y99" i="1"/>
  <c r="BN103" i="1"/>
  <c r="BP103" i="1"/>
  <c r="BN105" i="1"/>
  <c r="BP106" i="1"/>
  <c r="BN106" i="1"/>
  <c r="BP108" i="1"/>
  <c r="BN108" i="1"/>
  <c r="Z115" i="1"/>
  <c r="Y123" i="1"/>
  <c r="Y128" i="1"/>
  <c r="H9" i="1"/>
  <c r="Y110" i="1"/>
  <c r="Y116" i="1"/>
  <c r="BP113" i="1"/>
  <c r="BN113" i="1"/>
  <c r="Y115" i="1"/>
  <c r="BP120" i="1"/>
  <c r="BN120" i="1"/>
  <c r="Y122" i="1"/>
  <c r="BP127" i="1"/>
  <c r="BN127" i="1"/>
  <c r="Y129" i="1"/>
  <c r="Y139" i="1"/>
  <c r="Y144" i="1"/>
  <c r="Y156" i="1"/>
  <c r="Y163" i="1"/>
  <c r="Y169" i="1"/>
  <c r="Y177" i="1"/>
  <c r="Y189" i="1"/>
  <c r="Y196" i="1"/>
  <c r="Y207" i="1"/>
  <c r="Y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BN137" i="1"/>
  <c r="BP137" i="1"/>
  <c r="BN142" i="1"/>
  <c r="BP142" i="1"/>
  <c r="BN154" i="1"/>
  <c r="BP154" i="1"/>
  <c r="BN161" i="1"/>
  <c r="BN167" i="1"/>
  <c r="BN173" i="1"/>
  <c r="BP173" i="1"/>
  <c r="BN175" i="1"/>
  <c r="BN185" i="1"/>
  <c r="BP185" i="1"/>
  <c r="BN187" i="1"/>
  <c r="BN194" i="1"/>
  <c r="BN201" i="1"/>
  <c r="BN203" i="1"/>
  <c r="BN205" i="1"/>
  <c r="BN210" i="1"/>
  <c r="BP210" i="1"/>
  <c r="BN212" i="1"/>
  <c r="Y230" i="1"/>
  <c r="Y231" i="1"/>
  <c r="Y236" i="1"/>
  <c r="BP235" i="1"/>
  <c r="BN235" i="1"/>
  <c r="Z243" i="1"/>
  <c r="Z312" i="1" s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A320" i="1" l="1"/>
  <c r="Y309" i="1"/>
  <c r="Y311" i="1"/>
  <c r="Y308" i="1"/>
  <c r="Y310" i="1" s="1"/>
  <c r="B320" i="1" l="1"/>
  <c r="C320" i="1"/>
</calcChain>
</file>

<file path=xl/sharedStrings.xml><?xml version="1.0" encoding="utf-8"?>
<sst xmlns="http://schemas.openxmlformats.org/spreadsheetml/2006/main" count="1533" uniqueCount="513">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</sst>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0"/>
  <sheetViews>
    <sheetView showGridLines="0" tabSelected="1" topLeftCell="A303" zoomScaleNormal="100" zoomScaleSheetLayoutView="100" workbookViewId="0">
      <selection activeCell="AA313" sqref="AA31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4" t="s">
        <v>0</v>
      </c>
      <c r="E1" s="349"/>
      <c r="F1" s="349"/>
      <c r="G1" s="12" t="s">
        <v>1</v>
      </c>
      <c r="H1" s="374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1"/>
      <c r="C5" s="342"/>
      <c r="D5" s="377"/>
      <c r="E5" s="378"/>
      <c r="F5" s="513" t="s">
        <v>9</v>
      </c>
      <c r="G5" s="342"/>
      <c r="H5" s="377"/>
      <c r="I5" s="481"/>
      <c r="J5" s="481"/>
      <c r="K5" s="481"/>
      <c r="L5" s="481"/>
      <c r="M5" s="378"/>
      <c r="N5" s="61"/>
      <c r="P5" s="24" t="s">
        <v>10</v>
      </c>
      <c r="Q5" s="520">
        <v>45649</v>
      </c>
      <c r="R5" s="406"/>
      <c r="T5" s="435" t="s">
        <v>11</v>
      </c>
      <c r="U5" s="381"/>
      <c r="V5" s="436" t="s">
        <v>12</v>
      </c>
      <c r="W5" s="406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1"/>
      <c r="C6" s="342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6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9" t="s">
        <v>16</v>
      </c>
      <c r="U6" s="381"/>
      <c r="V6" s="468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37"/>
      <c r="U7" s="381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7" t="s">
        <v>18</v>
      </c>
      <c r="B8" s="334"/>
      <c r="C8" s="335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13">
        <v>0.41666666666666669</v>
      </c>
      <c r="R8" s="366"/>
      <c r="T8" s="337"/>
      <c r="U8" s="381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9"/>
      <c r="E9" s="339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03"/>
      <c r="R9" s="404"/>
      <c r="T9" s="337"/>
      <c r="U9" s="381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9"/>
      <c r="E10" s="339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5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40"/>
      <c r="R10" s="441"/>
      <c r="U10" s="24" t="s">
        <v>23</v>
      </c>
      <c r="V10" s="361" t="s">
        <v>24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5"/>
      <c r="R11" s="406"/>
      <c r="U11" s="24" t="s">
        <v>27</v>
      </c>
      <c r="V11" s="491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3" t="s">
        <v>29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2"/>
      <c r="N12" s="65"/>
      <c r="P12" s="24" t="s">
        <v>30</v>
      </c>
      <c r="Q12" s="413"/>
      <c r="R12" s="366"/>
      <c r="S12" s="23"/>
      <c r="U12" s="24"/>
      <c r="V12" s="349"/>
      <c r="W12" s="337"/>
      <c r="AB12" s="51"/>
      <c r="AC12" s="51"/>
      <c r="AD12" s="51"/>
      <c r="AE12" s="51"/>
    </row>
    <row r="13" spans="1:32" s="318" customFormat="1" ht="23.25" customHeight="1" x14ac:dyDescent="0.2">
      <c r="A13" s="433" t="s">
        <v>31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2"/>
      <c r="N13" s="65"/>
      <c r="O13" s="26"/>
      <c r="P13" s="26" t="s">
        <v>32</v>
      </c>
      <c r="Q13" s="491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3" t="s">
        <v>33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47" t="s">
        <v>34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2"/>
      <c r="N15" s="66"/>
      <c r="P15" s="428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7" t="s">
        <v>38</v>
      </c>
      <c r="D17" s="354" t="s">
        <v>39</v>
      </c>
      <c r="E17" s="391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0"/>
      <c r="R17" s="390"/>
      <c r="S17" s="390"/>
      <c r="T17" s="391"/>
      <c r="U17" s="534" t="s">
        <v>51</v>
      </c>
      <c r="V17" s="342"/>
      <c r="W17" s="354" t="s">
        <v>52</v>
      </c>
      <c r="X17" s="354" t="s">
        <v>53</v>
      </c>
      <c r="Y17" s="535" t="s">
        <v>54</v>
      </c>
      <c r="Z17" s="479" t="s">
        <v>55</v>
      </c>
      <c r="AA17" s="463" t="s">
        <v>56</v>
      </c>
      <c r="AB17" s="463" t="s">
        <v>57</v>
      </c>
      <c r="AC17" s="463" t="s">
        <v>58</v>
      </c>
      <c r="AD17" s="463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2"/>
      <c r="E18" s="394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2"/>
      <c r="Q18" s="393"/>
      <c r="R18" s="393"/>
      <c r="S18" s="393"/>
      <c r="T18" s="394"/>
      <c r="U18" s="70" t="s">
        <v>61</v>
      </c>
      <c r="V18" s="70" t="s">
        <v>62</v>
      </c>
      <c r="W18" s="355"/>
      <c r="X18" s="355"/>
      <c r="Y18" s="536"/>
      <c r="Z18" s="480"/>
      <c r="AA18" s="464"/>
      <c r="AB18" s="464"/>
      <c r="AC18" s="464"/>
      <c r="AD18" s="510"/>
      <c r="AE18" s="511"/>
      <c r="AF18" s="512"/>
      <c r="AG18" s="69"/>
      <c r="BD18" s="68"/>
    </row>
    <row r="19" spans="1:68" ht="27.75" customHeight="1" x14ac:dyDescent="0.2">
      <c r="A19" s="357" t="s">
        <v>63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358"/>
      <c r="Z19" s="358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56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5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6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6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7" t="s">
        <v>75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56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8">
        <v>4607111036605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1"/>
      <c r="R28" s="331"/>
      <c r="S28" s="331"/>
      <c r="T28" s="332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8">
        <v>4607111036520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1"/>
      <c r="R29" s="331"/>
      <c r="S29" s="331"/>
      <c r="T29" s="332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8">
        <v>4607111036537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1"/>
      <c r="R30" s="331"/>
      <c r="S30" s="331"/>
      <c r="T30" s="332"/>
      <c r="U30" s="34"/>
      <c r="V30" s="34"/>
      <c r="W30" s="35" t="s">
        <v>70</v>
      </c>
      <c r="X30" s="324">
        <v>98</v>
      </c>
      <c r="Y30" s="325">
        <f>IFERROR(IF(X30="","",X30),"")</f>
        <v>98</v>
      </c>
      <c r="Z30" s="36">
        <f>IFERROR(IF(X30="","",X30*0.00941),"")</f>
        <v>0.92218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</v>
      </c>
      <c r="BP30" s="67">
        <f>IFERROR(Y30/J30,"0")</f>
        <v>0.7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8">
        <v>4607111036599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1"/>
      <c r="R31" s="331"/>
      <c r="S31" s="331"/>
      <c r="T31" s="332"/>
      <c r="U31" s="34"/>
      <c r="V31" s="34"/>
      <c r="W31" s="35" t="s">
        <v>70</v>
      </c>
      <c r="X31" s="324">
        <v>70</v>
      </c>
      <c r="Y31" s="325">
        <f>IFERROR(IF(X31="","",X31),"")</f>
        <v>70</v>
      </c>
      <c r="Z31" s="36">
        <f>IFERROR(IF(X31="","",X31*0.00941),"")</f>
        <v>0.65869999999999995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134.52600000000001</v>
      </c>
      <c r="BN31" s="67">
        <f>IFERROR(Y31*I31,"0")</f>
        <v>134.52600000000001</v>
      </c>
      <c r="BO31" s="67">
        <f>IFERROR(X31/J31,"0")</f>
        <v>0.5</v>
      </c>
      <c r="BP31" s="67">
        <f>IFERROR(Y31/J31,"0")</f>
        <v>0.5</v>
      </c>
    </row>
    <row r="32" spans="1:68" x14ac:dyDescent="0.2">
      <c r="A32" s="345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6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26">
        <f>IFERROR(SUM(X28:X31),"0")</f>
        <v>168</v>
      </c>
      <c r="Y32" s="326">
        <f>IFERROR(SUM(Y28:Y31),"0")</f>
        <v>168</v>
      </c>
      <c r="Z32" s="326">
        <f>IFERROR(IF(Z28="",0,Z28),"0")+IFERROR(IF(Z29="",0,Z29),"0")+IFERROR(IF(Z30="",0,Z30),"0")+IFERROR(IF(Z31="",0,Z31),"0")</f>
        <v>1.5808800000000001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6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26">
        <f>IFERROR(SUMPRODUCT(X28:X31*H28:H31),"0")</f>
        <v>252</v>
      </c>
      <c r="Y33" s="326">
        <f>IFERROR(SUMPRODUCT(Y28:Y31*H28:H31),"0")</f>
        <v>252</v>
      </c>
      <c r="Z33" s="37"/>
      <c r="AA33" s="327"/>
      <c r="AB33" s="327"/>
      <c r="AC33" s="327"/>
    </row>
    <row r="34" spans="1:68" ht="16.5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56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8">
        <v>4607111036315</v>
      </c>
      <c r="E36" s="329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50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1"/>
      <c r="R36" s="331"/>
      <c r="S36" s="331"/>
      <c r="T36" s="332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8">
        <v>4607111036292</v>
      </c>
      <c r="E37" s="329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1"/>
      <c r="R37" s="331"/>
      <c r="S37" s="331"/>
      <c r="T37" s="332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45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6"/>
      <c r="P38" s="333" t="s">
        <v>73</v>
      </c>
      <c r="Q38" s="334"/>
      <c r="R38" s="334"/>
      <c r="S38" s="334"/>
      <c r="T38" s="334"/>
      <c r="U38" s="334"/>
      <c r="V38" s="335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6"/>
      <c r="P39" s="333" t="s">
        <v>73</v>
      </c>
      <c r="Q39" s="334"/>
      <c r="R39" s="334"/>
      <c r="S39" s="334"/>
      <c r="T39" s="334"/>
      <c r="U39" s="334"/>
      <c r="V39" s="335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customHeight="1" x14ac:dyDescent="0.25">
      <c r="A41" s="356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20"/>
      <c r="AB41" s="320"/>
      <c r="AC41" s="320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8">
        <v>4607111037053</v>
      </c>
      <c r="E42" s="329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1"/>
      <c r="R42" s="331"/>
      <c r="S42" s="331"/>
      <c r="T42" s="332"/>
      <c r="U42" s="34"/>
      <c r="V42" s="34"/>
      <c r="W42" s="35" t="s">
        <v>70</v>
      </c>
      <c r="X42" s="324">
        <v>0</v>
      </c>
      <c r="Y42" s="325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45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6"/>
      <c r="P43" s="333" t="s">
        <v>73</v>
      </c>
      <c r="Q43" s="334"/>
      <c r="R43" s="334"/>
      <c r="S43" s="334"/>
      <c r="T43" s="334"/>
      <c r="U43" s="334"/>
      <c r="V43" s="335"/>
      <c r="W43" s="37" t="s">
        <v>70</v>
      </c>
      <c r="X43" s="326">
        <f>IFERROR(SUM(X42:X42),"0")</f>
        <v>0</v>
      </c>
      <c r="Y43" s="326">
        <f>IFERROR(SUM(Y42:Y42),"0")</f>
        <v>0</v>
      </c>
      <c r="Z43" s="326">
        <f>IFERROR(IF(Z42="",0,Z42),"0")</f>
        <v>0</v>
      </c>
      <c r="AA43" s="327"/>
      <c r="AB43" s="327"/>
      <c r="AC43" s="327"/>
    </row>
    <row r="44" spans="1:68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6"/>
      <c r="P44" s="333" t="s">
        <v>73</v>
      </c>
      <c r="Q44" s="334"/>
      <c r="R44" s="334"/>
      <c r="S44" s="334"/>
      <c r="T44" s="334"/>
      <c r="U44" s="334"/>
      <c r="V44" s="335"/>
      <c r="W44" s="37" t="s">
        <v>74</v>
      </c>
      <c r="X44" s="326">
        <f>IFERROR(SUMPRODUCT(X42:X42*H42:H42),"0")</f>
        <v>0</v>
      </c>
      <c r="Y44" s="326">
        <f>IFERROR(SUMPRODUCT(Y42:Y42*H42:H42),"0")</f>
        <v>0</v>
      </c>
      <c r="Z44" s="37"/>
      <c r="AA44" s="327"/>
      <c r="AB44" s="327"/>
      <c r="AC44" s="327"/>
    </row>
    <row r="45" spans="1:68" ht="16.5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customHeight="1" x14ac:dyDescent="0.25">
      <c r="A46" s="356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20"/>
      <c r="AB46" s="320"/>
      <c r="AC46" s="320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8">
        <v>4607111037190</v>
      </c>
      <c r="E47" s="329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1"/>
      <c r="R47" s="331"/>
      <c r="S47" s="331"/>
      <c r="T47" s="332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8">
        <v>4607111038999</v>
      </c>
      <c r="E48" s="329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1"/>
      <c r="R48" s="331"/>
      <c r="S48" s="331"/>
      <c r="T48" s="332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8">
        <v>4607111037183</v>
      </c>
      <c r="E49" s="329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1"/>
      <c r="R49" s="331"/>
      <c r="S49" s="331"/>
      <c r="T49" s="332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8">
        <v>4607111039385</v>
      </c>
      <c r="E50" s="329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1"/>
      <c r="R50" s="331"/>
      <c r="S50" s="331"/>
      <c r="T50" s="332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8">
        <v>4607111037091</v>
      </c>
      <c r="E51" s="329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1"/>
      <c r="R51" s="331"/>
      <c r="S51" s="331"/>
      <c r="T51" s="332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8">
        <v>4607111039392</v>
      </c>
      <c r="E52" s="329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1"/>
      <c r="R52" s="331"/>
      <c r="S52" s="331"/>
      <c r="T52" s="332"/>
      <c r="U52" s="34"/>
      <c r="V52" s="34"/>
      <c r="W52" s="35" t="s">
        <v>70</v>
      </c>
      <c r="X52" s="324">
        <v>0</v>
      </c>
      <c r="Y52" s="325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8">
        <v>4607111036902</v>
      </c>
      <c r="E53" s="329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1"/>
      <c r="R53" s="331"/>
      <c r="S53" s="331"/>
      <c r="T53" s="332"/>
      <c r="U53" s="34"/>
      <c r="V53" s="34"/>
      <c r="W53" s="35" t="s">
        <v>70</v>
      </c>
      <c r="X53" s="324">
        <v>48</v>
      </c>
      <c r="Y53" s="325">
        <f t="shared" si="0"/>
        <v>48</v>
      </c>
      <c r="Z53" s="36">
        <f t="shared" si="1"/>
        <v>0.74399999999999999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356.64</v>
      </c>
      <c r="BN53" s="67">
        <f t="shared" si="3"/>
        <v>356.64</v>
      </c>
      <c r="BO53" s="67">
        <f t="shared" si="4"/>
        <v>0.5714285714285714</v>
      </c>
      <c r="BP53" s="67">
        <f t="shared" si="5"/>
        <v>0.5714285714285714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8">
        <v>4607111038982</v>
      </c>
      <c r="E54" s="329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1"/>
      <c r="R54" s="331"/>
      <c r="S54" s="331"/>
      <c r="T54" s="332"/>
      <c r="U54" s="34"/>
      <c r="V54" s="34"/>
      <c r="W54" s="35" t="s">
        <v>70</v>
      </c>
      <c r="X54" s="324">
        <v>0</v>
      </c>
      <c r="Y54" s="325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8">
        <v>4607111036858</v>
      </c>
      <c r="E55" s="329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1"/>
      <c r="R55" s="331"/>
      <c r="S55" s="331"/>
      <c r="T55" s="332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8">
        <v>4607111039354</v>
      </c>
      <c r="E56" s="329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6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1"/>
      <c r="R56" s="331"/>
      <c r="S56" s="331"/>
      <c r="T56" s="332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8">
        <v>4607111036889</v>
      </c>
      <c r="E57" s="329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1"/>
      <c r="R57" s="331"/>
      <c r="S57" s="331"/>
      <c r="T57" s="332"/>
      <c r="U57" s="34"/>
      <c r="V57" s="34"/>
      <c r="W57" s="35" t="s">
        <v>70</v>
      </c>
      <c r="X57" s="324">
        <v>36</v>
      </c>
      <c r="Y57" s="325">
        <f t="shared" si="0"/>
        <v>36</v>
      </c>
      <c r="Z57" s="36">
        <f t="shared" si="1"/>
        <v>0.55800000000000005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8">
        <v>4607111039330</v>
      </c>
      <c r="E58" s="329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1"/>
      <c r="R58" s="331"/>
      <c r="S58" s="331"/>
      <c r="T58" s="332"/>
      <c r="U58" s="34"/>
      <c r="V58" s="34"/>
      <c r="W58" s="35" t="s">
        <v>70</v>
      </c>
      <c r="X58" s="324">
        <v>0</v>
      </c>
      <c r="Y58" s="325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5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6"/>
      <c r="P59" s="333" t="s">
        <v>73</v>
      </c>
      <c r="Q59" s="334"/>
      <c r="R59" s="334"/>
      <c r="S59" s="334"/>
      <c r="T59" s="334"/>
      <c r="U59" s="334"/>
      <c r="V59" s="335"/>
      <c r="W59" s="37" t="s">
        <v>70</v>
      </c>
      <c r="X59" s="326">
        <f>IFERROR(SUM(X47:X58),"0")</f>
        <v>84</v>
      </c>
      <c r="Y59" s="326">
        <f>IFERROR(SUM(Y47:Y58),"0")</f>
        <v>84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1.302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6"/>
      <c r="P60" s="333" t="s">
        <v>73</v>
      </c>
      <c r="Q60" s="334"/>
      <c r="R60" s="334"/>
      <c r="S60" s="334"/>
      <c r="T60" s="334"/>
      <c r="U60" s="334"/>
      <c r="V60" s="335"/>
      <c r="W60" s="37" t="s">
        <v>74</v>
      </c>
      <c r="X60" s="326">
        <f>IFERROR(SUMPRODUCT(X47:X58*H47:H58),"0")</f>
        <v>604.79999999999995</v>
      </c>
      <c r="Y60" s="326">
        <f>IFERROR(SUMPRODUCT(Y47:Y58*H47:H58),"0")</f>
        <v>604.79999999999995</v>
      </c>
      <c r="Z60" s="37"/>
      <c r="AA60" s="327"/>
      <c r="AB60" s="327"/>
      <c r="AC60" s="327"/>
    </row>
    <row r="61" spans="1:68" ht="16.5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customHeight="1" x14ac:dyDescent="0.25">
      <c r="A62" s="356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20"/>
      <c r="AB62" s="320"/>
      <c r="AC62" s="320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8">
        <v>4607111037411</v>
      </c>
      <c r="E63" s="329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1"/>
      <c r="R63" s="331"/>
      <c r="S63" s="331"/>
      <c r="T63" s="332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8">
        <v>4607111036728</v>
      </c>
      <c r="E64" s="329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1"/>
      <c r="R64" s="331"/>
      <c r="S64" s="331"/>
      <c r="T64" s="332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45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6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6">
        <f>IFERROR(SUM(X63:X64),"0")</f>
        <v>0</v>
      </c>
      <c r="Y65" s="326">
        <f>IFERROR(SUM(Y63:Y64),"0")</f>
        <v>0</v>
      </c>
      <c r="Z65" s="326">
        <f>IFERROR(IF(Z63="",0,Z63),"0")+IFERROR(IF(Z64="",0,Z64),"0")</f>
        <v>0</v>
      </c>
      <c r="AA65" s="327"/>
      <c r="AB65" s="327"/>
      <c r="AC65" s="327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6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6">
        <f>IFERROR(SUMPRODUCT(X63:X64*H63:H64),"0")</f>
        <v>0</v>
      </c>
      <c r="Y66" s="326">
        <f>IFERROR(SUMPRODUCT(Y63:Y64*H63:H64),"0")</f>
        <v>0</v>
      </c>
      <c r="Z66" s="37"/>
      <c r="AA66" s="327"/>
      <c r="AB66" s="327"/>
      <c r="AC66" s="327"/>
    </row>
    <row r="67" spans="1:68" ht="16.5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customHeight="1" x14ac:dyDescent="0.25">
      <c r="A68" s="356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20"/>
      <c r="AB68" s="320"/>
      <c r="AC68" s="320"/>
    </row>
    <row r="69" spans="1:68" ht="27" customHeight="1" x14ac:dyDescent="0.25">
      <c r="A69" s="54" t="s">
        <v>142</v>
      </c>
      <c r="B69" s="54" t="s">
        <v>143</v>
      </c>
      <c r="C69" s="31">
        <v>4301135584</v>
      </c>
      <c r="D69" s="328">
        <v>4607111033659</v>
      </c>
      <c r="E69" s="329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8" t="s">
        <v>144</v>
      </c>
      <c r="Q69" s="331"/>
      <c r="R69" s="331"/>
      <c r="S69" s="331"/>
      <c r="T69" s="332"/>
      <c r="U69" s="34"/>
      <c r="V69" s="34"/>
      <c r="W69" s="35" t="s">
        <v>70</v>
      </c>
      <c r="X69" s="324">
        <v>0</v>
      </c>
      <c r="Y69" s="325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45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6"/>
      <c r="P70" s="333" t="s">
        <v>73</v>
      </c>
      <c r="Q70" s="334"/>
      <c r="R70" s="334"/>
      <c r="S70" s="334"/>
      <c r="T70" s="334"/>
      <c r="U70" s="334"/>
      <c r="V70" s="335"/>
      <c r="W70" s="37" t="s">
        <v>70</v>
      </c>
      <c r="X70" s="326">
        <f>IFERROR(SUM(X69:X69),"0")</f>
        <v>0</v>
      </c>
      <c r="Y70" s="326">
        <f>IFERROR(SUM(Y69:Y69),"0")</f>
        <v>0</v>
      </c>
      <c r="Z70" s="326">
        <f>IFERROR(IF(Z69="",0,Z69),"0")</f>
        <v>0</v>
      </c>
      <c r="AA70" s="327"/>
      <c r="AB70" s="327"/>
      <c r="AC70" s="32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6"/>
      <c r="P71" s="333" t="s">
        <v>73</v>
      </c>
      <c r="Q71" s="334"/>
      <c r="R71" s="334"/>
      <c r="S71" s="334"/>
      <c r="T71" s="334"/>
      <c r="U71" s="334"/>
      <c r="V71" s="335"/>
      <c r="W71" s="37" t="s">
        <v>74</v>
      </c>
      <c r="X71" s="326">
        <f>IFERROR(SUMPRODUCT(X69:X69*H69:H69),"0")</f>
        <v>0</v>
      </c>
      <c r="Y71" s="326">
        <f>IFERROR(SUMPRODUCT(Y69:Y69*H69:H69),"0")</f>
        <v>0</v>
      </c>
      <c r="Z71" s="37"/>
      <c r="AA71" s="327"/>
      <c r="AB71" s="327"/>
      <c r="AC71" s="327"/>
    </row>
    <row r="72" spans="1:68" ht="16.5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customHeight="1" x14ac:dyDescent="0.25">
      <c r="A73" s="356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20"/>
      <c r="AB73" s="320"/>
      <c r="AC73" s="320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28">
        <v>4607111034137</v>
      </c>
      <c r="E74" s="329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1"/>
      <c r="R74" s="331"/>
      <c r="S74" s="331"/>
      <c r="T74" s="332"/>
      <c r="U74" s="34"/>
      <c r="V74" s="34"/>
      <c r="W74" s="35" t="s">
        <v>70</v>
      </c>
      <c r="X74" s="324">
        <v>0</v>
      </c>
      <c r="Y74" s="325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28">
        <v>4607111034120</v>
      </c>
      <c r="E75" s="329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1"/>
      <c r="R75" s="331"/>
      <c r="S75" s="331"/>
      <c r="T75" s="332"/>
      <c r="U75" s="34"/>
      <c r="V75" s="34"/>
      <c r="W75" s="35" t="s">
        <v>70</v>
      </c>
      <c r="X75" s="324">
        <v>42</v>
      </c>
      <c r="Y75" s="325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45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6"/>
      <c r="P76" s="333" t="s">
        <v>73</v>
      </c>
      <c r="Q76" s="334"/>
      <c r="R76" s="334"/>
      <c r="S76" s="334"/>
      <c r="T76" s="334"/>
      <c r="U76" s="334"/>
      <c r="V76" s="335"/>
      <c r="W76" s="37" t="s">
        <v>70</v>
      </c>
      <c r="X76" s="326">
        <f>IFERROR(SUM(X74:X75),"0")</f>
        <v>42</v>
      </c>
      <c r="Y76" s="326">
        <f>IFERROR(SUM(Y74:Y75),"0")</f>
        <v>42</v>
      </c>
      <c r="Z76" s="326">
        <f>IFERROR(IF(Z74="",0,Z74),"0")+IFERROR(IF(Z75="",0,Z75),"0")</f>
        <v>0.75095999999999996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6"/>
      <c r="P77" s="333" t="s">
        <v>73</v>
      </c>
      <c r="Q77" s="334"/>
      <c r="R77" s="334"/>
      <c r="S77" s="334"/>
      <c r="T77" s="334"/>
      <c r="U77" s="334"/>
      <c r="V77" s="335"/>
      <c r="W77" s="37" t="s">
        <v>74</v>
      </c>
      <c r="X77" s="326">
        <f>IFERROR(SUMPRODUCT(X74:X75*H74:H75),"0")</f>
        <v>151.20000000000002</v>
      </c>
      <c r="Y77" s="326">
        <f>IFERROR(SUMPRODUCT(Y74:Y75*H74:H75),"0")</f>
        <v>151.20000000000002</v>
      </c>
      <c r="Z77" s="37"/>
      <c r="AA77" s="327"/>
      <c r="AB77" s="327"/>
      <c r="AC77" s="327"/>
    </row>
    <row r="78" spans="1:68" ht="16.5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customHeight="1" x14ac:dyDescent="0.25">
      <c r="A79" s="356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20"/>
      <c r="AB79" s="320"/>
      <c r="AC79" s="320"/>
    </row>
    <row r="80" spans="1:68" ht="27" customHeight="1" x14ac:dyDescent="0.25">
      <c r="A80" s="54" t="s">
        <v>155</v>
      </c>
      <c r="B80" s="54" t="s">
        <v>156</v>
      </c>
      <c r="C80" s="31">
        <v>4301135575</v>
      </c>
      <c r="D80" s="328">
        <v>4607111035141</v>
      </c>
      <c r="E80" s="329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8" t="s">
        <v>157</v>
      </c>
      <c r="Q80" s="331"/>
      <c r="R80" s="331"/>
      <c r="S80" s="331"/>
      <c r="T80" s="332"/>
      <c r="U80" s="34"/>
      <c r="V80" s="34"/>
      <c r="W80" s="35" t="s">
        <v>70</v>
      </c>
      <c r="X80" s="324">
        <v>28</v>
      </c>
      <c r="Y80" s="325">
        <f t="shared" ref="Y80:Y85" si="6">IFERROR(IF(X80="","",X80),"")</f>
        <v>28</v>
      </c>
      <c r="Z80" s="36">
        <f t="shared" ref="Z80:Z85" si="7">IFERROR(IF(X80="","",X80*0.01788),"")</f>
        <v>0.50063999999999997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120.50080000000001</v>
      </c>
      <c r="BN80" s="67">
        <f t="shared" ref="BN80:BN85" si="9">IFERROR(Y80*I80,"0")</f>
        <v>120.50080000000001</v>
      </c>
      <c r="BO80" s="67">
        <f t="shared" ref="BO80:BO85" si="10">IFERROR(X80/J80,"0")</f>
        <v>0.4</v>
      </c>
      <c r="BP80" s="67">
        <f t="shared" ref="BP80:BP85" si="11">IFERROR(Y80/J80,"0")</f>
        <v>0.4</v>
      </c>
    </row>
    <row r="81" spans="1:68" ht="27" customHeight="1" x14ac:dyDescent="0.25">
      <c r="A81" s="54" t="s">
        <v>159</v>
      </c>
      <c r="B81" s="54" t="s">
        <v>160</v>
      </c>
      <c r="C81" s="31">
        <v>4301135285</v>
      </c>
      <c r="D81" s="328">
        <v>4607111036407</v>
      </c>
      <c r="E81" s="329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1"/>
      <c r="R81" s="331"/>
      <c r="S81" s="331"/>
      <c r="T81" s="332"/>
      <c r="U81" s="34"/>
      <c r="V81" s="34"/>
      <c r="W81" s="35" t="s">
        <v>70</v>
      </c>
      <c r="X81" s="324">
        <v>0</v>
      </c>
      <c r="Y81" s="325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4301135569</v>
      </c>
      <c r="D82" s="328">
        <v>4607111033628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6" t="s">
        <v>164</v>
      </c>
      <c r="Q82" s="331"/>
      <c r="R82" s="331"/>
      <c r="S82" s="331"/>
      <c r="T82" s="332"/>
      <c r="U82" s="34"/>
      <c r="V82" s="34"/>
      <c r="W82" s="35" t="s">
        <v>70</v>
      </c>
      <c r="X82" s="324">
        <v>0</v>
      </c>
      <c r="Y82" s="325">
        <f t="shared" si="6"/>
        <v>0</v>
      </c>
      <c r="Z82" s="36">
        <f t="shared" si="7"/>
        <v>0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28">
        <v>4607111033451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70</v>
      </c>
      <c r="X83" s="324">
        <v>0</v>
      </c>
      <c r="Y83" s="325">
        <f t="shared" si="6"/>
        <v>0</v>
      </c>
      <c r="Z83" s="36">
        <f t="shared" si="7"/>
        <v>0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8">
        <v>4607111033444</v>
      </c>
      <c r="E84" s="329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1"/>
      <c r="R84" s="331"/>
      <c r="S84" s="331"/>
      <c r="T84" s="332"/>
      <c r="U84" s="34"/>
      <c r="V84" s="34"/>
      <c r="W84" s="35" t="s">
        <v>70</v>
      </c>
      <c r="X84" s="324">
        <v>0</v>
      </c>
      <c r="Y84" s="325">
        <f t="shared" si="6"/>
        <v>0</v>
      </c>
      <c r="Z84" s="36">
        <f t="shared" si="7"/>
        <v>0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169</v>
      </c>
      <c r="B85" s="54" t="s">
        <v>170</v>
      </c>
      <c r="C85" s="31">
        <v>4301135290</v>
      </c>
      <c r="D85" s="328">
        <v>4607111035028</v>
      </c>
      <c r="E85" s="329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1"/>
      <c r="R85" s="331"/>
      <c r="S85" s="331"/>
      <c r="T85" s="332"/>
      <c r="U85" s="34"/>
      <c r="V85" s="34"/>
      <c r="W85" s="35" t="s">
        <v>70</v>
      </c>
      <c r="X85" s="324">
        <v>14</v>
      </c>
      <c r="Y85" s="325">
        <f t="shared" si="6"/>
        <v>14</v>
      </c>
      <c r="Z85" s="36">
        <f t="shared" si="7"/>
        <v>0.25031999999999999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62.283200000000008</v>
      </c>
      <c r="BN85" s="67">
        <f t="shared" si="9"/>
        <v>62.283200000000008</v>
      </c>
      <c r="BO85" s="67">
        <f t="shared" si="10"/>
        <v>0.2</v>
      </c>
      <c r="BP85" s="67">
        <f t="shared" si="11"/>
        <v>0.2</v>
      </c>
    </row>
    <row r="86" spans="1:68" x14ac:dyDescent="0.2">
      <c r="A86" s="345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6"/>
      <c r="P86" s="333" t="s">
        <v>73</v>
      </c>
      <c r="Q86" s="334"/>
      <c r="R86" s="334"/>
      <c r="S86" s="334"/>
      <c r="T86" s="334"/>
      <c r="U86" s="334"/>
      <c r="V86" s="335"/>
      <c r="W86" s="37" t="s">
        <v>70</v>
      </c>
      <c r="X86" s="326">
        <f>IFERROR(SUM(X80:X85),"0")</f>
        <v>42</v>
      </c>
      <c r="Y86" s="326">
        <f>IFERROR(SUM(Y80:Y85),"0")</f>
        <v>42</v>
      </c>
      <c r="Z86" s="326">
        <f>IFERROR(IF(Z80="",0,Z80),"0")+IFERROR(IF(Z81="",0,Z81),"0")+IFERROR(IF(Z82="",0,Z82),"0")+IFERROR(IF(Z83="",0,Z83),"0")+IFERROR(IF(Z84="",0,Z84),"0")+IFERROR(IF(Z85="",0,Z85),"0")</f>
        <v>0.75095999999999996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6"/>
      <c r="P87" s="333" t="s">
        <v>73</v>
      </c>
      <c r="Q87" s="334"/>
      <c r="R87" s="334"/>
      <c r="S87" s="334"/>
      <c r="T87" s="334"/>
      <c r="U87" s="334"/>
      <c r="V87" s="335"/>
      <c r="W87" s="37" t="s">
        <v>74</v>
      </c>
      <c r="X87" s="326">
        <f>IFERROR(SUMPRODUCT(X80:X85*H80:H85),"0")</f>
        <v>154.56</v>
      </c>
      <c r="Y87" s="326">
        <f>IFERROR(SUMPRODUCT(Y80:Y85*H80:H85),"0")</f>
        <v>154.56</v>
      </c>
      <c r="Z87" s="37"/>
      <c r="AA87" s="327"/>
      <c r="AB87" s="327"/>
      <c r="AC87" s="327"/>
    </row>
    <row r="88" spans="1:68" ht="16.5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customHeight="1" x14ac:dyDescent="0.25">
      <c r="A89" s="356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20"/>
      <c r="AB89" s="320"/>
      <c r="AC89" s="320"/>
    </row>
    <row r="90" spans="1:68" ht="27" customHeight="1" x14ac:dyDescent="0.25">
      <c r="A90" s="54" t="s">
        <v>172</v>
      </c>
      <c r="B90" s="54" t="s">
        <v>173</v>
      </c>
      <c r="C90" s="31">
        <v>4301190068</v>
      </c>
      <c r="D90" s="328">
        <v>4620207490365</v>
      </c>
      <c r="E90" s="329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58" t="s">
        <v>174</v>
      </c>
      <c r="Q90" s="331"/>
      <c r="R90" s="331"/>
      <c r="S90" s="331"/>
      <c r="T90" s="332"/>
      <c r="U90" s="34"/>
      <c r="V90" s="34"/>
      <c r="W90" s="35" t="s">
        <v>70</v>
      </c>
      <c r="X90" s="324">
        <v>10</v>
      </c>
      <c r="Y90" s="325">
        <f>IFERROR(IF(X90="","",X90),"")</f>
        <v>10</v>
      </c>
      <c r="Z90" s="36">
        <f>IFERROR(IF(X90="","",X90*0.0095),"")</f>
        <v>9.5000000000000001E-2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22.5</v>
      </c>
      <c r="BN90" s="67">
        <f>IFERROR(Y90*I90,"0")</f>
        <v>22.5</v>
      </c>
      <c r="BO90" s="67">
        <f>IFERROR(X90/J90,"0")</f>
        <v>7.6923076923076927E-2</v>
      </c>
      <c r="BP90" s="67">
        <f>IFERROR(Y90/J90,"0")</f>
        <v>7.6923076923076927E-2</v>
      </c>
    </row>
    <row r="91" spans="1:68" ht="27" customHeight="1" x14ac:dyDescent="0.25">
      <c r="A91" s="54" t="s">
        <v>177</v>
      </c>
      <c r="B91" s="54" t="s">
        <v>178</v>
      </c>
      <c r="C91" s="31">
        <v>4301190070</v>
      </c>
      <c r="D91" s="328">
        <v>4620207490419</v>
      </c>
      <c r="E91" s="329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61" t="s">
        <v>179</v>
      </c>
      <c r="Q91" s="331"/>
      <c r="R91" s="331"/>
      <c r="S91" s="331"/>
      <c r="T91" s="332"/>
      <c r="U91" s="34"/>
      <c r="V91" s="34"/>
      <c r="W91" s="35" t="s">
        <v>70</v>
      </c>
      <c r="X91" s="324">
        <v>10</v>
      </c>
      <c r="Y91" s="325">
        <f>IFERROR(IF(X91="","",X91),"")</f>
        <v>10</v>
      </c>
      <c r="Z91" s="36">
        <f>IFERROR(IF(X91="","",X91*0.0095),"")</f>
        <v>9.5000000000000001E-2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22.5</v>
      </c>
      <c r="BN91" s="67">
        <f>IFERROR(Y91*I91,"0")</f>
        <v>22.5</v>
      </c>
      <c r="BO91" s="67">
        <f>IFERROR(X91/J91,"0")</f>
        <v>7.6923076923076927E-2</v>
      </c>
      <c r="BP91" s="67">
        <f>IFERROR(Y91/J91,"0")</f>
        <v>7.6923076923076927E-2</v>
      </c>
    </row>
    <row r="92" spans="1:68" x14ac:dyDescent="0.2">
      <c r="A92" s="345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6"/>
      <c r="P92" s="333" t="s">
        <v>73</v>
      </c>
      <c r="Q92" s="334"/>
      <c r="R92" s="334"/>
      <c r="S92" s="334"/>
      <c r="T92" s="334"/>
      <c r="U92" s="334"/>
      <c r="V92" s="335"/>
      <c r="W92" s="37" t="s">
        <v>70</v>
      </c>
      <c r="X92" s="326">
        <f>IFERROR(SUM(X90:X91),"0")</f>
        <v>20</v>
      </c>
      <c r="Y92" s="326">
        <f>IFERROR(SUM(Y90:Y91),"0")</f>
        <v>20</v>
      </c>
      <c r="Z92" s="326">
        <f>IFERROR(IF(Z90="",0,Z90),"0")+IFERROR(IF(Z91="",0,Z91),"0")</f>
        <v>0.19</v>
      </c>
      <c r="AA92" s="327"/>
      <c r="AB92" s="327"/>
      <c r="AC92" s="327"/>
    </row>
    <row r="93" spans="1:68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6"/>
      <c r="P93" s="333" t="s">
        <v>73</v>
      </c>
      <c r="Q93" s="334"/>
      <c r="R93" s="334"/>
      <c r="S93" s="334"/>
      <c r="T93" s="334"/>
      <c r="U93" s="334"/>
      <c r="V93" s="335"/>
      <c r="W93" s="37" t="s">
        <v>74</v>
      </c>
      <c r="X93" s="326">
        <f>IFERROR(SUMPRODUCT(X90:X91*H90:H91),"0")</f>
        <v>42</v>
      </c>
      <c r="Y93" s="326">
        <f>IFERROR(SUMPRODUCT(Y90:Y91*H90:H91),"0")</f>
        <v>42</v>
      </c>
      <c r="Z93" s="37"/>
      <c r="AA93" s="327"/>
      <c r="AB93" s="327"/>
      <c r="AC93" s="327"/>
    </row>
    <row r="94" spans="1:68" ht="16.5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customHeight="1" x14ac:dyDescent="0.25">
      <c r="A95" s="356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20"/>
      <c r="AB95" s="320"/>
      <c r="AC95" s="320"/>
    </row>
    <row r="96" spans="1:68" ht="27" customHeight="1" x14ac:dyDescent="0.25">
      <c r="A96" s="54" t="s">
        <v>183</v>
      </c>
      <c r="B96" s="54" t="s">
        <v>184</v>
      </c>
      <c r="C96" s="31">
        <v>4301136042</v>
      </c>
      <c r="D96" s="328">
        <v>4607025784012</v>
      </c>
      <c r="E96" s="329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31"/>
      <c r="R96" s="331"/>
      <c r="S96" s="331"/>
      <c r="T96" s="332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186</v>
      </c>
      <c r="B97" s="54" t="s">
        <v>187</v>
      </c>
      <c r="C97" s="31">
        <v>4301136040</v>
      </c>
      <c r="D97" s="328">
        <v>4607025784319</v>
      </c>
      <c r="E97" s="329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8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31"/>
      <c r="R97" s="331"/>
      <c r="S97" s="331"/>
      <c r="T97" s="332"/>
      <c r="U97" s="34"/>
      <c r="V97" s="34"/>
      <c r="W97" s="35" t="s">
        <v>70</v>
      </c>
      <c r="X97" s="324">
        <v>0</v>
      </c>
      <c r="Y97" s="325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189</v>
      </c>
      <c r="B98" s="54" t="s">
        <v>190</v>
      </c>
      <c r="C98" s="31">
        <v>4301136039</v>
      </c>
      <c r="D98" s="328">
        <v>4607111035370</v>
      </c>
      <c r="E98" s="329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31"/>
      <c r="R98" s="331"/>
      <c r="S98" s="331"/>
      <c r="T98" s="332"/>
      <c r="U98" s="34"/>
      <c r="V98" s="34"/>
      <c r="W98" s="35" t="s">
        <v>70</v>
      </c>
      <c r="X98" s="324">
        <v>48</v>
      </c>
      <c r="Y98" s="325">
        <f>IFERROR(IF(X98="","",X98),"")</f>
        <v>48</v>
      </c>
      <c r="Z98" s="36">
        <f>IFERROR(IF(X98="","",X98*0.0155),"")</f>
        <v>0.74399999999999999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166.27199999999999</v>
      </c>
      <c r="BN98" s="67">
        <f>IFERROR(Y98*I98,"0")</f>
        <v>166.27199999999999</v>
      </c>
      <c r="BO98" s="67">
        <f>IFERROR(X98/J98,"0")</f>
        <v>0.5714285714285714</v>
      </c>
      <c r="BP98" s="67">
        <f>IFERROR(Y98/J98,"0")</f>
        <v>0.5714285714285714</v>
      </c>
    </row>
    <row r="99" spans="1:68" x14ac:dyDescent="0.2">
      <c r="A99" s="345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6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6">
        <f>IFERROR(SUM(X96:X98),"0")</f>
        <v>48</v>
      </c>
      <c r="Y99" s="326">
        <f>IFERROR(SUM(Y96:Y98),"0")</f>
        <v>48</v>
      </c>
      <c r="Z99" s="326">
        <f>IFERROR(IF(Z96="",0,Z96),"0")+IFERROR(IF(Z97="",0,Z97),"0")+IFERROR(IF(Z98="",0,Z98),"0")</f>
        <v>0.74399999999999999</v>
      </c>
      <c r="AA99" s="327"/>
      <c r="AB99" s="327"/>
      <c r="AC99" s="327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6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6">
        <f>IFERROR(SUMPRODUCT(X96:X98*H96:H98),"0")</f>
        <v>147.84</v>
      </c>
      <c r="Y100" s="326">
        <f>IFERROR(SUMPRODUCT(Y96:Y98*H96:H98),"0")</f>
        <v>147.84</v>
      </c>
      <c r="Z100" s="37"/>
      <c r="AA100" s="327"/>
      <c r="AB100" s="327"/>
      <c r="AC100" s="327"/>
    </row>
    <row r="101" spans="1:68" ht="16.5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customHeight="1" x14ac:dyDescent="0.25">
      <c r="A102" s="356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20"/>
      <c r="AB102" s="320"/>
      <c r="AC102" s="320"/>
    </row>
    <row r="103" spans="1:68" ht="27" customHeight="1" x14ac:dyDescent="0.25">
      <c r="A103" s="54" t="s">
        <v>193</v>
      </c>
      <c r="B103" s="54" t="s">
        <v>194</v>
      </c>
      <c r="C103" s="31">
        <v>4301071051</v>
      </c>
      <c r="D103" s="328">
        <v>4607111039262</v>
      </c>
      <c r="E103" s="329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8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31"/>
      <c r="R103" s="331"/>
      <c r="S103" s="331"/>
      <c r="T103" s="332"/>
      <c r="U103" s="34"/>
      <c r="V103" s="34"/>
      <c r="W103" s="35" t="s">
        <v>70</v>
      </c>
      <c r="X103" s="324">
        <v>0</v>
      </c>
      <c r="Y103" s="325">
        <f t="shared" ref="Y103:Y108" si="12">IFERROR(IF(X103="","",X103),"")</f>
        <v>0</v>
      </c>
      <c r="Z103" s="36">
        <f t="shared" ref="Z103:Z108" si="13">IFERROR(IF(X103="","",X103*0.0155),"")</f>
        <v>0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0</v>
      </c>
      <c r="BN103" s="67">
        <f t="shared" ref="BN103:BN108" si="15">IFERROR(Y103*I103,"0")</f>
        <v>0</v>
      </c>
      <c r="BO103" s="67">
        <f t="shared" ref="BO103:BO108" si="16">IFERROR(X103/J103,"0")</f>
        <v>0</v>
      </c>
      <c r="BP103" s="67">
        <f t="shared" ref="BP103:BP108" si="17">IFERROR(Y103/J103,"0")</f>
        <v>0</v>
      </c>
    </row>
    <row r="104" spans="1:68" ht="27" customHeight="1" x14ac:dyDescent="0.25">
      <c r="A104" s="54" t="s">
        <v>195</v>
      </c>
      <c r="B104" s="54" t="s">
        <v>196</v>
      </c>
      <c r="C104" s="31">
        <v>4301070976</v>
      </c>
      <c r="D104" s="328">
        <v>4607111034144</v>
      </c>
      <c r="E104" s="329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1"/>
      <c r="R104" s="331"/>
      <c r="S104" s="331"/>
      <c r="T104" s="332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28">
        <v>4607111039248</v>
      </c>
      <c r="E105" s="329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31"/>
      <c r="R105" s="331"/>
      <c r="S105" s="331"/>
      <c r="T105" s="332"/>
      <c r="U105" s="34"/>
      <c r="V105" s="34"/>
      <c r="W105" s="35" t="s">
        <v>70</v>
      </c>
      <c r="X105" s="324">
        <v>12</v>
      </c>
      <c r="Y105" s="325">
        <f t="shared" si="12"/>
        <v>12</v>
      </c>
      <c r="Z105" s="36">
        <f t="shared" si="13"/>
        <v>0.186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87.6</v>
      </c>
      <c r="BN105" s="67">
        <f t="shared" si="15"/>
        <v>87.6</v>
      </c>
      <c r="BO105" s="67">
        <f t="shared" si="16"/>
        <v>0.14285714285714285</v>
      </c>
      <c r="BP105" s="67">
        <f t="shared" si="17"/>
        <v>0.14285714285714285</v>
      </c>
    </row>
    <row r="106" spans="1:68" ht="27" customHeight="1" x14ac:dyDescent="0.25">
      <c r="A106" s="54" t="s">
        <v>199</v>
      </c>
      <c r="B106" s="54" t="s">
        <v>200</v>
      </c>
      <c r="C106" s="31">
        <v>4301070973</v>
      </c>
      <c r="D106" s="328">
        <v>4607111033987</v>
      </c>
      <c r="E106" s="329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1"/>
      <c r="R106" s="331"/>
      <c r="S106" s="331"/>
      <c r="T106" s="332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4301071049</v>
      </c>
      <c r="D107" s="328">
        <v>4607111039293</v>
      </c>
      <c r="E107" s="329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5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31"/>
      <c r="R107" s="331"/>
      <c r="S107" s="331"/>
      <c r="T107" s="332"/>
      <c r="U107" s="34"/>
      <c r="V107" s="34"/>
      <c r="W107" s="35" t="s">
        <v>70</v>
      </c>
      <c r="X107" s="324">
        <v>24</v>
      </c>
      <c r="Y107" s="325">
        <f t="shared" si="12"/>
        <v>24</v>
      </c>
      <c r="Z107" s="36">
        <f t="shared" si="13"/>
        <v>0.372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161.2704</v>
      </c>
      <c r="BN107" s="67">
        <f t="shared" si="15"/>
        <v>161.2704</v>
      </c>
      <c r="BO107" s="67">
        <f t="shared" si="16"/>
        <v>0.2857142857142857</v>
      </c>
      <c r="BP107" s="67">
        <f t="shared" si="17"/>
        <v>0.2857142857142857</v>
      </c>
    </row>
    <row r="108" spans="1:68" ht="27" customHeight="1" x14ac:dyDescent="0.25">
      <c r="A108" s="54" t="s">
        <v>204</v>
      </c>
      <c r="B108" s="54" t="s">
        <v>205</v>
      </c>
      <c r="C108" s="31">
        <v>4301071039</v>
      </c>
      <c r="D108" s="328">
        <v>4607111039279</v>
      </c>
      <c r="E108" s="329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31"/>
      <c r="R108" s="331"/>
      <c r="S108" s="331"/>
      <c r="T108" s="332"/>
      <c r="U108" s="34"/>
      <c r="V108" s="34"/>
      <c r="W108" s="35" t="s">
        <v>70</v>
      </c>
      <c r="X108" s="324">
        <v>24</v>
      </c>
      <c r="Y108" s="325">
        <f t="shared" si="12"/>
        <v>24</v>
      </c>
      <c r="Z108" s="36">
        <f t="shared" si="13"/>
        <v>0.372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175.2</v>
      </c>
      <c r="BN108" s="67">
        <f t="shared" si="15"/>
        <v>175.2</v>
      </c>
      <c r="BO108" s="67">
        <f t="shared" si="16"/>
        <v>0.2857142857142857</v>
      </c>
      <c r="BP108" s="67">
        <f t="shared" si="17"/>
        <v>0.2857142857142857</v>
      </c>
    </row>
    <row r="109" spans="1:68" x14ac:dyDescent="0.2">
      <c r="A109" s="345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6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26">
        <f>IFERROR(SUM(X103:X108),"0")</f>
        <v>60</v>
      </c>
      <c r="Y109" s="326">
        <f>IFERROR(SUM(Y103:Y108),"0")</f>
        <v>60</v>
      </c>
      <c r="Z109" s="326">
        <f>IFERROR(IF(Z103="",0,Z103),"0")+IFERROR(IF(Z104="",0,Z104),"0")+IFERROR(IF(Z105="",0,Z105),"0")+IFERROR(IF(Z106="",0,Z106),"0")+IFERROR(IF(Z107="",0,Z107),"0")+IFERROR(IF(Z108="",0,Z108),"0")</f>
        <v>0.93</v>
      </c>
      <c r="AA109" s="327"/>
      <c r="AB109" s="327"/>
      <c r="AC109" s="327"/>
    </row>
    <row r="110" spans="1:68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6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26">
        <f>IFERROR(SUMPRODUCT(X103:X108*H103:H108),"0")</f>
        <v>405.6</v>
      </c>
      <c r="Y110" s="326">
        <f>IFERROR(SUMPRODUCT(Y103:Y108*H103:H108),"0")</f>
        <v>405.6</v>
      </c>
      <c r="Z110" s="37"/>
      <c r="AA110" s="327"/>
      <c r="AB110" s="327"/>
      <c r="AC110" s="327"/>
    </row>
    <row r="111" spans="1:68" ht="16.5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customHeight="1" x14ac:dyDescent="0.25">
      <c r="A112" s="356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20"/>
      <c r="AB112" s="320"/>
      <c r="AC112" s="320"/>
    </row>
    <row r="113" spans="1:68" ht="27" customHeight="1" x14ac:dyDescent="0.25">
      <c r="A113" s="54" t="s">
        <v>207</v>
      </c>
      <c r="B113" s="54" t="s">
        <v>208</v>
      </c>
      <c r="C113" s="31">
        <v>4301135533</v>
      </c>
      <c r="D113" s="328">
        <v>4607111034014</v>
      </c>
      <c r="E113" s="329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31"/>
      <c r="R113" s="331"/>
      <c r="S113" s="331"/>
      <c r="T113" s="332"/>
      <c r="U113" s="34"/>
      <c r="V113" s="34"/>
      <c r="W113" s="35" t="s">
        <v>70</v>
      </c>
      <c r="X113" s="324">
        <v>70</v>
      </c>
      <c r="Y113" s="325">
        <f>IFERROR(IF(X113="","",X113),"")</f>
        <v>70</v>
      </c>
      <c r="Z113" s="36">
        <f>IFERROR(IF(X113="","",X113*0.01788),"")</f>
        <v>1.2516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259.25200000000001</v>
      </c>
      <c r="BN113" s="67">
        <f>IFERROR(Y113*I113,"0")</f>
        <v>259.25200000000001</v>
      </c>
      <c r="BO113" s="67">
        <f>IFERROR(X113/J113,"0")</f>
        <v>1</v>
      </c>
      <c r="BP113" s="67">
        <f>IFERROR(Y113/J113,"0")</f>
        <v>1</v>
      </c>
    </row>
    <row r="114" spans="1:68" ht="27" customHeight="1" x14ac:dyDescent="0.25">
      <c r="A114" s="54" t="s">
        <v>210</v>
      </c>
      <c r="B114" s="54" t="s">
        <v>211</v>
      </c>
      <c r="C114" s="31">
        <v>4301135532</v>
      </c>
      <c r="D114" s="328">
        <v>4607111033994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31"/>
      <c r="R114" s="331"/>
      <c r="S114" s="331"/>
      <c r="T114" s="332"/>
      <c r="U114" s="34"/>
      <c r="V114" s="34"/>
      <c r="W114" s="35" t="s">
        <v>70</v>
      </c>
      <c r="X114" s="324">
        <v>70</v>
      </c>
      <c r="Y114" s="325">
        <f>IFERROR(IF(X114="","",X114),"")</f>
        <v>70</v>
      </c>
      <c r="Z114" s="36">
        <f>IFERROR(IF(X114="","",X114*0.01788),"")</f>
        <v>1.2516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259.25200000000001</v>
      </c>
      <c r="BN114" s="67">
        <f>IFERROR(Y114*I114,"0")</f>
        <v>259.25200000000001</v>
      </c>
      <c r="BO114" s="67">
        <f>IFERROR(X114/J114,"0")</f>
        <v>1</v>
      </c>
      <c r="BP114" s="67">
        <f>IFERROR(Y114/J114,"0")</f>
        <v>1</v>
      </c>
    </row>
    <row r="115" spans="1:68" x14ac:dyDescent="0.2">
      <c r="A115" s="345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6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6">
        <f>IFERROR(SUM(X113:X114),"0")</f>
        <v>140</v>
      </c>
      <c r="Y115" s="326">
        <f>IFERROR(SUM(Y113:Y114),"0")</f>
        <v>140</v>
      </c>
      <c r="Z115" s="326">
        <f>IFERROR(IF(Z113="",0,Z113),"0")+IFERROR(IF(Z114="",0,Z114),"0")</f>
        <v>2.5032000000000001</v>
      </c>
      <c r="AA115" s="327"/>
      <c r="AB115" s="327"/>
      <c r="AC115" s="327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6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6">
        <f>IFERROR(SUMPRODUCT(X113:X114*H113:H114),"0")</f>
        <v>420</v>
      </c>
      <c r="Y116" s="326">
        <f>IFERROR(SUMPRODUCT(Y113:Y114*H113:H114),"0")</f>
        <v>420</v>
      </c>
      <c r="Z116" s="37"/>
      <c r="AA116" s="327"/>
      <c r="AB116" s="327"/>
      <c r="AC116" s="327"/>
    </row>
    <row r="117" spans="1:68" ht="16.5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customHeight="1" x14ac:dyDescent="0.25">
      <c r="A118" s="356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20"/>
      <c r="AB118" s="320"/>
      <c r="AC118" s="320"/>
    </row>
    <row r="119" spans="1:68" ht="27" customHeight="1" x14ac:dyDescent="0.25">
      <c r="A119" s="54" t="s">
        <v>213</v>
      </c>
      <c r="B119" s="54" t="s">
        <v>214</v>
      </c>
      <c r="C119" s="31">
        <v>4301135311</v>
      </c>
      <c r="D119" s="328">
        <v>4607111039095</v>
      </c>
      <c r="E119" s="329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1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31"/>
      <c r="R119" s="331"/>
      <c r="S119" s="331"/>
      <c r="T119" s="332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216</v>
      </c>
      <c r="B120" s="54" t="s">
        <v>217</v>
      </c>
      <c r="C120" s="31">
        <v>4301135300</v>
      </c>
      <c r="D120" s="328">
        <v>4607111039101</v>
      </c>
      <c r="E120" s="329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7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31"/>
      <c r="R120" s="331"/>
      <c r="S120" s="331"/>
      <c r="T120" s="332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31"/>
      <c r="R121" s="331"/>
      <c r="S121" s="331"/>
      <c r="T121" s="332"/>
      <c r="U121" s="34"/>
      <c r="V121" s="34"/>
      <c r="W121" s="35" t="s">
        <v>70</v>
      </c>
      <c r="X121" s="324">
        <v>56</v>
      </c>
      <c r="Y121" s="325">
        <f>IFERROR(IF(X121="","",X121),"")</f>
        <v>56</v>
      </c>
      <c r="Z121" s="36">
        <f>IFERROR(IF(X121="","",X121*0.01788),"")</f>
        <v>1.0012799999999999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207.40159999999997</v>
      </c>
      <c r="BN121" s="67">
        <f>IFERROR(Y121*I121,"0")</f>
        <v>207.40159999999997</v>
      </c>
      <c r="BO121" s="67">
        <f>IFERROR(X121/J121,"0")</f>
        <v>0.8</v>
      </c>
      <c r="BP121" s="67">
        <f>IFERROR(Y121/J121,"0")</f>
        <v>0.8</v>
      </c>
    </row>
    <row r="122" spans="1:68" x14ac:dyDescent="0.2">
      <c r="A122" s="345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6"/>
      <c r="P122" s="333" t="s">
        <v>73</v>
      </c>
      <c r="Q122" s="334"/>
      <c r="R122" s="334"/>
      <c r="S122" s="334"/>
      <c r="T122" s="334"/>
      <c r="U122" s="334"/>
      <c r="V122" s="335"/>
      <c r="W122" s="37" t="s">
        <v>70</v>
      </c>
      <c r="X122" s="326">
        <f>IFERROR(SUM(X119:X121),"0")</f>
        <v>56</v>
      </c>
      <c r="Y122" s="326">
        <f>IFERROR(SUM(Y119:Y121),"0")</f>
        <v>56</v>
      </c>
      <c r="Z122" s="326">
        <f>IFERROR(IF(Z119="",0,Z119),"0")+IFERROR(IF(Z120="",0,Z120),"0")+IFERROR(IF(Z121="",0,Z121),"0")</f>
        <v>1.0012799999999999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6"/>
      <c r="P123" s="333" t="s">
        <v>73</v>
      </c>
      <c r="Q123" s="334"/>
      <c r="R123" s="334"/>
      <c r="S123" s="334"/>
      <c r="T123" s="334"/>
      <c r="U123" s="334"/>
      <c r="V123" s="335"/>
      <c r="W123" s="37" t="s">
        <v>74</v>
      </c>
      <c r="X123" s="326">
        <f>IFERROR(SUMPRODUCT(X119:X121*H119:H121),"0")</f>
        <v>168</v>
      </c>
      <c r="Y123" s="326">
        <f>IFERROR(SUMPRODUCT(Y119:Y121*H119:H121),"0")</f>
        <v>168</v>
      </c>
      <c r="Z123" s="37"/>
      <c r="AA123" s="327"/>
      <c r="AB123" s="327"/>
      <c r="AC123" s="327"/>
    </row>
    <row r="124" spans="1:68" ht="16.5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56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222</v>
      </c>
      <c r="B126" s="54" t="s">
        <v>223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1"/>
      <c r="R126" s="331"/>
      <c r="S126" s="331"/>
      <c r="T126" s="332"/>
      <c r="U126" s="34"/>
      <c r="V126" s="34"/>
      <c r="W126" s="35" t="s">
        <v>70</v>
      </c>
      <c r="X126" s="324">
        <v>28</v>
      </c>
      <c r="Y126" s="325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91.839999999999989</v>
      </c>
      <c r="BN126" s="67">
        <f>IFERROR(Y126*I126,"0")</f>
        <v>91.839999999999989</v>
      </c>
      <c r="BO126" s="67">
        <f>IFERROR(X126/J126,"0")</f>
        <v>0.4</v>
      </c>
      <c r="BP126" s="67">
        <f>IFERROR(Y126/J126,"0")</f>
        <v>0.4</v>
      </c>
    </row>
    <row r="127" spans="1:68" ht="27" customHeight="1" x14ac:dyDescent="0.25">
      <c r="A127" s="54" t="s">
        <v>225</v>
      </c>
      <c r="B127" s="54" t="s">
        <v>226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1"/>
      <c r="R127" s="331"/>
      <c r="S127" s="331"/>
      <c r="T127" s="332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45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6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26">
        <f>IFERROR(SUM(X126:X127),"0")</f>
        <v>28</v>
      </c>
      <c r="Y128" s="326">
        <f>IFERROR(SUM(Y126:Y127),"0")</f>
        <v>28</v>
      </c>
      <c r="Z128" s="326">
        <f>IFERROR(IF(Z126="",0,Z126),"0")+IFERROR(IF(Z127="",0,Z127),"0")</f>
        <v>0.50063999999999997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6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26">
        <f>IFERROR(SUMPRODUCT(X126:X127*H126:H127),"0")</f>
        <v>84</v>
      </c>
      <c r="Y129" s="326">
        <f>IFERROR(SUMPRODUCT(Y126:Y127*H126:H127),"0")</f>
        <v>84</v>
      </c>
      <c r="Z129" s="37"/>
      <c r="AA129" s="327"/>
      <c r="AB129" s="327"/>
      <c r="AC129" s="327"/>
    </row>
    <row r="130" spans="1:68" ht="16.5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56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228</v>
      </c>
      <c r="B132" s="54" t="s">
        <v>229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7" t="s">
        <v>230</v>
      </c>
      <c r="Q132" s="331"/>
      <c r="R132" s="331"/>
      <c r="S132" s="331"/>
      <c r="T132" s="332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45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6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6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56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customHeight="1" x14ac:dyDescent="0.25">
      <c r="A137" s="54" t="s">
        <v>233</v>
      </c>
      <c r="B137" s="54" t="s">
        <v>234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8" t="s">
        <v>235</v>
      </c>
      <c r="Q137" s="331"/>
      <c r="R137" s="331"/>
      <c r="S137" s="331"/>
      <c r="T137" s="332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45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6"/>
      <c r="P138" s="333" t="s">
        <v>73</v>
      </c>
      <c r="Q138" s="334"/>
      <c r="R138" s="334"/>
      <c r="S138" s="334"/>
      <c r="T138" s="334"/>
      <c r="U138" s="334"/>
      <c r="V138" s="335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6"/>
      <c r="P139" s="333" t="s">
        <v>73</v>
      </c>
      <c r="Q139" s="334"/>
      <c r="R139" s="334"/>
      <c r="S139" s="334"/>
      <c r="T139" s="334"/>
      <c r="U139" s="334"/>
      <c r="V139" s="335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56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customHeight="1" x14ac:dyDescent="0.25">
      <c r="A142" s="54" t="s">
        <v>238</v>
      </c>
      <c r="B142" s="54" t="s">
        <v>239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1"/>
      <c r="R142" s="331"/>
      <c r="S142" s="331"/>
      <c r="T142" s="332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242</v>
      </c>
      <c r="B143" s="54" t="s">
        <v>243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1"/>
      <c r="R143" s="331"/>
      <c r="S143" s="331"/>
      <c r="T143" s="332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45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6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6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56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245</v>
      </c>
      <c r="B148" s="54" t="s">
        <v>246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1"/>
      <c r="R148" s="331"/>
      <c r="S148" s="331"/>
      <c r="T148" s="332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45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6"/>
      <c r="P149" s="333" t="s">
        <v>73</v>
      </c>
      <c r="Q149" s="334"/>
      <c r="R149" s="334"/>
      <c r="S149" s="334"/>
      <c r="T149" s="334"/>
      <c r="U149" s="334"/>
      <c r="V149" s="335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6"/>
      <c r="P150" s="333" t="s">
        <v>73</v>
      </c>
      <c r="Q150" s="334"/>
      <c r="R150" s="334"/>
      <c r="S150" s="334"/>
      <c r="T150" s="334"/>
      <c r="U150" s="334"/>
      <c r="V150" s="335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customHeight="1" x14ac:dyDescent="0.2">
      <c r="A151" s="357" t="s">
        <v>248</v>
      </c>
      <c r="B151" s="358"/>
      <c r="C151" s="358"/>
      <c r="D151" s="358"/>
      <c r="E151" s="358"/>
      <c r="F151" s="358"/>
      <c r="G151" s="358"/>
      <c r="H151" s="358"/>
      <c r="I151" s="358"/>
      <c r="J151" s="358"/>
      <c r="K151" s="358"/>
      <c r="L151" s="358"/>
      <c r="M151" s="358"/>
      <c r="N151" s="358"/>
      <c r="O151" s="358"/>
      <c r="P151" s="358"/>
      <c r="Q151" s="358"/>
      <c r="R151" s="358"/>
      <c r="S151" s="358"/>
      <c r="T151" s="358"/>
      <c r="U151" s="358"/>
      <c r="V151" s="358"/>
      <c r="W151" s="358"/>
      <c r="X151" s="358"/>
      <c r="Y151" s="358"/>
      <c r="Z151" s="358"/>
      <c r="AA151" s="48"/>
      <c r="AB151" s="48"/>
      <c r="AC151" s="48"/>
    </row>
    <row r="152" spans="1:68" ht="16.5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56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customHeight="1" x14ac:dyDescent="0.25">
      <c r="A154" s="54" t="s">
        <v>250</v>
      </c>
      <c r="B154" s="54" t="s">
        <v>251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60" t="s">
        <v>252</v>
      </c>
      <c r="Q154" s="331"/>
      <c r="R154" s="331"/>
      <c r="S154" s="331"/>
      <c r="T154" s="332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45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6"/>
      <c r="P155" s="333" t="s">
        <v>73</v>
      </c>
      <c r="Q155" s="334"/>
      <c r="R155" s="334"/>
      <c r="S155" s="334"/>
      <c r="T155" s="334"/>
      <c r="U155" s="334"/>
      <c r="V155" s="335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6"/>
      <c r="P156" s="333" t="s">
        <v>73</v>
      </c>
      <c r="Q156" s="334"/>
      <c r="R156" s="334"/>
      <c r="S156" s="334"/>
      <c r="T156" s="334"/>
      <c r="U156" s="334"/>
      <c r="V156" s="335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56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customHeight="1" x14ac:dyDescent="0.25">
      <c r="A159" s="54" t="s">
        <v>254</v>
      </c>
      <c r="B159" s="54" t="s">
        <v>255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256</v>
      </c>
      <c r="Q159" s="331"/>
      <c r="R159" s="331"/>
      <c r="S159" s="331"/>
      <c r="T159" s="332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258</v>
      </c>
      <c r="B160" s="54" t="s">
        <v>259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260</v>
      </c>
      <c r="Q160" s="331"/>
      <c r="R160" s="331"/>
      <c r="S160" s="331"/>
      <c r="T160" s="332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5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1"/>
      <c r="R161" s="331"/>
      <c r="S161" s="331"/>
      <c r="T161" s="332"/>
      <c r="U161" s="34"/>
      <c r="V161" s="34"/>
      <c r="W161" s="35" t="s">
        <v>70</v>
      </c>
      <c r="X161" s="324">
        <v>0</v>
      </c>
      <c r="Y161" s="325">
        <f>IFERROR(IF(X161="","",X161),"")</f>
        <v>0</v>
      </c>
      <c r="Z161" s="36">
        <f>IFERROR(IF(X161="","",X161*0.00866),"")</f>
        <v>0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265</v>
      </c>
      <c r="B162" s="54" t="s">
        <v>266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1"/>
      <c r="R162" s="331"/>
      <c r="S162" s="331"/>
      <c r="T162" s="332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5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6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6">
        <f>IFERROR(SUM(X159:X162),"0")</f>
        <v>0</v>
      </c>
      <c r="Y163" s="326">
        <f>IFERROR(SUM(Y159:Y162),"0")</f>
        <v>0</v>
      </c>
      <c r="Z163" s="326">
        <f>IFERROR(IF(Z159="",0,Z159),"0")+IFERROR(IF(Z160="",0,Z160),"0")+IFERROR(IF(Z161="",0,Z161),"0")+IFERROR(IF(Z162="",0,Z162),"0")</f>
        <v>0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6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6">
        <f>IFERROR(SUMPRODUCT(X159:X162*H159:H162),"0")</f>
        <v>0</v>
      </c>
      <c r="Y164" s="326">
        <f>IFERROR(SUMPRODUCT(Y159:Y162*H159:H162),"0")</f>
        <v>0</v>
      </c>
      <c r="Z164" s="37"/>
      <c r="AA164" s="327"/>
      <c r="AB164" s="327"/>
      <c r="AC164" s="327"/>
    </row>
    <row r="165" spans="1:68" ht="14.25" customHeight="1" x14ac:dyDescent="0.25">
      <c r="A165" s="356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customHeight="1" x14ac:dyDescent="0.25">
      <c r="A166" s="54" t="s">
        <v>269</v>
      </c>
      <c r="B166" s="54" t="s">
        <v>270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1"/>
      <c r="R166" s="331"/>
      <c r="S166" s="331"/>
      <c r="T166" s="332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1"/>
      <c r="R167" s="331"/>
      <c r="S167" s="331"/>
      <c r="T167" s="332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45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6"/>
      <c r="P168" s="333" t="s">
        <v>73</v>
      </c>
      <c r="Q168" s="334"/>
      <c r="R168" s="334"/>
      <c r="S168" s="334"/>
      <c r="T168" s="334"/>
      <c r="U168" s="334"/>
      <c r="V168" s="335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6"/>
      <c r="P169" s="333" t="s">
        <v>73</v>
      </c>
      <c r="Q169" s="334"/>
      <c r="R169" s="334"/>
      <c r="S169" s="334"/>
      <c r="T169" s="334"/>
      <c r="U169" s="334"/>
      <c r="V169" s="335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customHeight="1" x14ac:dyDescent="0.2">
      <c r="A170" s="357" t="s">
        <v>274</v>
      </c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8"/>
      <c r="N170" s="358"/>
      <c r="O170" s="358"/>
      <c r="P170" s="358"/>
      <c r="Q170" s="358"/>
      <c r="R170" s="358"/>
      <c r="S170" s="358"/>
      <c r="T170" s="358"/>
      <c r="U170" s="358"/>
      <c r="V170" s="358"/>
      <c r="W170" s="358"/>
      <c r="X170" s="358"/>
      <c r="Y170" s="358"/>
      <c r="Z170" s="358"/>
      <c r="AA170" s="48"/>
      <c r="AB170" s="48"/>
      <c r="AC170" s="48"/>
    </row>
    <row r="171" spans="1:68" ht="16.5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56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276</v>
      </c>
      <c r="B173" s="54" t="s">
        <v>277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1"/>
      <c r="R173" s="331"/>
      <c r="S173" s="331"/>
      <c r="T173" s="332"/>
      <c r="U173" s="34"/>
      <c r="V173" s="34"/>
      <c r="W173" s="35" t="s">
        <v>70</v>
      </c>
      <c r="X173" s="324">
        <v>0</v>
      </c>
      <c r="Y173" s="325">
        <f>IFERROR(IF(X173="","",X173),"")</f>
        <v>0</v>
      </c>
      <c r="Z173" s="36">
        <f>IFERROR(IF(X173="","",X173*0.01788),"")</f>
        <v>0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279</v>
      </c>
      <c r="B174" s="54" t="s">
        <v>280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1"/>
      <c r="R174" s="331"/>
      <c r="S174" s="331"/>
      <c r="T174" s="332"/>
      <c r="U174" s="34"/>
      <c r="V174" s="34"/>
      <c r="W174" s="35" t="s">
        <v>70</v>
      </c>
      <c r="X174" s="324">
        <v>70</v>
      </c>
      <c r="Y174" s="325">
        <f>IFERROR(IF(X174="","",X174),"")</f>
        <v>70</v>
      </c>
      <c r="Z174" s="36">
        <f>IFERROR(IF(X174="","",X174*0.01788),"")</f>
        <v>1.2516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237.16</v>
      </c>
      <c r="BN174" s="67">
        <f>IFERROR(Y174*I174,"0")</f>
        <v>237.16</v>
      </c>
      <c r="BO174" s="67">
        <f>IFERROR(X174/J174,"0")</f>
        <v>1</v>
      </c>
      <c r="BP174" s="67">
        <f>IFERROR(Y174/J174,"0")</f>
        <v>1</v>
      </c>
    </row>
    <row r="175" spans="1:68" ht="27" customHeight="1" x14ac:dyDescent="0.25">
      <c r="A175" s="54" t="s">
        <v>282</v>
      </c>
      <c r="B175" s="54" t="s">
        <v>283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1"/>
      <c r="R175" s="331"/>
      <c r="S175" s="331"/>
      <c r="T175" s="332"/>
      <c r="U175" s="34"/>
      <c r="V175" s="34"/>
      <c r="W175" s="35" t="s">
        <v>70</v>
      </c>
      <c r="X175" s="324">
        <v>42</v>
      </c>
      <c r="Y175" s="325">
        <f>IFERROR(IF(X175="","",X175),"")</f>
        <v>42</v>
      </c>
      <c r="Z175" s="36">
        <f>IFERROR(IF(X175="","",X175*0.01788),"")</f>
        <v>0.75095999999999996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156.91200000000001</v>
      </c>
      <c r="BN175" s="67">
        <f>IFERROR(Y175*I175,"0")</f>
        <v>156.91200000000001</v>
      </c>
      <c r="BO175" s="67">
        <f>IFERROR(X175/J175,"0")</f>
        <v>0.6</v>
      </c>
      <c r="BP175" s="67">
        <f>IFERROR(Y175/J175,"0")</f>
        <v>0.6</v>
      </c>
    </row>
    <row r="176" spans="1:68" x14ac:dyDescent="0.2">
      <c r="A176" s="345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6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6">
        <f>IFERROR(SUM(X173:X175),"0")</f>
        <v>112</v>
      </c>
      <c r="Y176" s="326">
        <f>IFERROR(SUM(Y173:Y175),"0")</f>
        <v>112</v>
      </c>
      <c r="Z176" s="326">
        <f>IFERROR(IF(Z173="",0,Z173),"0")+IFERROR(IF(Z174="",0,Z174),"0")+IFERROR(IF(Z175="",0,Z175),"0")</f>
        <v>2.0025599999999999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6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6">
        <f>IFERROR(SUMPRODUCT(X173:X175*H173:H175),"0")</f>
        <v>336</v>
      </c>
      <c r="Y177" s="326">
        <f>IFERROR(SUMPRODUCT(Y173:Y175*H173:H175),"0")</f>
        <v>336</v>
      </c>
      <c r="Z177" s="37"/>
      <c r="AA177" s="327"/>
      <c r="AB177" s="327"/>
      <c r="AC177" s="327"/>
    </row>
    <row r="178" spans="1:68" ht="14.25" customHeight="1" x14ac:dyDescent="0.25">
      <c r="A178" s="356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customHeight="1" x14ac:dyDescent="0.25">
      <c r="A179" s="54" t="s">
        <v>286</v>
      </c>
      <c r="B179" s="54" t="s">
        <v>287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0" t="s">
        <v>290</v>
      </c>
      <c r="Q179" s="331"/>
      <c r="R179" s="331"/>
      <c r="S179" s="331"/>
      <c r="T179" s="332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45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6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6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customHeight="1" x14ac:dyDescent="0.2">
      <c r="A182" s="357" t="s">
        <v>293</v>
      </c>
      <c r="B182" s="358"/>
      <c r="C182" s="358"/>
      <c r="D182" s="358"/>
      <c r="E182" s="358"/>
      <c r="F182" s="358"/>
      <c r="G182" s="358"/>
      <c r="H182" s="358"/>
      <c r="I182" s="358"/>
      <c r="J182" s="358"/>
      <c r="K182" s="358"/>
      <c r="L182" s="358"/>
      <c r="M182" s="358"/>
      <c r="N182" s="358"/>
      <c r="O182" s="358"/>
      <c r="P182" s="358"/>
      <c r="Q182" s="358"/>
      <c r="R182" s="358"/>
      <c r="S182" s="358"/>
      <c r="T182" s="358"/>
      <c r="U182" s="358"/>
      <c r="V182" s="358"/>
      <c r="W182" s="358"/>
      <c r="X182" s="358"/>
      <c r="Y182" s="358"/>
      <c r="Z182" s="358"/>
      <c r="AA182" s="48"/>
      <c r="AB182" s="48"/>
      <c r="AC182" s="48"/>
    </row>
    <row r="183" spans="1:68" ht="16.5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customHeight="1" x14ac:dyDescent="0.25">
      <c r="A184" s="356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20"/>
      <c r="AB184" s="320"/>
      <c r="AC184" s="320"/>
    </row>
    <row r="185" spans="1:68" ht="27" customHeight="1" x14ac:dyDescent="0.25">
      <c r="A185" s="54" t="s">
        <v>295</v>
      </c>
      <c r="B185" s="54" t="s">
        <v>296</v>
      </c>
      <c r="C185" s="31">
        <v>4301135681</v>
      </c>
      <c r="D185" s="328">
        <v>4620207490143</v>
      </c>
      <c r="E185" s="329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1" t="s">
        <v>297</v>
      </c>
      <c r="Q185" s="331"/>
      <c r="R185" s="331"/>
      <c r="S185" s="331"/>
      <c r="T185" s="332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4301135707</v>
      </c>
      <c r="D186" s="328">
        <v>4620207490198</v>
      </c>
      <c r="E186" s="329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31"/>
      <c r="R186" s="331"/>
      <c r="S186" s="331"/>
      <c r="T186" s="332"/>
      <c r="U186" s="34"/>
      <c r="V186" s="34"/>
      <c r="W186" s="35" t="s">
        <v>70</v>
      </c>
      <c r="X186" s="324">
        <v>0</v>
      </c>
      <c r="Y186" s="325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302</v>
      </c>
      <c r="B187" s="54" t="s">
        <v>303</v>
      </c>
      <c r="C187" s="31">
        <v>4301135719</v>
      </c>
      <c r="D187" s="328">
        <v>4620207490235</v>
      </c>
      <c r="E187" s="329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31"/>
      <c r="R187" s="331"/>
      <c r="S187" s="331"/>
      <c r="T187" s="332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305</v>
      </c>
      <c r="B188" s="54" t="s">
        <v>306</v>
      </c>
      <c r="C188" s="31">
        <v>4301135697</v>
      </c>
      <c r="D188" s="328">
        <v>4620207490259</v>
      </c>
      <c r="E188" s="329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31"/>
      <c r="R188" s="331"/>
      <c r="S188" s="331"/>
      <c r="T188" s="332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45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6"/>
      <c r="P189" s="333" t="s">
        <v>73</v>
      </c>
      <c r="Q189" s="334"/>
      <c r="R189" s="334"/>
      <c r="S189" s="334"/>
      <c r="T189" s="334"/>
      <c r="U189" s="334"/>
      <c r="V189" s="335"/>
      <c r="W189" s="37" t="s">
        <v>70</v>
      </c>
      <c r="X189" s="326">
        <f>IFERROR(SUM(X185:X188),"0")</f>
        <v>0</v>
      </c>
      <c r="Y189" s="326">
        <f>IFERROR(SUM(Y185:Y188),"0")</f>
        <v>0</v>
      </c>
      <c r="Z189" s="326">
        <f>IFERROR(IF(Z185="",0,Z185),"0")+IFERROR(IF(Z186="",0,Z186),"0")+IFERROR(IF(Z187="",0,Z187),"0")+IFERROR(IF(Z188="",0,Z188),"0")</f>
        <v>0</v>
      </c>
      <c r="AA189" s="327"/>
      <c r="AB189" s="327"/>
      <c r="AC189" s="327"/>
    </row>
    <row r="190" spans="1:68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6"/>
      <c r="P190" s="333" t="s">
        <v>73</v>
      </c>
      <c r="Q190" s="334"/>
      <c r="R190" s="334"/>
      <c r="S190" s="334"/>
      <c r="T190" s="334"/>
      <c r="U190" s="334"/>
      <c r="V190" s="335"/>
      <c r="W190" s="37" t="s">
        <v>74</v>
      </c>
      <c r="X190" s="326">
        <f>IFERROR(SUMPRODUCT(X185:X188*H185:H188),"0")</f>
        <v>0</v>
      </c>
      <c r="Y190" s="326">
        <f>IFERROR(SUMPRODUCT(Y185:Y188*H185:H188),"0")</f>
        <v>0</v>
      </c>
      <c r="Z190" s="37"/>
      <c r="AA190" s="327"/>
      <c r="AB190" s="327"/>
      <c r="AC190" s="327"/>
    </row>
    <row r="191" spans="1:68" ht="16.5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customHeight="1" x14ac:dyDescent="0.25">
      <c r="A192" s="356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20"/>
      <c r="AB192" s="320"/>
      <c r="AC192" s="320"/>
    </row>
    <row r="193" spans="1:68" ht="16.5" customHeight="1" x14ac:dyDescent="0.25">
      <c r="A193" s="54" t="s">
        <v>308</v>
      </c>
      <c r="B193" s="54" t="s">
        <v>309</v>
      </c>
      <c r="C193" s="31">
        <v>4301070948</v>
      </c>
      <c r="D193" s="328">
        <v>4607111037022</v>
      </c>
      <c r="E193" s="329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31"/>
      <c r="R193" s="331"/>
      <c r="S193" s="331"/>
      <c r="T193" s="332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4301070990</v>
      </c>
      <c r="D194" s="328">
        <v>4607111038494</v>
      </c>
      <c r="E194" s="329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31"/>
      <c r="R194" s="331"/>
      <c r="S194" s="331"/>
      <c r="T194" s="332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4301070966</v>
      </c>
      <c r="D195" s="328">
        <v>4607111038135</v>
      </c>
      <c r="E195" s="329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31"/>
      <c r="R195" s="331"/>
      <c r="S195" s="331"/>
      <c r="T195" s="332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45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6"/>
      <c r="P196" s="333" t="s">
        <v>73</v>
      </c>
      <c r="Q196" s="334"/>
      <c r="R196" s="334"/>
      <c r="S196" s="334"/>
      <c r="T196" s="334"/>
      <c r="U196" s="334"/>
      <c r="V196" s="335"/>
      <c r="W196" s="37" t="s">
        <v>70</v>
      </c>
      <c r="X196" s="326">
        <f>IFERROR(SUM(X193:X195),"0")</f>
        <v>0</v>
      </c>
      <c r="Y196" s="326">
        <f>IFERROR(SUM(Y193:Y195),"0")</f>
        <v>0</v>
      </c>
      <c r="Z196" s="326">
        <f>IFERROR(IF(Z193="",0,Z193),"0")+IFERROR(IF(Z194="",0,Z194),"0")+IFERROR(IF(Z195="",0,Z195),"0")</f>
        <v>0</v>
      </c>
      <c r="AA196" s="327"/>
      <c r="AB196" s="327"/>
      <c r="AC196" s="327"/>
    </row>
    <row r="197" spans="1:68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6"/>
      <c r="P197" s="333" t="s">
        <v>73</v>
      </c>
      <c r="Q197" s="334"/>
      <c r="R197" s="334"/>
      <c r="S197" s="334"/>
      <c r="T197" s="334"/>
      <c r="U197" s="334"/>
      <c r="V197" s="335"/>
      <c r="W197" s="37" t="s">
        <v>74</v>
      </c>
      <c r="X197" s="326">
        <f>IFERROR(SUMPRODUCT(X193:X195*H193:H195),"0")</f>
        <v>0</v>
      </c>
      <c r="Y197" s="326">
        <f>IFERROR(SUMPRODUCT(Y193:Y195*H193:H195),"0")</f>
        <v>0</v>
      </c>
      <c r="Z197" s="37"/>
      <c r="AA197" s="327"/>
      <c r="AB197" s="327"/>
      <c r="AC197" s="327"/>
    </row>
    <row r="198" spans="1:68" ht="16.5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customHeight="1" x14ac:dyDescent="0.25">
      <c r="A199" s="356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20"/>
      <c r="AB199" s="320"/>
      <c r="AC199" s="320"/>
    </row>
    <row r="200" spans="1:68" ht="27" customHeight="1" x14ac:dyDescent="0.25">
      <c r="A200" s="54" t="s">
        <v>318</v>
      </c>
      <c r="B200" s="54" t="s">
        <v>319</v>
      </c>
      <c r="C200" s="31">
        <v>4301070996</v>
      </c>
      <c r="D200" s="328">
        <v>4607111038654</v>
      </c>
      <c r="E200" s="329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31"/>
      <c r="R200" s="331"/>
      <c r="S200" s="331"/>
      <c r="T200" s="332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4301070997</v>
      </c>
      <c r="D201" s="328">
        <v>4607111038586</v>
      </c>
      <c r="E201" s="329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31"/>
      <c r="R201" s="331"/>
      <c r="S201" s="331"/>
      <c r="T201" s="332"/>
      <c r="U201" s="34"/>
      <c r="V201" s="34"/>
      <c r="W201" s="35" t="s">
        <v>70</v>
      </c>
      <c r="X201" s="324">
        <v>0</v>
      </c>
      <c r="Y201" s="325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4301070962</v>
      </c>
      <c r="D202" s="328">
        <v>4607111038609</v>
      </c>
      <c r="E202" s="329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31"/>
      <c r="R202" s="331"/>
      <c r="S202" s="331"/>
      <c r="T202" s="332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4301070963</v>
      </c>
      <c r="D203" s="328">
        <v>4607111038630</v>
      </c>
      <c r="E203" s="329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31"/>
      <c r="R203" s="331"/>
      <c r="S203" s="331"/>
      <c r="T203" s="332"/>
      <c r="U203" s="34"/>
      <c r="V203" s="34"/>
      <c r="W203" s="35" t="s">
        <v>70</v>
      </c>
      <c r="X203" s="324">
        <v>0</v>
      </c>
      <c r="Y203" s="325">
        <f t="shared" si="18"/>
        <v>0</v>
      </c>
      <c r="Z203" s="36">
        <f t="shared" si="19"/>
        <v>0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4301070959</v>
      </c>
      <c r="D204" s="328">
        <v>4607111038616</v>
      </c>
      <c r="E204" s="329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31"/>
      <c r="R204" s="331"/>
      <c r="S204" s="331"/>
      <c r="T204" s="332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4301070960</v>
      </c>
      <c r="D205" s="328">
        <v>4607111038623</v>
      </c>
      <c r="E205" s="329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31"/>
      <c r="R205" s="331"/>
      <c r="S205" s="331"/>
      <c r="T205" s="332"/>
      <c r="U205" s="34"/>
      <c r="V205" s="34"/>
      <c r="W205" s="35" t="s">
        <v>70</v>
      </c>
      <c r="X205" s="324">
        <v>0</v>
      </c>
      <c r="Y205" s="325">
        <f t="shared" si="18"/>
        <v>0</v>
      </c>
      <c r="Z205" s="36">
        <f t="shared" si="19"/>
        <v>0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x14ac:dyDescent="0.2">
      <c r="A206" s="345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6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26">
        <f>IFERROR(SUM(X200:X205),"0")</f>
        <v>0</v>
      </c>
      <c r="Y206" s="326">
        <f>IFERROR(SUM(Y200:Y205),"0")</f>
        <v>0</v>
      </c>
      <c r="Z206" s="326">
        <f>IFERROR(IF(Z200="",0,Z200),"0")+IFERROR(IF(Z201="",0,Z201),"0")+IFERROR(IF(Z202="",0,Z202),"0")+IFERROR(IF(Z203="",0,Z203),"0")+IFERROR(IF(Z204="",0,Z204),"0")+IFERROR(IF(Z205="",0,Z205),"0")</f>
        <v>0</v>
      </c>
      <c r="AA206" s="327"/>
      <c r="AB206" s="327"/>
      <c r="AC206" s="327"/>
    </row>
    <row r="207" spans="1:68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6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26">
        <f>IFERROR(SUMPRODUCT(X200:X205*H200:H205),"0")</f>
        <v>0</v>
      </c>
      <c r="Y207" s="326">
        <f>IFERROR(SUMPRODUCT(Y200:Y205*H200:H205),"0")</f>
        <v>0</v>
      </c>
      <c r="Z207" s="37"/>
      <c r="AA207" s="327"/>
      <c r="AB207" s="327"/>
      <c r="AC207" s="327"/>
    </row>
    <row r="208" spans="1:68" ht="16.5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customHeight="1" x14ac:dyDescent="0.25">
      <c r="A209" s="356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20"/>
      <c r="AB209" s="320"/>
      <c r="AC209" s="320"/>
    </row>
    <row r="210" spans="1:68" ht="27" customHeight="1" x14ac:dyDescent="0.25">
      <c r="A210" s="54" t="s">
        <v>333</v>
      </c>
      <c r="B210" s="54" t="s">
        <v>334</v>
      </c>
      <c r="C210" s="31">
        <v>4301070915</v>
      </c>
      <c r="D210" s="328">
        <v>4607111035882</v>
      </c>
      <c r="E210" s="329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31"/>
      <c r="R210" s="331"/>
      <c r="S210" s="331"/>
      <c r="T210" s="332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336</v>
      </c>
      <c r="B211" s="54" t="s">
        <v>337</v>
      </c>
      <c r="C211" s="31">
        <v>4301070921</v>
      </c>
      <c r="D211" s="328">
        <v>4607111035905</v>
      </c>
      <c r="E211" s="329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31"/>
      <c r="R211" s="331"/>
      <c r="S211" s="331"/>
      <c r="T211" s="332"/>
      <c r="U211" s="34"/>
      <c r="V211" s="34"/>
      <c r="W211" s="35" t="s">
        <v>70</v>
      </c>
      <c r="X211" s="324">
        <v>0</v>
      </c>
      <c r="Y211" s="325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338</v>
      </c>
      <c r="B212" s="54" t="s">
        <v>339</v>
      </c>
      <c r="C212" s="31">
        <v>4301070917</v>
      </c>
      <c r="D212" s="328">
        <v>4607111035912</v>
      </c>
      <c r="E212" s="329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31"/>
      <c r="R212" s="331"/>
      <c r="S212" s="331"/>
      <c r="T212" s="332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341</v>
      </c>
      <c r="B213" s="54" t="s">
        <v>342</v>
      </c>
      <c r="C213" s="31">
        <v>4301070920</v>
      </c>
      <c r="D213" s="328">
        <v>4607111035929</v>
      </c>
      <c r="E213" s="329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31"/>
      <c r="R213" s="331"/>
      <c r="S213" s="331"/>
      <c r="T213" s="332"/>
      <c r="U213" s="34"/>
      <c r="V213" s="34"/>
      <c r="W213" s="35" t="s">
        <v>70</v>
      </c>
      <c r="X213" s="324">
        <v>0</v>
      </c>
      <c r="Y213" s="325">
        <f>IFERROR(IF(X213="","",X213),"")</f>
        <v>0</v>
      </c>
      <c r="Z213" s="36">
        <f>IFERROR(IF(X213="","",X213*0.0155),"")</f>
        <v>0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5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6"/>
      <c r="P214" s="333" t="s">
        <v>73</v>
      </c>
      <c r="Q214" s="334"/>
      <c r="R214" s="334"/>
      <c r="S214" s="334"/>
      <c r="T214" s="334"/>
      <c r="U214" s="334"/>
      <c r="V214" s="335"/>
      <c r="W214" s="37" t="s">
        <v>70</v>
      </c>
      <c r="X214" s="326">
        <f>IFERROR(SUM(X210:X213),"0")</f>
        <v>0</v>
      </c>
      <c r="Y214" s="326">
        <f>IFERROR(SUM(Y210:Y213),"0")</f>
        <v>0</v>
      </c>
      <c r="Z214" s="326">
        <f>IFERROR(IF(Z210="",0,Z210),"0")+IFERROR(IF(Z211="",0,Z211),"0")+IFERROR(IF(Z212="",0,Z212),"0")+IFERROR(IF(Z213="",0,Z213),"0")</f>
        <v>0</v>
      </c>
      <c r="AA214" s="327"/>
      <c r="AB214" s="327"/>
      <c r="AC214" s="327"/>
    </row>
    <row r="215" spans="1:68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6"/>
      <c r="P215" s="333" t="s">
        <v>73</v>
      </c>
      <c r="Q215" s="334"/>
      <c r="R215" s="334"/>
      <c r="S215" s="334"/>
      <c r="T215" s="334"/>
      <c r="U215" s="334"/>
      <c r="V215" s="335"/>
      <c r="W215" s="37" t="s">
        <v>74</v>
      </c>
      <c r="X215" s="326">
        <f>IFERROR(SUMPRODUCT(X210:X213*H210:H213),"0")</f>
        <v>0</v>
      </c>
      <c r="Y215" s="326">
        <f>IFERROR(SUMPRODUCT(Y210:Y213*H210:H213),"0")</f>
        <v>0</v>
      </c>
      <c r="Z215" s="37"/>
      <c r="AA215" s="327"/>
      <c r="AB215" s="327"/>
      <c r="AC215" s="327"/>
    </row>
    <row r="216" spans="1:68" ht="16.5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customHeight="1" x14ac:dyDescent="0.25">
      <c r="A217" s="356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20"/>
      <c r="AB217" s="320"/>
      <c r="AC217" s="320"/>
    </row>
    <row r="218" spans="1:68" ht="16.5" customHeight="1" x14ac:dyDescent="0.25">
      <c r="A218" s="54" t="s">
        <v>344</v>
      </c>
      <c r="B218" s="54" t="s">
        <v>345</v>
      </c>
      <c r="C218" s="31">
        <v>4301070912</v>
      </c>
      <c r="D218" s="328">
        <v>4607111037213</v>
      </c>
      <c r="E218" s="329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31"/>
      <c r="R218" s="331"/>
      <c r="S218" s="331"/>
      <c r="T218" s="332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45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6"/>
      <c r="P219" s="333" t="s">
        <v>73</v>
      </c>
      <c r="Q219" s="334"/>
      <c r="R219" s="334"/>
      <c r="S219" s="334"/>
      <c r="T219" s="334"/>
      <c r="U219" s="334"/>
      <c r="V219" s="335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6"/>
      <c r="P220" s="333" t="s">
        <v>73</v>
      </c>
      <c r="Q220" s="334"/>
      <c r="R220" s="334"/>
      <c r="S220" s="334"/>
      <c r="T220" s="334"/>
      <c r="U220" s="334"/>
      <c r="V220" s="335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56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27" customHeight="1" x14ac:dyDescent="0.25">
      <c r="A223" s="54" t="s">
        <v>348</v>
      </c>
      <c r="B223" s="54" t="s">
        <v>349</v>
      </c>
      <c r="C223" s="31">
        <v>4301051320</v>
      </c>
      <c r="D223" s="328">
        <v>4680115881334</v>
      </c>
      <c r="E223" s="329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40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31"/>
      <c r="R223" s="331"/>
      <c r="S223" s="331"/>
      <c r="T223" s="332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45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6"/>
      <c r="P224" s="333" t="s">
        <v>73</v>
      </c>
      <c r="Q224" s="334"/>
      <c r="R224" s="334"/>
      <c r="S224" s="334"/>
      <c r="T224" s="334"/>
      <c r="U224" s="334"/>
      <c r="V224" s="335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6"/>
      <c r="P225" s="333" t="s">
        <v>73</v>
      </c>
      <c r="Q225" s="334"/>
      <c r="R225" s="334"/>
      <c r="S225" s="334"/>
      <c r="T225" s="334"/>
      <c r="U225" s="334"/>
      <c r="V225" s="335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56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16.5" customHeight="1" x14ac:dyDescent="0.25">
      <c r="A228" s="54" t="s">
        <v>352</v>
      </c>
      <c r="B228" s="54" t="s">
        <v>353</v>
      </c>
      <c r="C228" s="31">
        <v>4301071063</v>
      </c>
      <c r="D228" s="328">
        <v>4607111039019</v>
      </c>
      <c r="E228" s="329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31"/>
      <c r="R228" s="331"/>
      <c r="S228" s="331"/>
      <c r="T228" s="332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355</v>
      </c>
      <c r="B229" s="54" t="s">
        <v>356</v>
      </c>
      <c r="C229" s="31">
        <v>4301071000</v>
      </c>
      <c r="D229" s="328">
        <v>4607111038708</v>
      </c>
      <c r="E229" s="329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31"/>
      <c r="R229" s="331"/>
      <c r="S229" s="331"/>
      <c r="T229" s="332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45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6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6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customHeight="1" x14ac:dyDescent="0.2">
      <c r="A232" s="357" t="s">
        <v>357</v>
      </c>
      <c r="B232" s="358"/>
      <c r="C232" s="358"/>
      <c r="D232" s="358"/>
      <c r="E232" s="358"/>
      <c r="F232" s="358"/>
      <c r="G232" s="358"/>
      <c r="H232" s="358"/>
      <c r="I232" s="358"/>
      <c r="J232" s="358"/>
      <c r="K232" s="358"/>
      <c r="L232" s="358"/>
      <c r="M232" s="358"/>
      <c r="N232" s="358"/>
      <c r="O232" s="358"/>
      <c r="P232" s="358"/>
      <c r="Q232" s="358"/>
      <c r="R232" s="358"/>
      <c r="S232" s="358"/>
      <c r="T232" s="358"/>
      <c r="U232" s="358"/>
      <c r="V232" s="358"/>
      <c r="W232" s="358"/>
      <c r="X232" s="358"/>
      <c r="Y232" s="358"/>
      <c r="Z232" s="358"/>
      <c r="AA232" s="48"/>
      <c r="AB232" s="48"/>
      <c r="AC232" s="48"/>
    </row>
    <row r="233" spans="1:68" ht="16.5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customHeight="1" x14ac:dyDescent="0.25">
      <c r="A234" s="356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20"/>
      <c r="AB234" s="320"/>
      <c r="AC234" s="320"/>
    </row>
    <row r="235" spans="1:68" ht="27" customHeight="1" x14ac:dyDescent="0.25">
      <c r="A235" s="54" t="s">
        <v>359</v>
      </c>
      <c r="B235" s="54" t="s">
        <v>360</v>
      </c>
      <c r="C235" s="31">
        <v>4301071036</v>
      </c>
      <c r="D235" s="328">
        <v>4607111036162</v>
      </c>
      <c r="E235" s="329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5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31"/>
      <c r="R235" s="331"/>
      <c r="S235" s="331"/>
      <c r="T235" s="332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45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6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6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customHeight="1" x14ac:dyDescent="0.2">
      <c r="A238" s="357" t="s">
        <v>362</v>
      </c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8"/>
      <c r="P238" s="358"/>
      <c r="Q238" s="358"/>
      <c r="R238" s="358"/>
      <c r="S238" s="358"/>
      <c r="T238" s="358"/>
      <c r="U238" s="358"/>
      <c r="V238" s="358"/>
      <c r="W238" s="358"/>
      <c r="X238" s="358"/>
      <c r="Y238" s="358"/>
      <c r="Z238" s="358"/>
      <c r="AA238" s="48"/>
      <c r="AB238" s="48"/>
      <c r="AC238" s="48"/>
    </row>
    <row r="239" spans="1:68" ht="16.5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customHeight="1" x14ac:dyDescent="0.25">
      <c r="A240" s="356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20"/>
      <c r="AB240" s="320"/>
      <c r="AC240" s="320"/>
    </row>
    <row r="241" spans="1:68" ht="27" customHeight="1" x14ac:dyDescent="0.25">
      <c r="A241" s="54" t="s">
        <v>364</v>
      </c>
      <c r="B241" s="54" t="s">
        <v>365</v>
      </c>
      <c r="C241" s="31">
        <v>4301071029</v>
      </c>
      <c r="D241" s="328">
        <v>4607111035899</v>
      </c>
      <c r="E241" s="329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31"/>
      <c r="R241" s="331"/>
      <c r="S241" s="331"/>
      <c r="T241" s="332"/>
      <c r="U241" s="34"/>
      <c r="V241" s="34"/>
      <c r="W241" s="35" t="s">
        <v>70</v>
      </c>
      <c r="X241" s="324">
        <v>0</v>
      </c>
      <c r="Y241" s="325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366</v>
      </c>
      <c r="B242" s="54" t="s">
        <v>367</v>
      </c>
      <c r="C242" s="31">
        <v>4301070991</v>
      </c>
      <c r="D242" s="328">
        <v>4607111038180</v>
      </c>
      <c r="E242" s="329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7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31"/>
      <c r="R242" s="331"/>
      <c r="S242" s="331"/>
      <c r="T242" s="332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45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6"/>
      <c r="P243" s="333" t="s">
        <v>73</v>
      </c>
      <c r="Q243" s="334"/>
      <c r="R243" s="334"/>
      <c r="S243" s="334"/>
      <c r="T243" s="334"/>
      <c r="U243" s="334"/>
      <c r="V243" s="335"/>
      <c r="W243" s="37" t="s">
        <v>70</v>
      </c>
      <c r="X243" s="326">
        <f>IFERROR(SUM(X241:X242),"0")</f>
        <v>0</v>
      </c>
      <c r="Y243" s="326">
        <f>IFERROR(SUM(Y241:Y242),"0")</f>
        <v>0</v>
      </c>
      <c r="Z243" s="326">
        <f>IFERROR(IF(Z241="",0,Z241),"0")+IFERROR(IF(Z242="",0,Z242),"0")</f>
        <v>0</v>
      </c>
      <c r="AA243" s="327"/>
      <c r="AB243" s="327"/>
      <c r="AC243" s="327"/>
    </row>
    <row r="244" spans="1:68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6"/>
      <c r="P244" s="333" t="s">
        <v>73</v>
      </c>
      <c r="Q244" s="334"/>
      <c r="R244" s="334"/>
      <c r="S244" s="334"/>
      <c r="T244" s="334"/>
      <c r="U244" s="334"/>
      <c r="V244" s="335"/>
      <c r="W244" s="37" t="s">
        <v>74</v>
      </c>
      <c r="X244" s="326">
        <f>IFERROR(SUMPRODUCT(X241:X242*H241:H242),"0")</f>
        <v>0</v>
      </c>
      <c r="Y244" s="326">
        <f>IFERROR(SUMPRODUCT(Y241:Y242*H241:H242),"0")</f>
        <v>0</v>
      </c>
      <c r="Z244" s="37"/>
      <c r="AA244" s="327"/>
      <c r="AB244" s="327"/>
      <c r="AC244" s="327"/>
    </row>
    <row r="245" spans="1:68" ht="16.5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customHeight="1" x14ac:dyDescent="0.25">
      <c r="A246" s="356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20"/>
      <c r="AB246" s="320"/>
      <c r="AC246" s="320"/>
    </row>
    <row r="247" spans="1:68" ht="27" customHeight="1" x14ac:dyDescent="0.25">
      <c r="A247" s="54" t="s">
        <v>370</v>
      </c>
      <c r="B247" s="54" t="s">
        <v>371</v>
      </c>
      <c r="C247" s="31">
        <v>4301070870</v>
      </c>
      <c r="D247" s="328">
        <v>4607111036711</v>
      </c>
      <c r="E247" s="329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31"/>
      <c r="R247" s="331"/>
      <c r="S247" s="331"/>
      <c r="T247" s="332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5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6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6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customHeight="1" x14ac:dyDescent="0.2">
      <c r="A250" s="357" t="s">
        <v>372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58"/>
      <c r="Z250" s="358"/>
      <c r="AA250" s="48"/>
      <c r="AB250" s="48"/>
      <c r="AC250" s="48"/>
    </row>
    <row r="251" spans="1:68" ht="16.5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customHeight="1" x14ac:dyDescent="0.25">
      <c r="A252" s="356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20"/>
      <c r="AB252" s="320"/>
      <c r="AC252" s="320"/>
    </row>
    <row r="253" spans="1:68" ht="27" customHeight="1" x14ac:dyDescent="0.25">
      <c r="A253" s="54" t="s">
        <v>375</v>
      </c>
      <c r="B253" s="54" t="s">
        <v>376</v>
      </c>
      <c r="C253" s="31">
        <v>4301133004</v>
      </c>
      <c r="D253" s="328">
        <v>4607111039774</v>
      </c>
      <c r="E253" s="329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15" t="s">
        <v>377</v>
      </c>
      <c r="Q253" s="331"/>
      <c r="R253" s="331"/>
      <c r="S253" s="331"/>
      <c r="T253" s="332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5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6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6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customHeight="1" x14ac:dyDescent="0.25">
      <c r="A256" s="356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20"/>
      <c r="AB256" s="320"/>
      <c r="AC256" s="320"/>
    </row>
    <row r="257" spans="1:68" ht="37.5" customHeight="1" x14ac:dyDescent="0.25">
      <c r="A257" s="54" t="s">
        <v>379</v>
      </c>
      <c r="B257" s="54" t="s">
        <v>380</v>
      </c>
      <c r="C257" s="31">
        <v>4301135400</v>
      </c>
      <c r="D257" s="328">
        <v>4607111039361</v>
      </c>
      <c r="E257" s="329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31"/>
      <c r="R257" s="331"/>
      <c r="S257" s="331"/>
      <c r="T257" s="332"/>
      <c r="U257" s="34"/>
      <c r="V257" s="34"/>
      <c r="W257" s="35" t="s">
        <v>70</v>
      </c>
      <c r="X257" s="324">
        <v>0</v>
      </c>
      <c r="Y257" s="325">
        <f>IFERROR(IF(X257="","",X257),"")</f>
        <v>0</v>
      </c>
      <c r="Z257" s="36">
        <f>IFERROR(IF(X257="","",X257*0.01788),"")</f>
        <v>0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45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6"/>
      <c r="P258" s="333" t="s">
        <v>73</v>
      </c>
      <c r="Q258" s="334"/>
      <c r="R258" s="334"/>
      <c r="S258" s="334"/>
      <c r="T258" s="334"/>
      <c r="U258" s="334"/>
      <c r="V258" s="335"/>
      <c r="W258" s="37" t="s">
        <v>70</v>
      </c>
      <c r="X258" s="326">
        <f>IFERROR(SUM(X257:X257),"0")</f>
        <v>0</v>
      </c>
      <c r="Y258" s="326">
        <f>IFERROR(SUM(Y257:Y257),"0")</f>
        <v>0</v>
      </c>
      <c r="Z258" s="326">
        <f>IFERROR(IF(Z257="",0,Z257),"0")</f>
        <v>0</v>
      </c>
      <c r="AA258" s="327"/>
      <c r="AB258" s="327"/>
      <c r="AC258" s="327"/>
    </row>
    <row r="259" spans="1:68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6"/>
      <c r="P259" s="333" t="s">
        <v>73</v>
      </c>
      <c r="Q259" s="334"/>
      <c r="R259" s="334"/>
      <c r="S259" s="334"/>
      <c r="T259" s="334"/>
      <c r="U259" s="334"/>
      <c r="V259" s="335"/>
      <c r="W259" s="37" t="s">
        <v>74</v>
      </c>
      <c r="X259" s="326">
        <f>IFERROR(SUMPRODUCT(X257:X257*H257:H257),"0")</f>
        <v>0</v>
      </c>
      <c r="Y259" s="326">
        <f>IFERROR(SUMPRODUCT(Y257:Y257*H257:H257),"0")</f>
        <v>0</v>
      </c>
      <c r="Z259" s="37"/>
      <c r="AA259" s="327"/>
      <c r="AB259" s="327"/>
      <c r="AC259" s="327"/>
    </row>
    <row r="260" spans="1:68" ht="27.75" customHeight="1" x14ac:dyDescent="0.2">
      <c r="A260" s="357" t="s">
        <v>249</v>
      </c>
      <c r="B260" s="358"/>
      <c r="C260" s="358"/>
      <c r="D260" s="358"/>
      <c r="E260" s="358"/>
      <c r="F260" s="358"/>
      <c r="G260" s="358"/>
      <c r="H260" s="358"/>
      <c r="I260" s="358"/>
      <c r="J260" s="358"/>
      <c r="K260" s="358"/>
      <c r="L260" s="358"/>
      <c r="M260" s="358"/>
      <c r="N260" s="358"/>
      <c r="O260" s="358"/>
      <c r="P260" s="358"/>
      <c r="Q260" s="358"/>
      <c r="R260" s="358"/>
      <c r="S260" s="358"/>
      <c r="T260" s="358"/>
      <c r="U260" s="358"/>
      <c r="V260" s="358"/>
      <c r="W260" s="358"/>
      <c r="X260" s="358"/>
      <c r="Y260" s="358"/>
      <c r="Z260" s="358"/>
      <c r="AA260" s="48"/>
      <c r="AB260" s="48"/>
      <c r="AC260" s="48"/>
    </row>
    <row r="261" spans="1:68" ht="16.5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customHeight="1" x14ac:dyDescent="0.25">
      <c r="A262" s="356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20"/>
      <c r="AB262" s="320"/>
      <c r="AC262" s="320"/>
    </row>
    <row r="263" spans="1:68" ht="27" customHeight="1" x14ac:dyDescent="0.25">
      <c r="A263" s="54" t="s">
        <v>381</v>
      </c>
      <c r="B263" s="54" t="s">
        <v>382</v>
      </c>
      <c r="C263" s="31">
        <v>4301071014</v>
      </c>
      <c r="D263" s="328">
        <v>4640242181264</v>
      </c>
      <c r="E263" s="329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4" t="s">
        <v>383</v>
      </c>
      <c r="Q263" s="331"/>
      <c r="R263" s="331"/>
      <c r="S263" s="331"/>
      <c r="T263" s="332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385</v>
      </c>
      <c r="B264" s="54" t="s">
        <v>386</v>
      </c>
      <c r="C264" s="31">
        <v>4301071021</v>
      </c>
      <c r="D264" s="328">
        <v>4640242181325</v>
      </c>
      <c r="E264" s="329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23" t="s">
        <v>387</v>
      </c>
      <c r="Q264" s="331"/>
      <c r="R264" s="331"/>
      <c r="S264" s="331"/>
      <c r="T264" s="332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388</v>
      </c>
      <c r="B265" s="54" t="s">
        <v>389</v>
      </c>
      <c r="C265" s="31">
        <v>4301070993</v>
      </c>
      <c r="D265" s="328">
        <v>4640242180670</v>
      </c>
      <c r="E265" s="329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69" t="s">
        <v>390</v>
      </c>
      <c r="Q265" s="331"/>
      <c r="R265" s="331"/>
      <c r="S265" s="331"/>
      <c r="T265" s="332"/>
      <c r="U265" s="34"/>
      <c r="V265" s="34"/>
      <c r="W265" s="35" t="s">
        <v>70</v>
      </c>
      <c r="X265" s="324">
        <v>0</v>
      </c>
      <c r="Y265" s="32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45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6"/>
      <c r="P266" s="333" t="s">
        <v>73</v>
      </c>
      <c r="Q266" s="334"/>
      <c r="R266" s="334"/>
      <c r="S266" s="334"/>
      <c r="T266" s="334"/>
      <c r="U266" s="334"/>
      <c r="V266" s="335"/>
      <c r="W266" s="37" t="s">
        <v>70</v>
      </c>
      <c r="X266" s="326">
        <f>IFERROR(SUM(X263:X265),"0")</f>
        <v>0</v>
      </c>
      <c r="Y266" s="326">
        <f>IFERROR(SUM(Y263:Y265),"0")</f>
        <v>0</v>
      </c>
      <c r="Z266" s="326">
        <f>IFERROR(IF(Z263="",0,Z263),"0")+IFERROR(IF(Z264="",0,Z264),"0")+IFERROR(IF(Z265="",0,Z265),"0")</f>
        <v>0</v>
      </c>
      <c r="AA266" s="327"/>
      <c r="AB266" s="327"/>
      <c r="AC266" s="327"/>
    </row>
    <row r="267" spans="1:68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6"/>
      <c r="P267" s="333" t="s">
        <v>73</v>
      </c>
      <c r="Q267" s="334"/>
      <c r="R267" s="334"/>
      <c r="S267" s="334"/>
      <c r="T267" s="334"/>
      <c r="U267" s="334"/>
      <c r="V267" s="335"/>
      <c r="W267" s="37" t="s">
        <v>74</v>
      </c>
      <c r="X267" s="326">
        <f>IFERROR(SUMPRODUCT(X263:X265*H263:H265),"0")</f>
        <v>0</v>
      </c>
      <c r="Y267" s="326">
        <f>IFERROR(SUMPRODUCT(Y263:Y265*H263:H265),"0")</f>
        <v>0</v>
      </c>
      <c r="Z267" s="37"/>
      <c r="AA267" s="327"/>
      <c r="AB267" s="327"/>
      <c r="AC267" s="327"/>
    </row>
    <row r="268" spans="1:68" ht="14.25" customHeight="1" x14ac:dyDescent="0.25">
      <c r="A268" s="356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20"/>
      <c r="AB268" s="320"/>
      <c r="AC268" s="320"/>
    </row>
    <row r="269" spans="1:68" ht="27" customHeight="1" x14ac:dyDescent="0.25">
      <c r="A269" s="54" t="s">
        <v>392</v>
      </c>
      <c r="B269" s="54" t="s">
        <v>393</v>
      </c>
      <c r="C269" s="31">
        <v>4301131019</v>
      </c>
      <c r="D269" s="328">
        <v>4640242180427</v>
      </c>
      <c r="E269" s="329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88" t="s">
        <v>394</v>
      </c>
      <c r="Q269" s="331"/>
      <c r="R269" s="331"/>
      <c r="S269" s="331"/>
      <c r="T269" s="332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IFERROR(IF(X269="","",X269*0.00502),"")</f>
        <v>0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45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6"/>
      <c r="P270" s="333" t="s">
        <v>73</v>
      </c>
      <c r="Q270" s="334"/>
      <c r="R270" s="334"/>
      <c r="S270" s="334"/>
      <c r="T270" s="334"/>
      <c r="U270" s="334"/>
      <c r="V270" s="335"/>
      <c r="W270" s="37" t="s">
        <v>70</v>
      </c>
      <c r="X270" s="326">
        <f>IFERROR(SUM(X269:X269),"0")</f>
        <v>0</v>
      </c>
      <c r="Y270" s="326">
        <f>IFERROR(SUM(Y269:Y269),"0")</f>
        <v>0</v>
      </c>
      <c r="Z270" s="326">
        <f>IFERROR(IF(Z269="",0,Z269),"0")</f>
        <v>0</v>
      </c>
      <c r="AA270" s="327"/>
      <c r="AB270" s="327"/>
      <c r="AC270" s="327"/>
    </row>
    <row r="271" spans="1:68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6"/>
      <c r="P271" s="333" t="s">
        <v>73</v>
      </c>
      <c r="Q271" s="334"/>
      <c r="R271" s="334"/>
      <c r="S271" s="334"/>
      <c r="T271" s="334"/>
      <c r="U271" s="334"/>
      <c r="V271" s="335"/>
      <c r="W271" s="37" t="s">
        <v>74</v>
      </c>
      <c r="X271" s="326">
        <f>IFERROR(SUMPRODUCT(X269:X269*H269:H269),"0")</f>
        <v>0</v>
      </c>
      <c r="Y271" s="326">
        <f>IFERROR(SUMPRODUCT(Y269:Y269*H269:H269),"0")</f>
        <v>0</v>
      </c>
      <c r="Z271" s="37"/>
      <c r="AA271" s="327"/>
      <c r="AB271" s="327"/>
      <c r="AC271" s="327"/>
    </row>
    <row r="272" spans="1:68" ht="14.25" customHeight="1" x14ac:dyDescent="0.25">
      <c r="A272" s="356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20"/>
      <c r="AB272" s="320"/>
      <c r="AC272" s="320"/>
    </row>
    <row r="273" spans="1:68" ht="27" customHeight="1" x14ac:dyDescent="0.25">
      <c r="A273" s="54" t="s">
        <v>396</v>
      </c>
      <c r="B273" s="54" t="s">
        <v>397</v>
      </c>
      <c r="C273" s="31">
        <v>4301132080</v>
      </c>
      <c r="D273" s="328">
        <v>4640242180397</v>
      </c>
      <c r="E273" s="329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83" t="s">
        <v>398</v>
      </c>
      <c r="Q273" s="331"/>
      <c r="R273" s="331"/>
      <c r="S273" s="331"/>
      <c r="T273" s="332"/>
      <c r="U273" s="34"/>
      <c r="V273" s="34"/>
      <c r="W273" s="35" t="s">
        <v>70</v>
      </c>
      <c r="X273" s="324">
        <v>0</v>
      </c>
      <c r="Y273" s="325">
        <f>IFERROR(IF(X273="","",X273),"")</f>
        <v>0</v>
      </c>
      <c r="Z273" s="36">
        <f>IFERROR(IF(X273="","",X273*0.0155),"")</f>
        <v>0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customHeight="1" x14ac:dyDescent="0.25">
      <c r="A274" s="54" t="s">
        <v>400</v>
      </c>
      <c r="B274" s="54" t="s">
        <v>401</v>
      </c>
      <c r="C274" s="31">
        <v>4301132104</v>
      </c>
      <c r="D274" s="328">
        <v>4640242181219</v>
      </c>
      <c r="E274" s="329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3" t="s">
        <v>402</v>
      </c>
      <c r="Q274" s="331"/>
      <c r="R274" s="331"/>
      <c r="S274" s="331"/>
      <c r="T274" s="332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5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6"/>
      <c r="P275" s="333" t="s">
        <v>73</v>
      </c>
      <c r="Q275" s="334"/>
      <c r="R275" s="334"/>
      <c r="S275" s="334"/>
      <c r="T275" s="334"/>
      <c r="U275" s="334"/>
      <c r="V275" s="335"/>
      <c r="W275" s="37" t="s">
        <v>70</v>
      </c>
      <c r="X275" s="326">
        <f>IFERROR(SUM(X273:X274),"0")</f>
        <v>0</v>
      </c>
      <c r="Y275" s="326">
        <f>IFERROR(SUM(Y273:Y274),"0")</f>
        <v>0</v>
      </c>
      <c r="Z275" s="326">
        <f>IFERROR(IF(Z273="",0,Z273),"0")+IFERROR(IF(Z274="",0,Z274),"0")</f>
        <v>0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6"/>
      <c r="P276" s="333" t="s">
        <v>73</v>
      </c>
      <c r="Q276" s="334"/>
      <c r="R276" s="334"/>
      <c r="S276" s="334"/>
      <c r="T276" s="334"/>
      <c r="U276" s="334"/>
      <c r="V276" s="335"/>
      <c r="W276" s="37" t="s">
        <v>74</v>
      </c>
      <c r="X276" s="326">
        <f>IFERROR(SUMPRODUCT(X273:X274*H273:H274),"0")</f>
        <v>0</v>
      </c>
      <c r="Y276" s="326">
        <f>IFERROR(SUMPRODUCT(Y273:Y274*H273:H274),"0")</f>
        <v>0</v>
      </c>
      <c r="Z276" s="37"/>
      <c r="AA276" s="327"/>
      <c r="AB276" s="327"/>
      <c r="AC276" s="327"/>
    </row>
    <row r="277" spans="1:68" ht="14.25" customHeight="1" x14ac:dyDescent="0.25">
      <c r="A277" s="356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customHeight="1" x14ac:dyDescent="0.25">
      <c r="A278" s="54" t="s">
        <v>403</v>
      </c>
      <c r="B278" s="54" t="s">
        <v>404</v>
      </c>
      <c r="C278" s="31">
        <v>4301136028</v>
      </c>
      <c r="D278" s="328">
        <v>4640242180304</v>
      </c>
      <c r="E278" s="329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1" t="s">
        <v>405</v>
      </c>
      <c r="Q278" s="331"/>
      <c r="R278" s="331"/>
      <c r="S278" s="331"/>
      <c r="T278" s="332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407</v>
      </c>
      <c r="B279" s="54" t="s">
        <v>408</v>
      </c>
      <c r="C279" s="31">
        <v>4301136026</v>
      </c>
      <c r="D279" s="328">
        <v>4640242180236</v>
      </c>
      <c r="E279" s="329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6" t="s">
        <v>409</v>
      </c>
      <c r="Q279" s="331"/>
      <c r="R279" s="331"/>
      <c r="S279" s="331"/>
      <c r="T279" s="332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customHeight="1" x14ac:dyDescent="0.25">
      <c r="A280" s="54" t="s">
        <v>410</v>
      </c>
      <c r="B280" s="54" t="s">
        <v>411</v>
      </c>
      <c r="C280" s="31">
        <v>4301136029</v>
      </c>
      <c r="D280" s="328">
        <v>4640242180410</v>
      </c>
      <c r="E280" s="329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31"/>
      <c r="R280" s="331"/>
      <c r="S280" s="331"/>
      <c r="T280" s="332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45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6"/>
      <c r="P281" s="333" t="s">
        <v>73</v>
      </c>
      <c r="Q281" s="334"/>
      <c r="R281" s="334"/>
      <c r="S281" s="334"/>
      <c r="T281" s="334"/>
      <c r="U281" s="334"/>
      <c r="V281" s="335"/>
      <c r="W281" s="37" t="s">
        <v>70</v>
      </c>
      <c r="X281" s="326">
        <f>IFERROR(SUM(X278:X280),"0")</f>
        <v>0</v>
      </c>
      <c r="Y281" s="326">
        <f>IFERROR(SUM(Y278:Y280),"0")</f>
        <v>0</v>
      </c>
      <c r="Z281" s="326">
        <f>IFERROR(IF(Z278="",0,Z278),"0")+IFERROR(IF(Z279="",0,Z279),"0")+IFERROR(IF(Z280="",0,Z280),"0")</f>
        <v>0</v>
      </c>
      <c r="AA281" s="327"/>
      <c r="AB281" s="327"/>
      <c r="AC281" s="327"/>
    </row>
    <row r="282" spans="1:68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6"/>
      <c r="P282" s="333" t="s">
        <v>73</v>
      </c>
      <c r="Q282" s="334"/>
      <c r="R282" s="334"/>
      <c r="S282" s="334"/>
      <c r="T282" s="334"/>
      <c r="U282" s="334"/>
      <c r="V282" s="335"/>
      <c r="W282" s="37" t="s">
        <v>74</v>
      </c>
      <c r="X282" s="326">
        <f>IFERROR(SUMPRODUCT(X278:X280*H278:H280),"0")</f>
        <v>0</v>
      </c>
      <c r="Y282" s="326">
        <f>IFERROR(SUMPRODUCT(Y278:Y280*H278:H280),"0")</f>
        <v>0</v>
      </c>
      <c r="Z282" s="37"/>
      <c r="AA282" s="327"/>
      <c r="AB282" s="327"/>
      <c r="AC282" s="327"/>
    </row>
    <row r="283" spans="1:68" ht="14.25" customHeight="1" x14ac:dyDescent="0.25">
      <c r="A283" s="356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20"/>
      <c r="AB283" s="320"/>
      <c r="AC283" s="320"/>
    </row>
    <row r="284" spans="1:68" ht="27" customHeight="1" x14ac:dyDescent="0.25">
      <c r="A284" s="54" t="s">
        <v>412</v>
      </c>
      <c r="B284" s="54" t="s">
        <v>413</v>
      </c>
      <c r="C284" s="31">
        <v>4301135504</v>
      </c>
      <c r="D284" s="328">
        <v>4640242181554</v>
      </c>
      <c r="E284" s="329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88" t="s">
        <v>414</v>
      </c>
      <c r="Q284" s="331"/>
      <c r="R284" s="331"/>
      <c r="S284" s="331"/>
      <c r="T284" s="332"/>
      <c r="U284" s="34"/>
      <c r="V284" s="34"/>
      <c r="W284" s="35" t="s">
        <v>70</v>
      </c>
      <c r="X284" s="324">
        <v>0</v>
      </c>
      <c r="Y284" s="325">
        <f t="shared" ref="Y284:Y304" si="24">IFERROR(IF(X284="","",X284),"")</f>
        <v>0</v>
      </c>
      <c r="Z284" s="36">
        <f>IFERROR(IF(X284="","",X284*0.00936),"")</f>
        <v>0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0</v>
      </c>
      <c r="BN284" s="67">
        <f t="shared" ref="BN284:BN304" si="26">IFERROR(Y284*I284,"0")</f>
        <v>0</v>
      </c>
      <c r="BO284" s="67">
        <f t="shared" ref="BO284:BO304" si="27">IFERROR(X284/J284,"0")</f>
        <v>0</v>
      </c>
      <c r="BP284" s="67">
        <f t="shared" ref="BP284:BP304" si="28">IFERROR(Y284/J284,"0")</f>
        <v>0</v>
      </c>
    </row>
    <row r="285" spans="1:68" ht="27" customHeight="1" x14ac:dyDescent="0.25">
      <c r="A285" s="54" t="s">
        <v>416</v>
      </c>
      <c r="B285" s="54" t="s">
        <v>417</v>
      </c>
      <c r="C285" s="31">
        <v>4301135394</v>
      </c>
      <c r="D285" s="328">
        <v>4640242181561</v>
      </c>
      <c r="E285" s="329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2" t="s">
        <v>418</v>
      </c>
      <c r="Q285" s="331"/>
      <c r="R285" s="331"/>
      <c r="S285" s="331"/>
      <c r="T285" s="332"/>
      <c r="U285" s="34"/>
      <c r="V285" s="34"/>
      <c r="W285" s="35" t="s">
        <v>70</v>
      </c>
      <c r="X285" s="324">
        <v>0</v>
      </c>
      <c r="Y285" s="325">
        <f t="shared" si="24"/>
        <v>0</v>
      </c>
      <c r="Z285" s="36">
        <f>IFERROR(IF(X285="","",X285*0.00936),"")</f>
        <v>0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420</v>
      </c>
      <c r="B286" s="54" t="s">
        <v>421</v>
      </c>
      <c r="C286" s="31">
        <v>4301135552</v>
      </c>
      <c r="D286" s="328">
        <v>4640242181431</v>
      </c>
      <c r="E286" s="329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98" t="s">
        <v>422</v>
      </c>
      <c r="Q286" s="331"/>
      <c r="R286" s="331"/>
      <c r="S286" s="331"/>
      <c r="T286" s="332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4301135374</v>
      </c>
      <c r="D287" s="328">
        <v>4640242181424</v>
      </c>
      <c r="E287" s="329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02" t="s">
        <v>426</v>
      </c>
      <c r="Q287" s="331"/>
      <c r="R287" s="331"/>
      <c r="S287" s="331"/>
      <c r="T287" s="332"/>
      <c r="U287" s="34"/>
      <c r="V287" s="34"/>
      <c r="W287" s="35" t="s">
        <v>70</v>
      </c>
      <c r="X287" s="324">
        <v>0</v>
      </c>
      <c r="Y287" s="325">
        <f t="shared" si="24"/>
        <v>0</v>
      </c>
      <c r="Z287" s="36">
        <f>IFERROR(IF(X287="","",X287*0.0155),"")</f>
        <v>0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427</v>
      </c>
      <c r="B288" s="54" t="s">
        <v>428</v>
      </c>
      <c r="C288" s="31">
        <v>4301135320</v>
      </c>
      <c r="D288" s="328">
        <v>4640242181592</v>
      </c>
      <c r="E288" s="329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3" t="s">
        <v>429</v>
      </c>
      <c r="Q288" s="331"/>
      <c r="R288" s="331"/>
      <c r="S288" s="331"/>
      <c r="T288" s="332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431</v>
      </c>
      <c r="B289" s="54" t="s">
        <v>432</v>
      </c>
      <c r="C289" s="31">
        <v>4301135405</v>
      </c>
      <c r="D289" s="328">
        <v>4640242181523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422" t="s">
        <v>433</v>
      </c>
      <c r="Q289" s="331"/>
      <c r="R289" s="331"/>
      <c r="S289" s="331"/>
      <c r="T289" s="332"/>
      <c r="U289" s="34"/>
      <c r="V289" s="34"/>
      <c r="W289" s="35" t="s">
        <v>70</v>
      </c>
      <c r="X289" s="324">
        <v>0</v>
      </c>
      <c r="Y289" s="325">
        <f t="shared" si="24"/>
        <v>0</v>
      </c>
      <c r="Z289" s="36">
        <f t="shared" si="29"/>
        <v>0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434</v>
      </c>
      <c r="B290" s="54" t="s">
        <v>435</v>
      </c>
      <c r="C290" s="31">
        <v>4301135404</v>
      </c>
      <c r="D290" s="328">
        <v>4640242181516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2" t="s">
        <v>436</v>
      </c>
      <c r="Q290" s="331"/>
      <c r="R290" s="331"/>
      <c r="S290" s="331"/>
      <c r="T290" s="332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customHeight="1" x14ac:dyDescent="0.25">
      <c r="A291" s="54" t="s">
        <v>437</v>
      </c>
      <c r="B291" s="54" t="s">
        <v>438</v>
      </c>
      <c r="C291" s="31">
        <v>4301135402</v>
      </c>
      <c r="D291" s="328">
        <v>4640242181493</v>
      </c>
      <c r="E291" s="329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2" t="s">
        <v>439</v>
      </c>
      <c r="Q291" s="331"/>
      <c r="R291" s="331"/>
      <c r="S291" s="331"/>
      <c r="T291" s="332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440</v>
      </c>
      <c r="B292" s="54" t="s">
        <v>441</v>
      </c>
      <c r="C292" s="31">
        <v>4301135375</v>
      </c>
      <c r="D292" s="328">
        <v>4640242181486</v>
      </c>
      <c r="E292" s="329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9" t="s">
        <v>442</v>
      </c>
      <c r="Q292" s="331"/>
      <c r="R292" s="331"/>
      <c r="S292" s="331"/>
      <c r="T292" s="332"/>
      <c r="U292" s="34"/>
      <c r="V292" s="34"/>
      <c r="W292" s="35" t="s">
        <v>70</v>
      </c>
      <c r="X292" s="324">
        <v>0</v>
      </c>
      <c r="Y292" s="325">
        <f t="shared" si="24"/>
        <v>0</v>
      </c>
      <c r="Z292" s="36">
        <f t="shared" si="29"/>
        <v>0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443</v>
      </c>
      <c r="B293" s="54" t="s">
        <v>444</v>
      </c>
      <c r="C293" s="31">
        <v>4301135403</v>
      </c>
      <c r="D293" s="328">
        <v>4640242181509</v>
      </c>
      <c r="E293" s="329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445</v>
      </c>
      <c r="Q293" s="331"/>
      <c r="R293" s="331"/>
      <c r="S293" s="331"/>
      <c r="T293" s="332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446</v>
      </c>
      <c r="B294" s="54" t="s">
        <v>447</v>
      </c>
      <c r="C294" s="31">
        <v>4301135304</v>
      </c>
      <c r="D294" s="328">
        <v>4640242181240</v>
      </c>
      <c r="E294" s="329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448</v>
      </c>
      <c r="Q294" s="331"/>
      <c r="R294" s="331"/>
      <c r="S294" s="331"/>
      <c r="T294" s="332"/>
      <c r="U294" s="34"/>
      <c r="V294" s="34"/>
      <c r="W294" s="35" t="s">
        <v>70</v>
      </c>
      <c r="X294" s="324">
        <v>0</v>
      </c>
      <c r="Y294" s="325">
        <f t="shared" si="24"/>
        <v>0</v>
      </c>
      <c r="Z294" s="36">
        <f t="shared" si="29"/>
        <v>0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449</v>
      </c>
      <c r="B295" s="54" t="s">
        <v>450</v>
      </c>
      <c r="C295" s="31">
        <v>4301135310</v>
      </c>
      <c r="D295" s="328">
        <v>4640242181318</v>
      </c>
      <c r="E295" s="329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497" t="s">
        <v>451</v>
      </c>
      <c r="Q295" s="331"/>
      <c r="R295" s="331"/>
      <c r="S295" s="331"/>
      <c r="T295" s="332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452</v>
      </c>
      <c r="B296" s="54" t="s">
        <v>453</v>
      </c>
      <c r="C296" s="31">
        <v>4301135306</v>
      </c>
      <c r="D296" s="328">
        <v>4640242181578</v>
      </c>
      <c r="E296" s="329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42" t="s">
        <v>454</v>
      </c>
      <c r="Q296" s="331"/>
      <c r="R296" s="331"/>
      <c r="S296" s="331"/>
      <c r="T296" s="332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455</v>
      </c>
      <c r="B297" s="54" t="s">
        <v>456</v>
      </c>
      <c r="C297" s="31">
        <v>4301135305</v>
      </c>
      <c r="D297" s="328">
        <v>4640242181394</v>
      </c>
      <c r="E297" s="329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1" t="s">
        <v>457</v>
      </c>
      <c r="Q297" s="331"/>
      <c r="R297" s="331"/>
      <c r="S297" s="331"/>
      <c r="T297" s="332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4301135309</v>
      </c>
      <c r="D298" s="328">
        <v>4640242181332</v>
      </c>
      <c r="E298" s="329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4" t="s">
        <v>460</v>
      </c>
      <c r="Q298" s="331"/>
      <c r="R298" s="331"/>
      <c r="S298" s="331"/>
      <c r="T298" s="332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461</v>
      </c>
      <c r="B299" s="54" t="s">
        <v>462</v>
      </c>
      <c r="C299" s="31">
        <v>4301135308</v>
      </c>
      <c r="D299" s="328">
        <v>4640242181349</v>
      </c>
      <c r="E299" s="329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55" t="s">
        <v>463</v>
      </c>
      <c r="Q299" s="331"/>
      <c r="R299" s="331"/>
      <c r="S299" s="331"/>
      <c r="T299" s="332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464</v>
      </c>
      <c r="B300" s="54" t="s">
        <v>465</v>
      </c>
      <c r="C300" s="31">
        <v>4301135307</v>
      </c>
      <c r="D300" s="328">
        <v>4640242181370</v>
      </c>
      <c r="E300" s="329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16" t="s">
        <v>466</v>
      </c>
      <c r="Q300" s="331"/>
      <c r="R300" s="331"/>
      <c r="S300" s="331"/>
      <c r="T300" s="332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468</v>
      </c>
      <c r="B301" s="54" t="s">
        <v>469</v>
      </c>
      <c r="C301" s="31">
        <v>4301135318</v>
      </c>
      <c r="D301" s="328">
        <v>4607111037480</v>
      </c>
      <c r="E301" s="329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6" t="s">
        <v>470</v>
      </c>
      <c r="Q301" s="331"/>
      <c r="R301" s="331"/>
      <c r="S301" s="331"/>
      <c r="T301" s="332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4301135319</v>
      </c>
      <c r="D302" s="328">
        <v>4607111037473</v>
      </c>
      <c r="E302" s="329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30" t="s">
        <v>474</v>
      </c>
      <c r="Q302" s="331"/>
      <c r="R302" s="331"/>
      <c r="S302" s="331"/>
      <c r="T302" s="332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476</v>
      </c>
      <c r="B303" s="54" t="s">
        <v>477</v>
      </c>
      <c r="C303" s="31">
        <v>4301135198</v>
      </c>
      <c r="D303" s="328">
        <v>4640242180663</v>
      </c>
      <c r="E303" s="329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6" t="s">
        <v>478</v>
      </c>
      <c r="Q303" s="331"/>
      <c r="R303" s="331"/>
      <c r="S303" s="331"/>
      <c r="T303" s="332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4301135723</v>
      </c>
      <c r="D304" s="328">
        <v>4640242181783</v>
      </c>
      <c r="E304" s="329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2" t="s">
        <v>482</v>
      </c>
      <c r="Q304" s="331"/>
      <c r="R304" s="331"/>
      <c r="S304" s="331"/>
      <c r="T304" s="332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x14ac:dyDescent="0.2">
      <c r="A305" s="345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6"/>
      <c r="P305" s="333" t="s">
        <v>73</v>
      </c>
      <c r="Q305" s="334"/>
      <c r="R305" s="334"/>
      <c r="S305" s="334"/>
      <c r="T305" s="334"/>
      <c r="U305" s="334"/>
      <c r="V305" s="335"/>
      <c r="W305" s="37" t="s">
        <v>70</v>
      </c>
      <c r="X305" s="326">
        <f>IFERROR(SUM(X284:X304),"0")</f>
        <v>0</v>
      </c>
      <c r="Y305" s="326">
        <f>IFERROR(SUM(Y284:Y304),"0")</f>
        <v>0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</v>
      </c>
      <c r="AA305" s="327"/>
      <c r="AB305" s="327"/>
      <c r="AC305" s="327"/>
    </row>
    <row r="306" spans="1:36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6"/>
      <c r="P306" s="333" t="s">
        <v>73</v>
      </c>
      <c r="Q306" s="334"/>
      <c r="R306" s="334"/>
      <c r="S306" s="334"/>
      <c r="T306" s="334"/>
      <c r="U306" s="334"/>
      <c r="V306" s="335"/>
      <c r="W306" s="37" t="s">
        <v>74</v>
      </c>
      <c r="X306" s="326">
        <f>IFERROR(SUMPRODUCT(X284:X304*H284:H304),"0")</f>
        <v>0</v>
      </c>
      <c r="Y306" s="326">
        <f>IFERROR(SUMPRODUCT(Y284:Y304*H284:H304),"0")</f>
        <v>0</v>
      </c>
      <c r="Z306" s="37"/>
      <c r="AA306" s="327"/>
      <c r="AB306" s="327"/>
      <c r="AC306" s="327"/>
    </row>
    <row r="307" spans="1:36" ht="15" customHeight="1" x14ac:dyDescent="0.2">
      <c r="A307" s="380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81"/>
      <c r="P307" s="340" t="s">
        <v>484</v>
      </c>
      <c r="Q307" s="341"/>
      <c r="R307" s="341"/>
      <c r="S307" s="341"/>
      <c r="T307" s="341"/>
      <c r="U307" s="341"/>
      <c r="V307" s="342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2766</v>
      </c>
      <c r="Y307" s="326">
        <f>IFERROR(Y24+Y33+Y39+Y44+Y60+Y66+Y71+Y77+Y87+Y93+Y100+Y110+Y116+Y123+Y129+Y134+Y139+Y145+Y150+Y156+Y164+Y169+Y177+Y181+Y190+Y197+Y207+Y215+Y220+Y225+Y231+Y237+Y244+Y249+Y255+Y259+Y267+Y271+Y276+Y282+Y306,"0")</f>
        <v>2766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81"/>
      <c r="P308" s="340" t="s">
        <v>485</v>
      </c>
      <c r="Q308" s="341"/>
      <c r="R308" s="341"/>
      <c r="S308" s="341"/>
      <c r="T308" s="341"/>
      <c r="U308" s="341"/>
      <c r="V308" s="342"/>
      <c r="W308" s="37" t="s">
        <v>74</v>
      </c>
      <c r="X308" s="326">
        <f>IFERROR(SUM(BM22:BM304),"0")</f>
        <v>3159.6936000000001</v>
      </c>
      <c r="Y308" s="326">
        <f>IFERROR(SUM(BN22:BN304),"0")</f>
        <v>3159.6936000000001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81"/>
      <c r="P309" s="340" t="s">
        <v>486</v>
      </c>
      <c r="Q309" s="341"/>
      <c r="R309" s="341"/>
      <c r="S309" s="341"/>
      <c r="T309" s="341"/>
      <c r="U309" s="341"/>
      <c r="V309" s="342"/>
      <c r="W309" s="37" t="s">
        <v>487</v>
      </c>
      <c r="X309" s="38">
        <f>ROUNDUP(SUM(BO22:BO304),0)</f>
        <v>10</v>
      </c>
      <c r="Y309" s="38">
        <f>ROUNDUP(SUM(BP22:BP304),0)</f>
        <v>10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81"/>
      <c r="P310" s="340" t="s">
        <v>488</v>
      </c>
      <c r="Q310" s="341"/>
      <c r="R310" s="341"/>
      <c r="S310" s="341"/>
      <c r="T310" s="341"/>
      <c r="U310" s="341"/>
      <c r="V310" s="342"/>
      <c r="W310" s="37" t="s">
        <v>74</v>
      </c>
      <c r="X310" s="326">
        <f>GrossWeightTotal+PalletQtyTotal*25</f>
        <v>3409.6936000000001</v>
      </c>
      <c r="Y310" s="326">
        <f>GrossWeightTotalR+PalletQtyTotalR*25</f>
        <v>3409.6936000000001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81"/>
      <c r="P311" s="340" t="s">
        <v>489</v>
      </c>
      <c r="Q311" s="341"/>
      <c r="R311" s="341"/>
      <c r="S311" s="341"/>
      <c r="T311" s="341"/>
      <c r="U311" s="341"/>
      <c r="V311" s="342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800</v>
      </c>
      <c r="Y311" s="326">
        <f>IFERROR(Y23+Y32+Y38+Y43+Y59+Y65+Y70+Y76+Y86+Y92+Y99+Y109+Y115+Y122+Y128+Y133+Y138+Y144+Y149+Y155+Y163+Y168+Y176+Y180+Y189+Y196+Y206+Y214+Y219+Y224+Y230+Y236+Y243+Y248+Y254+Y258+Y266+Y270+Y275+Y281+Y305,"0")</f>
        <v>800</v>
      </c>
      <c r="Z311" s="37"/>
      <c r="AA311" s="327"/>
      <c r="AB311" s="327"/>
      <c r="AC311" s="327"/>
    </row>
    <row r="312" spans="1:36" ht="14.25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81"/>
      <c r="P312" s="340" t="s">
        <v>490</v>
      </c>
      <c r="Q312" s="341"/>
      <c r="R312" s="341"/>
      <c r="S312" s="341"/>
      <c r="T312" s="341"/>
      <c r="U312" s="341"/>
      <c r="V312" s="342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12.25648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21" t="s">
        <v>63</v>
      </c>
      <c r="C314" s="343" t="s">
        <v>75</v>
      </c>
      <c r="D314" s="424"/>
      <c r="E314" s="424"/>
      <c r="F314" s="424"/>
      <c r="G314" s="424"/>
      <c r="H314" s="424"/>
      <c r="I314" s="424"/>
      <c r="J314" s="424"/>
      <c r="K314" s="424"/>
      <c r="L314" s="424"/>
      <c r="M314" s="424"/>
      <c r="N314" s="424"/>
      <c r="O314" s="424"/>
      <c r="P314" s="424"/>
      <c r="Q314" s="424"/>
      <c r="R314" s="424"/>
      <c r="S314" s="424"/>
      <c r="T314" s="424"/>
      <c r="U314" s="425"/>
      <c r="V314" s="343" t="s">
        <v>248</v>
      </c>
      <c r="W314" s="425"/>
      <c r="X314" s="321" t="s">
        <v>274</v>
      </c>
      <c r="Y314" s="343" t="s">
        <v>293</v>
      </c>
      <c r="Z314" s="424"/>
      <c r="AA314" s="424"/>
      <c r="AB314" s="424"/>
      <c r="AC314" s="424"/>
      <c r="AD314" s="424"/>
      <c r="AE314" s="425"/>
      <c r="AF314" s="321" t="s">
        <v>357</v>
      </c>
      <c r="AG314" s="343" t="s">
        <v>362</v>
      </c>
      <c r="AH314" s="425"/>
      <c r="AI314" s="321" t="s">
        <v>372</v>
      </c>
      <c r="AJ314" s="321" t="s">
        <v>249</v>
      </c>
    </row>
    <row r="315" spans="1:36" ht="14.25" customHeight="1" thickTop="1" x14ac:dyDescent="0.2">
      <c r="A315" s="445" t="s">
        <v>493</v>
      </c>
      <c r="B315" s="343" t="s">
        <v>63</v>
      </c>
      <c r="C315" s="343" t="s">
        <v>76</v>
      </c>
      <c r="D315" s="343" t="s">
        <v>93</v>
      </c>
      <c r="E315" s="343" t="s">
        <v>100</v>
      </c>
      <c r="F315" s="343" t="s">
        <v>106</v>
      </c>
      <c r="G315" s="343" t="s">
        <v>133</v>
      </c>
      <c r="H315" s="343" t="s">
        <v>140</v>
      </c>
      <c r="I315" s="343" t="s">
        <v>146</v>
      </c>
      <c r="J315" s="343" t="s">
        <v>154</v>
      </c>
      <c r="K315" s="343" t="s">
        <v>171</v>
      </c>
      <c r="L315" s="343" t="s">
        <v>181</v>
      </c>
      <c r="M315" s="343" t="s">
        <v>192</v>
      </c>
      <c r="N315" s="322"/>
      <c r="O315" s="343" t="s">
        <v>206</v>
      </c>
      <c r="P315" s="343" t="s">
        <v>212</v>
      </c>
      <c r="Q315" s="343" t="s">
        <v>221</v>
      </c>
      <c r="R315" s="343" t="s">
        <v>227</v>
      </c>
      <c r="S315" s="343" t="s">
        <v>232</v>
      </c>
      <c r="T315" s="343" t="s">
        <v>236</v>
      </c>
      <c r="U315" s="343" t="s">
        <v>244</v>
      </c>
      <c r="V315" s="343" t="s">
        <v>249</v>
      </c>
      <c r="W315" s="343" t="s">
        <v>253</v>
      </c>
      <c r="X315" s="343" t="s">
        <v>275</v>
      </c>
      <c r="Y315" s="343" t="s">
        <v>294</v>
      </c>
      <c r="Z315" s="343" t="s">
        <v>307</v>
      </c>
      <c r="AA315" s="343" t="s">
        <v>317</v>
      </c>
      <c r="AB315" s="343" t="s">
        <v>332</v>
      </c>
      <c r="AC315" s="343" t="s">
        <v>343</v>
      </c>
      <c r="AD315" s="343" t="s">
        <v>347</v>
      </c>
      <c r="AE315" s="343" t="s">
        <v>351</v>
      </c>
      <c r="AF315" s="343" t="s">
        <v>358</v>
      </c>
      <c r="AG315" s="343" t="s">
        <v>363</v>
      </c>
      <c r="AH315" s="343" t="s">
        <v>369</v>
      </c>
      <c r="AI315" s="343" t="s">
        <v>373</v>
      </c>
      <c r="AJ315" s="343" t="s">
        <v>249</v>
      </c>
    </row>
    <row r="316" spans="1:36" ht="13.5" customHeight="1" thickBot="1" x14ac:dyDescent="0.25">
      <c r="A316" s="446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22"/>
      <c r="O316" s="344"/>
      <c r="P316" s="344"/>
      <c r="Q316" s="344"/>
      <c r="R316" s="344"/>
      <c r="S316" s="344"/>
      <c r="T316" s="344"/>
      <c r="U316" s="344"/>
      <c r="V316" s="344"/>
      <c r="W316" s="344"/>
      <c r="X316" s="344"/>
      <c r="Y316" s="344"/>
      <c r="Z316" s="344"/>
      <c r="AA316" s="344"/>
      <c r="AB316" s="344"/>
      <c r="AC316" s="344"/>
      <c r="AD316" s="344"/>
      <c r="AE316" s="344"/>
      <c r="AF316" s="344"/>
      <c r="AG316" s="344"/>
      <c r="AH316" s="344"/>
      <c r="AI316" s="344"/>
      <c r="AJ316" s="344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252</v>
      </c>
      <c r="D317" s="46">
        <f>IFERROR(X36*H36,"0")+IFERROR(X37*H37,"0")</f>
        <v>0</v>
      </c>
      <c r="E317" s="46">
        <f>IFERROR(X42*H42,"0")</f>
        <v>0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604.79999999999995</v>
      </c>
      <c r="G317" s="46">
        <f>IFERROR(X63*H63,"0")+IFERROR(X64*H64,"0")</f>
        <v>0</v>
      </c>
      <c r="H317" s="46">
        <f>IFERROR(X69*H69,"0")</f>
        <v>0</v>
      </c>
      <c r="I317" s="46">
        <f>IFERROR(X74*H74,"0")+IFERROR(X75*H75,"0")</f>
        <v>151.20000000000002</v>
      </c>
      <c r="J317" s="46">
        <f>IFERROR(X80*H80,"0")+IFERROR(X81*H81,"0")+IFERROR(X82*H82,"0")+IFERROR(X83*H83,"0")+IFERROR(X84*H84,"0")+IFERROR(X85*H85,"0")</f>
        <v>154.56</v>
      </c>
      <c r="K317" s="46">
        <f>IFERROR(X90*H90,"0")+IFERROR(X91*H91,"0")</f>
        <v>42</v>
      </c>
      <c r="L317" s="46">
        <f>IFERROR(X96*H96,"0")+IFERROR(X97*H97,"0")+IFERROR(X98*H98,"0")</f>
        <v>147.84</v>
      </c>
      <c r="M317" s="46">
        <f>IFERROR(X103*H103,"0")+IFERROR(X104*H104,"0")+IFERROR(X105*H105,"0")+IFERROR(X106*H106,"0")+IFERROR(X107*H107,"0")+IFERROR(X108*H108,"0")</f>
        <v>405.6</v>
      </c>
      <c r="N317" s="322"/>
      <c r="O317" s="46">
        <f>IFERROR(X113*H113,"0")+IFERROR(X114*H114,"0")</f>
        <v>420</v>
      </c>
      <c r="P317" s="46">
        <f>IFERROR(X119*H119,"0")+IFERROR(X120*H120,"0")+IFERROR(X121*H121,"0")</f>
        <v>168</v>
      </c>
      <c r="Q317" s="46">
        <f>IFERROR(X126*H126,"0")+IFERROR(X127*H127,"0")</f>
        <v>84</v>
      </c>
      <c r="R317" s="46">
        <f>IFERROR(X132*H132,"0")</f>
        <v>0</v>
      </c>
      <c r="S317" s="46">
        <f>IFERROR(X137*H137,"0")</f>
        <v>0</v>
      </c>
      <c r="T317" s="46">
        <f>IFERROR(X142*H142,"0")+IFERROR(X143*H143,"0")</f>
        <v>0</v>
      </c>
      <c r="U317" s="46">
        <f>IFERROR(X148*H148,"0")</f>
        <v>0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0</v>
      </c>
      <c r="X317" s="46">
        <f>IFERROR(X173*H173,"0")+IFERROR(X174*H174,"0")+IFERROR(X175*H175,"0")+IFERROR(X179*H179,"0")</f>
        <v>336</v>
      </c>
      <c r="Y317" s="46">
        <f>IFERROR(X185*H185,"0")+IFERROR(X186*H186,"0")+IFERROR(X187*H187,"0")+IFERROR(X188*H188,"0")</f>
        <v>0</v>
      </c>
      <c r="Z317" s="46">
        <f>IFERROR(X193*H193,"0")+IFERROR(X194*H194,"0")+IFERROR(X195*H195,"0")</f>
        <v>0</v>
      </c>
      <c r="AA317" s="46">
        <f>IFERROR(X200*H200,"0")+IFERROR(X201*H201,"0")+IFERROR(X202*H202,"0")+IFERROR(X203*H203,"0")+IFERROR(X204*H204,"0")+IFERROR(X205*H205,"0")</f>
        <v>0</v>
      </c>
      <c r="AB317" s="46">
        <f>IFERROR(X210*H210,"0")+IFERROR(X211*H211,"0")+IFERROR(X212*H212,"0")+IFERROR(X213*H213,"0")</f>
        <v>0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0</v>
      </c>
      <c r="AH317" s="46">
        <f>IFERROR(X247*H247,"0")</f>
        <v>0</v>
      </c>
      <c r="AI317" s="46">
        <f>IFERROR(X253*H253,"0")+IFERROR(X257*H257,"0")</f>
        <v>0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0</v>
      </c>
    </row>
    <row r="318" spans="1:36" ht="13.5" customHeight="1" thickTop="1" x14ac:dyDescent="0.2">
      <c r="C318" s="322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1010.4</v>
      </c>
      <c r="B320" s="60">
        <f>SUMPRODUCT(--(BB:BB="ПГП"),--(W:W="кор"),H:H,Y:Y)+SUMPRODUCT(--(BB:BB="ПГП"),--(W:W="кг"),Y:Y)</f>
        <v>1755.6000000000001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63">
    <mergeCell ref="P311:V311"/>
    <mergeCell ref="A136:Z136"/>
    <mergeCell ref="A192:Z192"/>
    <mergeCell ref="A21:Z21"/>
    <mergeCell ref="D121:E121"/>
    <mergeCell ref="A99:O100"/>
    <mergeCell ref="D42:E42"/>
    <mergeCell ref="D173:E173"/>
    <mergeCell ref="D17:E18"/>
    <mergeCell ref="A131:Z131"/>
    <mergeCell ref="P202:T202"/>
    <mergeCell ref="X17:X18"/>
    <mergeCell ref="A163:O164"/>
    <mergeCell ref="P58:T58"/>
    <mergeCell ref="D50:E50"/>
    <mergeCell ref="D286:E286"/>
    <mergeCell ref="U315:U316"/>
    <mergeCell ref="P294:T294"/>
    <mergeCell ref="P219:V219"/>
    <mergeCell ref="P145:V145"/>
    <mergeCell ref="P23:V23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P310:V310"/>
    <mergeCell ref="V314:W314"/>
    <mergeCell ref="D57:E57"/>
    <mergeCell ref="D293:E293"/>
    <mergeCell ref="P163:V163"/>
    <mergeCell ref="A153:Z153"/>
    <mergeCell ref="T315:T316"/>
    <mergeCell ref="A191:Z191"/>
    <mergeCell ref="D105:E105"/>
    <mergeCell ref="A178:Z178"/>
    <mergeCell ref="N17:N18"/>
    <mergeCell ref="D49:E49"/>
    <mergeCell ref="Q5:R5"/>
    <mergeCell ref="D242:E242"/>
    <mergeCell ref="D120:E120"/>
    <mergeCell ref="F17:F18"/>
    <mergeCell ref="P297:T297"/>
    <mergeCell ref="D278:E278"/>
    <mergeCell ref="P291:T291"/>
    <mergeCell ref="D107:E107"/>
    <mergeCell ref="P288:T288"/>
    <mergeCell ref="P305:V305"/>
    <mergeCell ref="P263:T263"/>
    <mergeCell ref="P228:T228"/>
    <mergeCell ref="P293:T293"/>
    <mergeCell ref="A149:O150"/>
    <mergeCell ref="Q6:R6"/>
    <mergeCell ref="P200:T200"/>
    <mergeCell ref="S315:S316"/>
    <mergeCell ref="P292:T292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253:T253"/>
    <mergeCell ref="P82:T82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A20:Z20"/>
    <mergeCell ref="P2:W3"/>
    <mergeCell ref="P298:T298"/>
    <mergeCell ref="P127:T127"/>
    <mergeCell ref="D241:E241"/>
    <mergeCell ref="P54:T54"/>
    <mergeCell ref="A170:Z170"/>
    <mergeCell ref="D228:E228"/>
    <mergeCell ref="P312:V312"/>
    <mergeCell ref="A23:O24"/>
    <mergeCell ref="P64:T64"/>
    <mergeCell ref="D10:E10"/>
    <mergeCell ref="F10:G10"/>
    <mergeCell ref="A115:O116"/>
    <mergeCell ref="A125:Z125"/>
    <mergeCell ref="A112:Z112"/>
    <mergeCell ref="P66:V66"/>
    <mergeCell ref="D218:E218"/>
    <mergeCell ref="A258:O259"/>
    <mergeCell ref="P197:V197"/>
    <mergeCell ref="D247:E247"/>
    <mergeCell ref="A189:O190"/>
    <mergeCell ref="V12:W12"/>
    <mergeCell ref="U17:V17"/>
    <mergeCell ref="Y17:Y18"/>
    <mergeCell ref="AE315:AE316"/>
    <mergeCell ref="AG315:AG316"/>
    <mergeCell ref="A219:O220"/>
    <mergeCell ref="P116:V116"/>
    <mergeCell ref="P32:V32"/>
    <mergeCell ref="P134:V134"/>
    <mergeCell ref="Q13:R13"/>
    <mergeCell ref="P201:T201"/>
    <mergeCell ref="P247:T247"/>
    <mergeCell ref="P114:T114"/>
    <mergeCell ref="P241:T241"/>
    <mergeCell ref="D84:E84"/>
    <mergeCell ref="A157:Z157"/>
    <mergeCell ref="D22:E22"/>
    <mergeCell ref="A222:Z222"/>
    <mergeCell ref="P301:T301"/>
    <mergeCell ref="P255:V255"/>
    <mergeCell ref="P295:T295"/>
    <mergeCell ref="P105:T105"/>
    <mergeCell ref="D257:E257"/>
    <mergeCell ref="D213:E213"/>
    <mergeCell ref="P49:T49"/>
    <mergeCell ref="P36:T36"/>
    <mergeCell ref="P278:T278"/>
    <mergeCell ref="A305:O306"/>
    <mergeCell ref="D292:E292"/>
    <mergeCell ref="A243:O244"/>
    <mergeCell ref="A9:C9"/>
    <mergeCell ref="D202:E202"/>
    <mergeCell ref="D58:E58"/>
    <mergeCell ref="A236:O237"/>
    <mergeCell ref="D294:E294"/>
    <mergeCell ref="P39:V39"/>
    <mergeCell ref="P70:V70"/>
    <mergeCell ref="P107:T107"/>
    <mergeCell ref="P129:V129"/>
    <mergeCell ref="A128:O129"/>
    <mergeCell ref="A246:Z246"/>
    <mergeCell ref="A233:Z233"/>
    <mergeCell ref="A168:O169"/>
    <mergeCell ref="M17:M18"/>
    <mergeCell ref="O17:O18"/>
    <mergeCell ref="P258:V258"/>
    <mergeCell ref="P189:V189"/>
    <mergeCell ref="P281:V281"/>
    <mergeCell ref="P138:V138"/>
    <mergeCell ref="D97:E97"/>
    <mergeCell ref="P76:V76"/>
    <mergeCell ref="H5:M5"/>
    <mergeCell ref="A27:Z27"/>
    <mergeCell ref="P98:T98"/>
    <mergeCell ref="D212:E212"/>
    <mergeCell ref="D6:M6"/>
    <mergeCell ref="D304:E304"/>
    <mergeCell ref="P175:T175"/>
    <mergeCell ref="P266:V266"/>
    <mergeCell ref="P162:T162"/>
    <mergeCell ref="D83:E83"/>
    <mergeCell ref="D143:E143"/>
    <mergeCell ref="A86:O87"/>
    <mergeCell ref="P106:T106"/>
    <mergeCell ref="D85:E85"/>
    <mergeCell ref="P269:T269"/>
    <mergeCell ref="D299:E299"/>
    <mergeCell ref="G17:G18"/>
    <mergeCell ref="D159:E159"/>
    <mergeCell ref="A232:Z232"/>
    <mergeCell ref="D80:E80"/>
    <mergeCell ref="P188:T188"/>
    <mergeCell ref="A182:Z182"/>
    <mergeCell ref="D288:E288"/>
    <mergeCell ref="P123:V123"/>
    <mergeCell ref="AH315:AH316"/>
    <mergeCell ref="A155:O156"/>
    <mergeCell ref="P84:T84"/>
    <mergeCell ref="P193:T193"/>
    <mergeCell ref="P22:T22"/>
    <mergeCell ref="P236:V236"/>
    <mergeCell ref="A61:Z61"/>
    <mergeCell ref="P92:V92"/>
    <mergeCell ref="A88:Z88"/>
    <mergeCell ref="P257:T257"/>
    <mergeCell ref="P80:T80"/>
    <mergeCell ref="D194:E194"/>
    <mergeCell ref="P271:V271"/>
    <mergeCell ref="P100:V100"/>
    <mergeCell ref="A41:Z41"/>
    <mergeCell ref="A283:Z283"/>
    <mergeCell ref="A277:Z277"/>
    <mergeCell ref="P44:V44"/>
    <mergeCell ref="P237:V237"/>
    <mergeCell ref="J315:J316"/>
    <mergeCell ref="L315:L316"/>
    <mergeCell ref="A176:O177"/>
    <mergeCell ref="D154:E154"/>
    <mergeCell ref="A227:Z227"/>
    <mergeCell ref="AA17:AA18"/>
    <mergeCell ref="AC17:AC18"/>
    <mergeCell ref="H10:M10"/>
    <mergeCell ref="P279:T279"/>
    <mergeCell ref="P108:T108"/>
    <mergeCell ref="A72:Z72"/>
    <mergeCell ref="A199:Z199"/>
    <mergeCell ref="V6:W9"/>
    <mergeCell ref="P274:T274"/>
    <mergeCell ref="D186:E186"/>
    <mergeCell ref="Z17:Z18"/>
    <mergeCell ref="AB17:AB18"/>
    <mergeCell ref="D200:E200"/>
    <mergeCell ref="P48:T48"/>
    <mergeCell ref="A8:C8"/>
    <mergeCell ref="A10:C10"/>
    <mergeCell ref="P126:T126"/>
    <mergeCell ref="A217:Z217"/>
    <mergeCell ref="P218:T218"/>
    <mergeCell ref="J9:M9"/>
    <mergeCell ref="X315:X316"/>
    <mergeCell ref="A65:O66"/>
    <mergeCell ref="D193:E193"/>
    <mergeCell ref="D127:E127"/>
    <mergeCell ref="D56:E56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235:T235"/>
    <mergeCell ref="P86:V86"/>
    <mergeCell ref="A209:Z209"/>
    <mergeCell ref="A147:Z147"/>
    <mergeCell ref="P249:V249"/>
    <mergeCell ref="P299:T299"/>
    <mergeCell ref="P150:V150"/>
    <mergeCell ref="P215:V215"/>
    <mergeCell ref="A40:Z40"/>
    <mergeCell ref="AG314:AH314"/>
    <mergeCell ref="A270:O271"/>
    <mergeCell ref="A261:Z261"/>
    <mergeCell ref="D36:E36"/>
    <mergeCell ref="P71:V71"/>
    <mergeCell ref="P307:V307"/>
    <mergeCell ref="A13:M13"/>
    <mergeCell ref="A230:O231"/>
    <mergeCell ref="A59:O60"/>
    <mergeCell ref="A94:Z94"/>
    <mergeCell ref="P244:V244"/>
    <mergeCell ref="A256:Z256"/>
    <mergeCell ref="P231:V231"/>
    <mergeCell ref="A15:M15"/>
    <mergeCell ref="A183:Z183"/>
    <mergeCell ref="D48:E48"/>
    <mergeCell ref="P229:T229"/>
    <mergeCell ref="P204:T204"/>
    <mergeCell ref="P179:T179"/>
    <mergeCell ref="A198:Z198"/>
    <mergeCell ref="A67:Z67"/>
    <mergeCell ref="D203:E203"/>
    <mergeCell ref="P159:T159"/>
    <mergeCell ref="P96:T96"/>
    <mergeCell ref="T5:U5"/>
    <mergeCell ref="D119:E119"/>
    <mergeCell ref="V5:W5"/>
    <mergeCell ref="P203:T203"/>
    <mergeCell ref="A224:O225"/>
    <mergeCell ref="Q8:R8"/>
    <mergeCell ref="P69:T69"/>
    <mergeCell ref="D104:E104"/>
    <mergeCell ref="P254:V254"/>
    <mergeCell ref="A79:Z79"/>
    <mergeCell ref="T6:U9"/>
    <mergeCell ref="Q10:R10"/>
    <mergeCell ref="D185:E185"/>
    <mergeCell ref="A208:Z208"/>
    <mergeCell ref="P60:V60"/>
    <mergeCell ref="P149:V149"/>
    <mergeCell ref="D137:E137"/>
    <mergeCell ref="D74:E74"/>
    <mergeCell ref="D201:E201"/>
    <mergeCell ref="D188:E188"/>
    <mergeCell ref="D132:E132"/>
    <mergeCell ref="P211:T211"/>
    <mergeCell ref="A206:O207"/>
    <mergeCell ref="P225:V225"/>
    <mergeCell ref="A12:M12"/>
    <mergeCell ref="A240:Z240"/>
    <mergeCell ref="P74:T74"/>
    <mergeCell ref="P243:V243"/>
    <mergeCell ref="A68:Z68"/>
    <mergeCell ref="A19:Z19"/>
    <mergeCell ref="A117:Z117"/>
    <mergeCell ref="A14:M14"/>
    <mergeCell ref="D280:E280"/>
    <mergeCell ref="A111:Z111"/>
    <mergeCell ref="A272:Z272"/>
    <mergeCell ref="P51:T51"/>
    <mergeCell ref="H17:H18"/>
    <mergeCell ref="A146:Z146"/>
    <mergeCell ref="P90:T90"/>
    <mergeCell ref="D204:E204"/>
    <mergeCell ref="P161:T161"/>
    <mergeCell ref="D269:E269"/>
    <mergeCell ref="P275:V275"/>
    <mergeCell ref="A252:Z252"/>
    <mergeCell ref="P154:T154"/>
    <mergeCell ref="D75:E75"/>
    <mergeCell ref="A158:Z158"/>
    <mergeCell ref="P91:T91"/>
    <mergeCell ref="A38:O39"/>
    <mergeCell ref="D96:E96"/>
    <mergeCell ref="P306:V306"/>
    <mergeCell ref="D52:E52"/>
    <mergeCell ref="P110:V110"/>
    <mergeCell ref="A138:O139"/>
    <mergeCell ref="AI315:AI316"/>
    <mergeCell ref="P15:T16"/>
    <mergeCell ref="C314:U314"/>
    <mergeCell ref="A275:O276"/>
    <mergeCell ref="D91:E91"/>
    <mergeCell ref="D162:E162"/>
    <mergeCell ref="P210:T210"/>
    <mergeCell ref="A196:O197"/>
    <mergeCell ref="P185:T185"/>
    <mergeCell ref="D106:E106"/>
    <mergeCell ref="D264:E264"/>
    <mergeCell ref="A133:O134"/>
    <mergeCell ref="A251:Z251"/>
    <mergeCell ref="P285:T285"/>
    <mergeCell ref="P65:V65"/>
    <mergeCell ref="AD315:AD316"/>
    <mergeCell ref="P296:T296"/>
    <mergeCell ref="D295:E295"/>
    <mergeCell ref="D161:E161"/>
    <mergeCell ref="P264:T264"/>
    <mergeCell ref="Y314:AE314"/>
    <mergeCell ref="P315:P316"/>
    <mergeCell ref="P303:T303"/>
    <mergeCell ref="P132:T132"/>
    <mergeCell ref="A122:O123"/>
    <mergeCell ref="D63:E63"/>
    <mergeCell ref="P181:V181"/>
    <mergeCell ref="A315:A316"/>
    <mergeCell ref="C315:C316"/>
    <mergeCell ref="V315:V316"/>
    <mergeCell ref="W315:W316"/>
    <mergeCell ref="Y315:Y316"/>
    <mergeCell ref="D296:E296"/>
    <mergeCell ref="D298:E298"/>
    <mergeCell ref="D273:E273"/>
    <mergeCell ref="P99:V99"/>
    <mergeCell ref="A141:Z141"/>
    <mergeCell ref="A144:O145"/>
    <mergeCell ref="B315:B316"/>
    <mergeCell ref="P212:T212"/>
    <mergeCell ref="A135:Z135"/>
    <mergeCell ref="D315:D316"/>
    <mergeCell ref="AJ315:AJ316"/>
    <mergeCell ref="P267:V267"/>
    <mergeCell ref="A95:Z95"/>
    <mergeCell ref="Q9:R9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P280:T280"/>
    <mergeCell ref="Q12:R12"/>
    <mergeCell ref="D90:E90"/>
    <mergeCell ref="P196:V196"/>
    <mergeCell ref="P119:T119"/>
    <mergeCell ref="A43:O44"/>
    <mergeCell ref="P133:V133"/>
    <mergeCell ref="A250:Z250"/>
    <mergeCell ref="Q315:Q316"/>
    <mergeCell ref="D179:E179"/>
    <mergeCell ref="D166:E166"/>
    <mergeCell ref="P128:V128"/>
    <mergeCell ref="F315:F316"/>
    <mergeCell ref="P223:T223"/>
    <mergeCell ref="P52:T52"/>
    <mergeCell ref="D160:E160"/>
    <mergeCell ref="P139:V139"/>
    <mergeCell ref="I17:I18"/>
    <mergeCell ref="P176:V176"/>
    <mergeCell ref="P287:T287"/>
    <mergeCell ref="P276:V276"/>
    <mergeCell ref="D235:E235"/>
    <mergeCell ref="A239:Z239"/>
    <mergeCell ref="P270:V270"/>
    <mergeCell ref="P214:V214"/>
    <mergeCell ref="P195:T195"/>
    <mergeCell ref="P300:T300"/>
    <mergeCell ref="A118:Z118"/>
    <mergeCell ref="A17:A18"/>
    <mergeCell ref="C17:C18"/>
    <mergeCell ref="K17:K18"/>
    <mergeCell ref="A238:Z238"/>
    <mergeCell ref="D103:E103"/>
    <mergeCell ref="D37:E37"/>
    <mergeCell ref="P137:T137"/>
    <mergeCell ref="P53:T53"/>
    <mergeCell ref="D1:F1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P187:T187"/>
    <mergeCell ref="D108:E108"/>
    <mergeCell ref="A5:C5"/>
    <mergeCell ref="D9:E9"/>
    <mergeCell ref="F9:G9"/>
    <mergeCell ref="H1:Q1"/>
    <mergeCell ref="P109:V109"/>
    <mergeCell ref="A268:Z268"/>
    <mergeCell ref="D284:E284"/>
    <mergeCell ref="E315:E316"/>
    <mergeCell ref="G315:G316"/>
    <mergeCell ref="P120:T120"/>
    <mergeCell ref="I315:I316"/>
    <mergeCell ref="D28:E28"/>
    <mergeCell ref="A101:Z101"/>
    <mergeCell ref="D55:E55"/>
    <mergeCell ref="P242:T242"/>
    <mergeCell ref="D30:E30"/>
    <mergeCell ref="A214:O215"/>
    <mergeCell ref="A140:Z140"/>
    <mergeCell ref="D5:E5"/>
    <mergeCell ref="D303:E303"/>
    <mergeCell ref="P42:T42"/>
    <mergeCell ref="A32:O33"/>
    <mergeCell ref="D290:E290"/>
    <mergeCell ref="A307:O312"/>
    <mergeCell ref="P148:T148"/>
    <mergeCell ref="D69:E69"/>
    <mergeCell ref="A109:O110"/>
    <mergeCell ref="D7:M7"/>
    <mergeCell ref="P156:V156"/>
    <mergeCell ref="A152:Z152"/>
    <mergeCell ref="D302:E302"/>
    <mergeCell ref="P173:T173"/>
    <mergeCell ref="P29:T29"/>
    <mergeCell ref="D81:E81"/>
    <mergeCell ref="P265:T265"/>
    <mergeCell ref="D8:M8"/>
    <mergeCell ref="D300:E300"/>
    <mergeCell ref="A226:Z226"/>
    <mergeCell ref="P31:T31"/>
    <mergeCell ref="P180:V180"/>
    <mergeCell ref="P38:V38"/>
    <mergeCell ref="P177:V177"/>
    <mergeCell ref="P33:V33"/>
    <mergeCell ref="P93:V93"/>
    <mergeCell ref="P164:V164"/>
    <mergeCell ref="A216:Z216"/>
    <mergeCell ref="A45:Z45"/>
    <mergeCell ref="P273:T273"/>
    <mergeCell ref="D210:E210"/>
    <mergeCell ref="A46:Z46"/>
    <mergeCell ref="P166:T166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A89:Z89"/>
    <mergeCell ref="D274:E274"/>
    <mergeCell ref="D301:E301"/>
    <mergeCell ref="P103:T103"/>
    <mergeCell ref="P97:T97"/>
    <mergeCell ref="P59:V59"/>
    <mergeCell ref="D211:E211"/>
    <mergeCell ref="P190:V190"/>
    <mergeCell ref="P284:T284"/>
    <mergeCell ref="O315:O316"/>
    <mergeCell ref="P286:T286"/>
    <mergeCell ref="R315:R316"/>
    <mergeCell ref="A78:Z78"/>
    <mergeCell ref="D263:E263"/>
    <mergeCell ref="A70:O71"/>
    <mergeCell ref="P213:T213"/>
    <mergeCell ref="A281:O282"/>
    <mergeCell ref="D205:E205"/>
    <mergeCell ref="R1:T1"/>
    <mergeCell ref="P28:T28"/>
    <mergeCell ref="P115:V115"/>
    <mergeCell ref="D98:E98"/>
    <mergeCell ref="P30:T30"/>
    <mergeCell ref="P77:V77"/>
    <mergeCell ref="H315:H316"/>
    <mergeCell ref="A76:O77"/>
    <mergeCell ref="P290:T290"/>
    <mergeCell ref="P206:V206"/>
    <mergeCell ref="P230:V230"/>
    <mergeCell ref="P168:V168"/>
    <mergeCell ref="P104:T104"/>
    <mergeCell ref="B17:B18"/>
    <mergeCell ref="P248:V248"/>
    <mergeCell ref="A73:Z73"/>
    <mergeCell ref="A260:Z260"/>
    <mergeCell ref="D187:E187"/>
    <mergeCell ref="P302:T302"/>
    <mergeCell ref="D174:E174"/>
    <mergeCell ref="P87:V87"/>
    <mergeCell ref="A34:Z34"/>
    <mergeCell ref="H9:I9"/>
    <mergeCell ref="P224:V224"/>
    <mergeCell ref="P24:V24"/>
    <mergeCell ref="P309:V309"/>
    <mergeCell ref="D297:E297"/>
    <mergeCell ref="P259:V259"/>
    <mergeCell ref="A92:O93"/>
    <mergeCell ref="P207:V207"/>
    <mergeCell ref="P81:T81"/>
    <mergeCell ref="P56:T56"/>
    <mergeCell ref="D195:E195"/>
    <mergeCell ref="V10:W10"/>
    <mergeCell ref="A124:Z124"/>
    <mergeCell ref="W17:W18"/>
    <mergeCell ref="A26:Z26"/>
    <mergeCell ref="A254:O255"/>
    <mergeCell ref="D167:E167"/>
    <mergeCell ref="A248:O249"/>
    <mergeCell ref="P289:T28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2024-12-20T10:35:27Z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