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2,24 ПОКОМ КИ филиалы\3 машина Бердянск_Донецк_Луганск_Мелитополь\"/>
    </mc:Choice>
  </mc:AlternateContent>
  <xr:revisionPtr revIDLastSave="0" documentId="13_ncr:1_{64E22173-487D-49D8-9659-03F95E732D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2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2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66" i="1" s="1"/>
  <c r="BO22" i="1"/>
  <c r="X664" i="1" s="1"/>
  <c r="BM22" i="1"/>
  <c r="X663" i="1" s="1"/>
  <c r="X665" i="1" s="1"/>
  <c r="Y22" i="1"/>
  <c r="B672" i="1" s="1"/>
  <c r="P22" i="1"/>
  <c r="H10" i="1"/>
  <c r="A9" i="1"/>
  <c r="F10" i="1" s="1"/>
  <c r="D7" i="1"/>
  <c r="Q6" i="1"/>
  <c r="P2" i="1"/>
  <c r="Z235" i="1" l="1"/>
  <c r="BN235" i="1"/>
  <c r="Y238" i="1"/>
  <c r="Y246" i="1"/>
  <c r="Z241" i="1"/>
  <c r="Z246" i="1" s="1"/>
  <c r="BN241" i="1"/>
  <c r="Z242" i="1"/>
  <c r="BN242" i="1"/>
  <c r="Z244" i="1"/>
  <c r="BN244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10" i="1"/>
  <c r="BN410" i="1"/>
  <c r="Z410" i="1"/>
  <c r="Z412" i="1" s="1"/>
  <c r="Y412" i="1"/>
  <c r="I672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72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BN82" i="1"/>
  <c r="BP82" i="1"/>
  <c r="Z84" i="1"/>
  <c r="BN84" i="1"/>
  <c r="Z86" i="1"/>
  <c r="BN86" i="1"/>
  <c r="Z92" i="1"/>
  <c r="Z97" i="1" s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2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J672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Z311" i="1" s="1"/>
  <c r="BP309" i="1"/>
  <c r="BN309" i="1"/>
  <c r="Z309" i="1"/>
  <c r="BP357" i="1"/>
  <c r="BN357" i="1"/>
  <c r="Z357" i="1"/>
  <c r="BP361" i="1"/>
  <c r="BN361" i="1"/>
  <c r="Z361" i="1"/>
  <c r="Z365" i="1" s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6" i="1"/>
  <c r="Y395" i="1"/>
  <c r="BP391" i="1"/>
  <c r="BN391" i="1"/>
  <c r="Z391" i="1"/>
  <c r="Z395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Y468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Z544" i="1" s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L672" i="1"/>
  <c r="Y272" i="1"/>
  <c r="M672" i="1"/>
  <c r="Y289" i="1"/>
  <c r="Y317" i="1"/>
  <c r="S672" i="1"/>
  <c r="Y330" i="1"/>
  <c r="U672" i="1"/>
  <c r="Y366" i="1"/>
  <c r="BP393" i="1"/>
  <c r="BN393" i="1"/>
  <c r="Z401" i="1"/>
  <c r="BP399" i="1"/>
  <c r="BN399" i="1"/>
  <c r="Z399" i="1"/>
  <c r="V672" i="1"/>
  <c r="Y413" i="1"/>
  <c r="BP418" i="1"/>
  <c r="BN418" i="1"/>
  <c r="Z418" i="1"/>
  <c r="BP422" i="1"/>
  <c r="BN422" i="1"/>
  <c r="Z422" i="1"/>
  <c r="Z428" i="1" s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Z467" i="1" s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35" i="1" l="1"/>
  <c r="Z648" i="1"/>
  <c r="Z614" i="1"/>
  <c r="Z584" i="1"/>
  <c r="Z595" i="1"/>
  <c r="Y664" i="1"/>
  <c r="Z381" i="1"/>
  <c r="Z258" i="1"/>
  <c r="Z566" i="1"/>
  <c r="Z505" i="1"/>
  <c r="Z572" i="1"/>
  <c r="Z454" i="1"/>
  <c r="Z237" i="1"/>
  <c r="Z201" i="1"/>
  <c r="Z119" i="1"/>
  <c r="Z110" i="1"/>
  <c r="Z88" i="1"/>
  <c r="Z35" i="1"/>
  <c r="Z667" i="1" s="1"/>
  <c r="Y666" i="1"/>
  <c r="Y663" i="1"/>
  <c r="Y665" i="1" s="1"/>
  <c r="Y662" i="1"/>
  <c r="Z301" i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<sst xmlns="http://schemas.openxmlformats.org/spreadsheetml/2006/main" count="3131" uniqueCount="1079">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</sst>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55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45649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31</v>
      </c>
      <c r="Y50" s="776">
        <f t="shared" si="6"/>
        <v>33.599999999999994</v>
      </c>
      <c r="Z50" s="36">
        <f>IFERROR(IF(Y50=0,"",ROUNDUP(Y50/H50,0)*0.02175),"")</f>
        <v>6.5250000000000002E-2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32.328571428571429</v>
      </c>
      <c r="BN50" s="64">
        <f t="shared" si="8"/>
        <v>35.039999999999992</v>
      </c>
      <c r="BO50" s="64">
        <f t="shared" si="9"/>
        <v>4.9426020408163268E-2</v>
      </c>
      <c r="BP50" s="64">
        <f t="shared" si="10"/>
        <v>5.3571428571428562E-2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2.7678571428571432</v>
      </c>
      <c r="Y54" s="777">
        <f>IFERROR(Y48/H48,"0")+IFERROR(Y49/H49,"0")+IFERROR(Y50/H50,"0")+IFERROR(Y51/H51,"0")+IFERROR(Y52/H52,"0")+IFERROR(Y53/H53,"0")</f>
        <v>2.9999999999999996</v>
      </c>
      <c r="Z54" s="777">
        <f>IFERROR(IF(Z48="",0,Z48),"0")+IFERROR(IF(Z49="",0,Z49),"0")+IFERROR(IF(Z50="",0,Z50),"0")+IFERROR(IF(Z51="",0,Z51),"0")+IFERROR(IF(Z52="",0,Z52),"0")+IFERROR(IF(Z53="",0,Z53),"0")</f>
        <v>6.5250000000000002E-2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31</v>
      </c>
      <c r="Y55" s="777">
        <f>IFERROR(SUM(Y48:Y53),"0")</f>
        <v>33.599999999999994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9</v>
      </c>
      <c r="Y75" s="776">
        <f>IFERROR(IF(X75="",0,CEILING((X75/$H75),1)*$H75),"")</f>
        <v>10.8</v>
      </c>
      <c r="Z75" s="36">
        <f>IFERROR(IF(Y75=0,"",ROUNDUP(Y75/H75,0)*0.02175),"")</f>
        <v>2.1749999999999999E-2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9.3999999999999986</v>
      </c>
      <c r="BN75" s="64">
        <f>IFERROR(Y75*I75/H75,"0")</f>
        <v>11.28</v>
      </c>
      <c r="BO75" s="64">
        <f>IFERROR(1/J75*(X75/H75),"0")</f>
        <v>1.4880952380952378E-2</v>
      </c>
      <c r="BP75" s="64">
        <f>IFERROR(1/J75*(Y75/H75),"0")</f>
        <v>1.7857142857142856E-2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0.83333333333333326</v>
      </c>
      <c r="Y79" s="777">
        <f>IFERROR(Y75/H75,"0")+IFERROR(Y76/H76,"0")+IFERROR(Y77/H77,"0")+IFERROR(Y78/H78,"0")</f>
        <v>1</v>
      </c>
      <c r="Z79" s="777">
        <f>IFERROR(IF(Z75="",0,Z75),"0")+IFERROR(IF(Z76="",0,Z76),"0")+IFERROR(IF(Z77="",0,Z77),"0")+IFERROR(IF(Z78="",0,Z78),"0")</f>
        <v>2.1749999999999999E-2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9</v>
      </c>
      <c r="Y80" s="777">
        <f>IFERROR(SUM(Y75:Y78),"0")</f>
        <v>10.8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2</v>
      </c>
      <c r="Y86" s="776">
        <f t="shared" si="16"/>
        <v>3.6</v>
      </c>
      <c r="Z86" s="36">
        <f>IFERROR(IF(Y86=0,"",ROUNDUP(Y86/H86,0)*0.00502),"")</f>
        <v>1.004E-2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2.1111111111111112</v>
      </c>
      <c r="BN86" s="64">
        <f t="shared" si="18"/>
        <v>3.8</v>
      </c>
      <c r="BO86" s="64">
        <f t="shared" si="19"/>
        <v>4.7483380816714157E-3</v>
      </c>
      <c r="BP86" s="64">
        <f t="shared" si="20"/>
        <v>8.5470085470085479E-3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1.1111111111111112</v>
      </c>
      <c r="Y88" s="777">
        <f>IFERROR(Y82/H82,"0")+IFERROR(Y83/H83,"0")+IFERROR(Y84/H84,"0")+IFERROR(Y85/H85,"0")+IFERROR(Y86/H86,"0")+IFERROR(Y87/H87,"0")</f>
        <v>2</v>
      </c>
      <c r="Z88" s="777">
        <f>IFERROR(IF(Z82="",0,Z82),"0")+IFERROR(IF(Z83="",0,Z83),"0")+IFERROR(IF(Z84="",0,Z84),"0")+IFERROR(IF(Z85="",0,Z85),"0")+IFERROR(IF(Z86="",0,Z86),"0")+IFERROR(IF(Z87="",0,Z87),"0")</f>
        <v>1.004E-2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2</v>
      </c>
      <c r="Y89" s="777">
        <f>IFERROR(SUM(Y82:Y87),"0")</f>
        <v>3.6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29</v>
      </c>
      <c r="Y101" s="776">
        <f>IFERROR(IF(X101="",0,CEILING((X101/$H101),1)*$H101),"")</f>
        <v>33.6</v>
      </c>
      <c r="Z101" s="36">
        <f>IFERROR(IF(Y101=0,"",ROUNDUP(Y101/H101,0)*0.02175),"")</f>
        <v>8.6999999999999994E-2</v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30.947142857142858</v>
      </c>
      <c r="BN101" s="64">
        <f>IFERROR(Y101*I101/H101,"0")</f>
        <v>35.856000000000002</v>
      </c>
      <c r="BO101" s="64">
        <f>IFERROR(1/J101*(X101/H101),"0")</f>
        <v>6.164965986394557E-2</v>
      </c>
      <c r="BP101" s="64">
        <f>IFERROR(1/J101*(Y101/H101),"0")</f>
        <v>7.1428571428571425E-2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3.4523809523809521</v>
      </c>
      <c r="Y103" s="777">
        <f>IFERROR(Y100/H100,"0")+IFERROR(Y101/H101,"0")+IFERROR(Y102/H102,"0")</f>
        <v>4</v>
      </c>
      <c r="Z103" s="777">
        <f>IFERROR(IF(Z100="",0,Z100),"0")+IFERROR(IF(Z101="",0,Z101),"0")+IFERROR(IF(Z102="",0,Z102),"0")</f>
        <v>8.6999999999999994E-2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29</v>
      </c>
      <c r="Y104" s="777">
        <f>IFERROR(SUM(Y100:Y102),"0")</f>
        <v>33.6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5</v>
      </c>
      <c r="Y109" s="776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5.2333333333333334</v>
      </c>
      <c r="BN109" s="64">
        <f>IFERROR(Y109*I109/H109,"0")</f>
        <v>9.42</v>
      </c>
      <c r="BO109" s="64">
        <f>IFERROR(1/J109*(X109/H109),"0")</f>
        <v>8.4175084175084174E-3</v>
      </c>
      <c r="BP109" s="64">
        <f>IFERROR(1/J109*(Y109/H109),"0")</f>
        <v>1.5151515151515152E-2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1.1111111111111112</v>
      </c>
      <c r="Y110" s="777">
        <f>IFERROR(Y107/H107,"0")+IFERROR(Y108/H108,"0")+IFERROR(Y109/H109,"0")</f>
        <v>2</v>
      </c>
      <c r="Z110" s="777">
        <f>IFERROR(IF(Z107="",0,Z107),"0")+IFERROR(IF(Z108="",0,Z108),"0")+IFERROR(IF(Z109="",0,Z109),"0")</f>
        <v>1.804E-2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5</v>
      </c>
      <c r="Y111" s="777">
        <f>IFERROR(SUM(Y107:Y109),"0")</f>
        <v>9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220</v>
      </c>
      <c r="Y115" s="776">
        <f t="shared" si="26"/>
        <v>221.4</v>
      </c>
      <c r="Z115" s="36">
        <f>IFERROR(IF(Y115=0,"",ROUNDUP(Y115/H115,0)*0.00651),"")</f>
        <v>0.53381999999999996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240.5333333333333</v>
      </c>
      <c r="BN115" s="64">
        <f t="shared" si="28"/>
        <v>242.06399999999999</v>
      </c>
      <c r="BO115" s="64">
        <f t="shared" si="29"/>
        <v>0.44770044770044776</v>
      </c>
      <c r="BP115" s="64">
        <f t="shared" si="30"/>
        <v>0.45054945054945056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81.481481481481481</v>
      </c>
      <c r="Y119" s="777">
        <f>IFERROR(Y113/H113,"0")+IFERROR(Y114/H114,"0")+IFERROR(Y115/H115,"0")+IFERROR(Y116/H116,"0")+IFERROR(Y117/H117,"0")+IFERROR(Y118/H118,"0")</f>
        <v>82</v>
      </c>
      <c r="Z119" s="777">
        <f>IFERROR(IF(Z113="",0,Z113),"0")+IFERROR(IF(Z114="",0,Z114),"0")+IFERROR(IF(Z115="",0,Z115),"0")+IFERROR(IF(Z116="",0,Z116),"0")+IFERROR(IF(Z117="",0,Z117),"0")+IFERROR(IF(Z118="",0,Z118),"0")</f>
        <v>0.53381999999999996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220</v>
      </c>
      <c r="Y120" s="777">
        <f>IFERROR(SUM(Y113:Y118),"0")</f>
        <v>221.4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28</v>
      </c>
      <c r="Y126" s="776">
        <f>IFERROR(IF(X126="",0,CEILING((X126/$H126),1)*$H126),"")</f>
        <v>31.5</v>
      </c>
      <c r="Z126" s="36">
        <f>IFERROR(IF(Y126=0,"",ROUNDUP(Y126/H126,0)*0.00902),"")</f>
        <v>6.3140000000000002E-2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29.306666666666665</v>
      </c>
      <c r="BN126" s="64">
        <f>IFERROR(Y126*I126/H126,"0")</f>
        <v>32.97</v>
      </c>
      <c r="BO126" s="64">
        <f>IFERROR(1/J126*(X126/H126),"0")</f>
        <v>4.7138047138047139E-2</v>
      </c>
      <c r="BP126" s="64">
        <f>IFERROR(1/J126*(Y126/H126),"0")</f>
        <v>5.3030303030303032E-2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6.2222222222222223</v>
      </c>
      <c r="Y128" s="777">
        <f>IFERROR(Y123/H123,"0")+IFERROR(Y124/H124,"0")+IFERROR(Y125/H125,"0")+IFERROR(Y126/H126,"0")+IFERROR(Y127/H127,"0")</f>
        <v>7</v>
      </c>
      <c r="Z128" s="777">
        <f>IFERROR(IF(Z123="",0,Z123),"0")+IFERROR(IF(Z124="",0,Z124),"0")+IFERROR(IF(Z125="",0,Z125),"0")+IFERROR(IF(Z126="",0,Z126),"0")+IFERROR(IF(Z127="",0,Z127),"0")</f>
        <v>6.3140000000000002E-2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28</v>
      </c>
      <c r="Y129" s="777">
        <f>IFERROR(SUM(Y123:Y127),"0")</f>
        <v>31.5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56</v>
      </c>
      <c r="Y195" s="776">
        <f t="shared" si="36"/>
        <v>58.800000000000004</v>
      </c>
      <c r="Z195" s="36">
        <f>IFERROR(IF(Y195=0,"",ROUNDUP(Y195/H195,0)*0.00902),"")</f>
        <v>0.12628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58.8</v>
      </c>
      <c r="BN195" s="64">
        <f t="shared" si="38"/>
        <v>61.740000000000009</v>
      </c>
      <c r="BO195" s="64">
        <f t="shared" si="39"/>
        <v>0.10101010101010101</v>
      </c>
      <c r="BP195" s="64">
        <f t="shared" si="40"/>
        <v>0.10606060606060606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13.333333333333332</v>
      </c>
      <c r="Y201" s="777">
        <f>IFERROR(Y193/H193,"0")+IFERROR(Y194/H194,"0")+IFERROR(Y195/H195,"0")+IFERROR(Y196/H196,"0")+IFERROR(Y197/H197,"0")+IFERROR(Y198/H198,"0")+IFERROR(Y199/H199,"0")+IFERROR(Y200/H200,"0")</f>
        <v>14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0.12628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56</v>
      </c>
      <c r="Y202" s="777">
        <f>IFERROR(SUM(Y193:Y200),"0")</f>
        <v>58.800000000000004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3</v>
      </c>
      <c r="Y222" s="776">
        <f t="shared" si="41"/>
        <v>3.6</v>
      </c>
      <c r="Z222" s="36">
        <f>IFERROR(IF(Y222=0,"",ROUNDUP(Y222/H222,0)*0.00502),"")</f>
        <v>1.004E-2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3.1666666666666661</v>
      </c>
      <c r="BN222" s="64">
        <f t="shared" si="43"/>
        <v>3.8</v>
      </c>
      <c r="BO222" s="64">
        <f t="shared" si="44"/>
        <v>7.1225071225071226E-3</v>
      </c>
      <c r="BP222" s="64">
        <f t="shared" si="45"/>
        <v>8.5470085470085479E-3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1.6666666666666665</v>
      </c>
      <c r="Y223" s="777">
        <f>IFERROR(Y215/H215,"0")+IFERROR(Y216/H216,"0")+IFERROR(Y217/H217,"0")+IFERROR(Y218/H218,"0")+IFERROR(Y219/H219,"0")+IFERROR(Y220/H220,"0")+IFERROR(Y221/H221,"0")+IFERROR(Y222/H222,"0")</f>
        <v>2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1.004E-2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3</v>
      </c>
      <c r="Y224" s="777">
        <f>IFERROR(SUM(Y215:Y222),"0")</f>
        <v>3.6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34</v>
      </c>
      <c r="Y230" s="776">
        <f t="shared" si="46"/>
        <v>36</v>
      </c>
      <c r="Z230" s="36">
        <f t="shared" ref="Z230:Z236" si="51">IFERROR(IF(Y230=0,"",ROUNDUP(Y230/H230,0)*0.00651),"")</f>
        <v>9.7650000000000001E-2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37.825000000000003</v>
      </c>
      <c r="BN230" s="64">
        <f t="shared" si="48"/>
        <v>40.050000000000004</v>
      </c>
      <c r="BO230" s="64">
        <f t="shared" si="49"/>
        <v>7.7838827838827854E-2</v>
      </c>
      <c r="BP230" s="64">
        <f t="shared" si="50"/>
        <v>8.241758241758243E-2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34</v>
      </c>
      <c r="Y236" s="776">
        <f t="shared" si="46"/>
        <v>36</v>
      </c>
      <c r="Z236" s="36">
        <f t="shared" si="51"/>
        <v>9.7650000000000001E-2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37.655000000000001</v>
      </c>
      <c r="BN236" s="64">
        <f t="shared" si="48"/>
        <v>39.870000000000005</v>
      </c>
      <c r="BO236" s="64">
        <f t="shared" si="49"/>
        <v>7.7838827838827854E-2</v>
      </c>
      <c r="BP236" s="64">
        <f t="shared" si="50"/>
        <v>8.241758241758243E-2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28.333333333333336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0.1953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68</v>
      </c>
      <c r="Y238" s="777">
        <f>IFERROR(SUM(Y226:Y236),"0")</f>
        <v>72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411</v>
      </c>
      <c r="Y462" s="776">
        <f>IFERROR(IF(X462="",0,CEILING((X462/$H462),1)*$H462),"")</f>
        <v>414</v>
      </c>
      <c r="Z462" s="36">
        <f>IFERROR(IF(Y462=0,"",ROUNDUP(Y462/H462,0)*0.02175),"")</f>
        <v>1.0004999999999999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436.75600000000003</v>
      </c>
      <c r="BN462" s="64">
        <f>IFERROR(Y462*I462/H462,"0")</f>
        <v>439.94400000000002</v>
      </c>
      <c r="BO462" s="64">
        <f>IFERROR(1/J462*(X462/H462),"0")</f>
        <v>0.81547619047619035</v>
      </c>
      <c r="BP462" s="64">
        <f>IFERROR(1/J462*(Y462/H462),"0")</f>
        <v>0.8214285714285714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45.666666666666664</v>
      </c>
      <c r="Y467" s="777">
        <f>IFERROR(Y462/H462,"0")+IFERROR(Y463/H463,"0")+IFERROR(Y464/H464,"0")+IFERROR(Y465/H465,"0")+IFERROR(Y466/H466,"0")</f>
        <v>46</v>
      </c>
      <c r="Z467" s="777">
        <f>IFERROR(IF(Z462="",0,Z462),"0")+IFERROR(IF(Z463="",0,Z463),"0")+IFERROR(IF(Z464="",0,Z464),"0")+IFERROR(IF(Z465="",0,Z465),"0")+IFERROR(IF(Z466="",0,Z466),"0")</f>
        <v>1.0004999999999999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411</v>
      </c>
      <c r="Y468" s="777">
        <f>IFERROR(SUM(Y462:Y466),"0")</f>
        <v>414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9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23</v>
      </c>
      <c r="Y500" s="776">
        <f t="shared" si="98"/>
        <v>23.1</v>
      </c>
      <c r="Z500" s="36">
        <f t="shared" si="103"/>
        <v>5.5220000000000005E-2</v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24.423809523809524</v>
      </c>
      <c r="BN500" s="64">
        <f t="shared" si="100"/>
        <v>24.53</v>
      </c>
      <c r="BO500" s="64">
        <f t="shared" si="101"/>
        <v>4.680504680504681E-2</v>
      </c>
      <c r="BP500" s="64">
        <f t="shared" si="102"/>
        <v>4.7008547008547015E-2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10.952380952380953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11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5.5220000000000005E-2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23</v>
      </c>
      <c r="Y506" s="777">
        <f>IFERROR(SUM(Y480:Y504),"0")</f>
        <v>23.1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904</v>
      </c>
      <c r="Y558" s="776">
        <f t="shared" si="104"/>
        <v>908.16000000000008</v>
      </c>
      <c r="Z558" s="36">
        <f t="shared" si="109"/>
        <v>2.0571199999999998</v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965.63636363636351</v>
      </c>
      <c r="BN558" s="64">
        <f t="shared" si="106"/>
        <v>970.07999999999993</v>
      </c>
      <c r="BO558" s="64">
        <f t="shared" si="107"/>
        <v>1.6462703962703964</v>
      </c>
      <c r="BP558" s="64">
        <f t="shared" si="108"/>
        <v>1.653846153846154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346</v>
      </c>
      <c r="Y560" s="776">
        <f t="shared" si="104"/>
        <v>348.48</v>
      </c>
      <c r="Z560" s="36">
        <f t="shared" si="109"/>
        <v>0.78936000000000006</v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369.59090909090907</v>
      </c>
      <c r="BN560" s="64">
        <f t="shared" si="106"/>
        <v>372.24</v>
      </c>
      <c r="BO560" s="64">
        <f t="shared" si="107"/>
        <v>0.63009906759906764</v>
      </c>
      <c r="BP560" s="64">
        <f t="shared" si="108"/>
        <v>0.63461538461538469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51</v>
      </c>
      <c r="Y561" s="776">
        <f t="shared" si="104"/>
        <v>54</v>
      </c>
      <c r="Z561" s="36">
        <f>IFERROR(IF(Y561=0,"",ROUNDUP(Y561/H561,0)*0.00902),"")</f>
        <v>0.1353</v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53.975000000000001</v>
      </c>
      <c r="BN561" s="64">
        <f t="shared" si="106"/>
        <v>57.15</v>
      </c>
      <c r="BO561" s="64">
        <f t="shared" si="107"/>
        <v>0.10732323232323232</v>
      </c>
      <c r="BP561" s="64">
        <f t="shared" si="108"/>
        <v>0.11363636363636365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250.90909090909091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253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2.9817799999999997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1301</v>
      </c>
      <c r="Y567" s="777">
        <f>IFERROR(SUM(Y554:Y565),"0")</f>
        <v>1310.6400000000001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666</v>
      </c>
      <c r="Y569" s="776">
        <f>IFERROR(IF(X569="",0,CEILING((X569/$H569),1)*$H569),"")</f>
        <v>670.56000000000006</v>
      </c>
      <c r="Z569" s="36">
        <f>IFERROR(IF(Y569=0,"",ROUNDUP(Y569/H569,0)*0.01196),"")</f>
        <v>1.51892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711.40909090909088</v>
      </c>
      <c r="BN569" s="64">
        <f>IFERROR(Y569*I569/H569,"0")</f>
        <v>716.28</v>
      </c>
      <c r="BO569" s="64">
        <f>IFERROR(1/J569*(X569/H569),"0")</f>
        <v>1.2128496503496504</v>
      </c>
      <c r="BP569" s="64">
        <f>IFERROR(1/J569*(Y569/H569),"0")</f>
        <v>1.2211538461538463</v>
      </c>
    </row>
    <row r="570" spans="1:68" ht="16.5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21</v>
      </c>
      <c r="Y571" s="776">
        <f>IFERROR(IF(X571="",0,CEILING((X571/$H571),1)*$H571),"")</f>
        <v>21.6</v>
      </c>
      <c r="Z571" s="36">
        <f>IFERROR(IF(Y571=0,"",ROUNDUP(Y571/H571,0)*0.00902),"")</f>
        <v>5.4120000000000001E-2</v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22.225000000000001</v>
      </c>
      <c r="BN571" s="64">
        <f>IFERROR(Y571*I571/H571,"0")</f>
        <v>22.860000000000003</v>
      </c>
      <c r="BO571" s="64">
        <f>IFERROR(1/J571*(X571/H571),"0")</f>
        <v>4.4191919191919192E-2</v>
      </c>
      <c r="BP571" s="64">
        <f>IFERROR(1/J571*(Y571/H571),"0")</f>
        <v>4.5454545454545456E-2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131.96969696969697</v>
      </c>
      <c r="Y572" s="777">
        <f>IFERROR(Y569/H569,"0")+IFERROR(Y570/H570,"0")+IFERROR(Y571/H571,"0")</f>
        <v>133</v>
      </c>
      <c r="Z572" s="777">
        <f>IFERROR(IF(Z569="",0,Z569),"0")+IFERROR(IF(Z570="",0,Z570),"0")+IFERROR(IF(Z571="",0,Z571),"0")</f>
        <v>1.57304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687</v>
      </c>
      <c r="Y573" s="777">
        <f>IFERROR(SUM(Y569:Y571),"0")</f>
        <v>692.16000000000008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57</v>
      </c>
      <c r="Y576" s="776">
        <f t="shared" si="110"/>
        <v>58.080000000000005</v>
      </c>
      <c r="Z576" s="36">
        <f>IFERROR(IF(Y576=0,"",ROUNDUP(Y576/H576,0)*0.01196),"")</f>
        <v>0.13156000000000001</v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60.886363636363626</v>
      </c>
      <c r="BN576" s="64">
        <f t="shared" si="112"/>
        <v>62.040000000000006</v>
      </c>
      <c r="BO576" s="64">
        <f t="shared" si="113"/>
        <v>0.10380244755244755</v>
      </c>
      <c r="BP576" s="64">
        <f t="shared" si="114"/>
        <v>0.10576923076923078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10.795454545454545</v>
      </c>
      <c r="Y584" s="777">
        <f>IFERROR(Y575/H575,"0")+IFERROR(Y576/H576,"0")+IFERROR(Y577/H577,"0")+IFERROR(Y578/H578,"0")+IFERROR(Y579/H579,"0")+IFERROR(Y580/H580,"0")+IFERROR(Y581/H581,"0")+IFERROR(Y582/H582,"0")+IFERROR(Y583/H583,"0")</f>
        <v>11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0.13156000000000001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57</v>
      </c>
      <c r="Y585" s="777">
        <f>IFERROR(SUM(Y575:Y583),"0")</f>
        <v>58.080000000000005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2930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2975.88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3132.2093621933618</v>
      </c>
      <c r="Y663" s="777">
        <f>IFERROR(SUM(BN22:BN659),"0")</f>
        <v>3181.0140000000006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6</v>
      </c>
      <c r="Y664" s="38">
        <f>ROUNDUP(SUM(BP22:BP659),0)</f>
        <v>6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3282.2093621933618</v>
      </c>
      <c r="Y665" s="777">
        <f>GrossWeightTotalR+PalletQtyTotalR*25</f>
        <v>3331.0140000000006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590.60612073112065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601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6.8727599999999995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33.599999999999994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48</v>
      </c>
      <c r="E672" s="46">
        <f>IFERROR(Y107*1,"0")+IFERROR(Y108*1,"0")+IFERROR(Y109*1,"0")+IFERROR(Y113*1,"0")+IFERROR(Y114*1,"0")+IFERROR(Y115*1,"0")+IFERROR(Y116*1,"0")+IFERROR(Y117*1,"0")+IFERROR(Y118*1,"0")</f>
        <v>230.4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31.5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58.800000000000004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75.599999999999994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414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23.1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2060.88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2024-12-20T09:16:13Z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