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9AEE86B-C63E-4C96-9320-409B8E8958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1" l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Z299" i="1" s="1"/>
  <c r="Y278" i="1"/>
  <c r="Y300" i="1" s="1"/>
  <c r="Y276" i="1"/>
  <c r="X276" i="1"/>
  <c r="Z275" i="1"/>
  <c r="X275" i="1"/>
  <c r="BO274" i="1"/>
  <c r="BM274" i="1"/>
  <c r="Z274" i="1"/>
  <c r="Y274" i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Y275" i="1" s="1"/>
  <c r="X270" i="1"/>
  <c r="Z269" i="1"/>
  <c r="X269" i="1"/>
  <c r="BO268" i="1"/>
  <c r="BM268" i="1"/>
  <c r="Z268" i="1"/>
  <c r="Y268" i="1"/>
  <c r="BO267" i="1"/>
  <c r="BM267" i="1"/>
  <c r="Z267" i="1"/>
  <c r="Y267" i="1"/>
  <c r="X265" i="1"/>
  <c r="Y264" i="1"/>
  <c r="X264" i="1"/>
  <c r="BP263" i="1"/>
  <c r="BO263" i="1"/>
  <c r="BN263" i="1"/>
  <c r="BM263" i="1"/>
  <c r="Z263" i="1"/>
  <c r="Z264" i="1" s="1"/>
  <c r="Y263" i="1"/>
  <c r="Y265" i="1" s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3" i="1"/>
  <c r="Z242" i="1"/>
  <c r="X242" i="1"/>
  <c r="BO241" i="1"/>
  <c r="BM241" i="1"/>
  <c r="Z241" i="1"/>
  <c r="Y241" i="1"/>
  <c r="P241" i="1"/>
  <c r="Y238" i="1"/>
  <c r="X238" i="1"/>
  <c r="Z237" i="1"/>
  <c r="X237" i="1"/>
  <c r="BO236" i="1"/>
  <c r="BM236" i="1"/>
  <c r="Z236" i="1"/>
  <c r="Y236" i="1"/>
  <c r="P236" i="1"/>
  <c r="BP235" i="1"/>
  <c r="BO235" i="1"/>
  <c r="BN235" i="1"/>
  <c r="BM235" i="1"/>
  <c r="Z235" i="1"/>
  <c r="Y235" i="1"/>
  <c r="Y237" i="1" s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Z224" i="1" s="1"/>
  <c r="Y222" i="1"/>
  <c r="P222" i="1"/>
  <c r="X219" i="1"/>
  <c r="Z218" i="1"/>
  <c r="X218" i="1"/>
  <c r="BO217" i="1"/>
  <c r="BM217" i="1"/>
  <c r="Z217" i="1"/>
  <c r="Y217" i="1"/>
  <c r="P217" i="1"/>
  <c r="Y214" i="1"/>
  <c r="X214" i="1"/>
  <c r="Z213" i="1"/>
  <c r="X213" i="1"/>
  <c r="BO212" i="1"/>
  <c r="BM212" i="1"/>
  <c r="Z212" i="1"/>
  <c r="Y212" i="1"/>
  <c r="P212" i="1"/>
  <c r="X209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X184" i="1"/>
  <c r="X183" i="1"/>
  <c r="BO182" i="1"/>
  <c r="BM182" i="1"/>
  <c r="Z182" i="1"/>
  <c r="Y182" i="1"/>
  <c r="P182" i="1"/>
  <c r="BP181" i="1"/>
  <c r="BO181" i="1"/>
  <c r="BN181" i="1"/>
  <c r="BM181" i="1"/>
  <c r="Z181" i="1"/>
  <c r="Z183" i="1" s="1"/>
  <c r="Y181" i="1"/>
  <c r="P181" i="1"/>
  <c r="BO180" i="1"/>
  <c r="BM180" i="1"/>
  <c r="Z180" i="1"/>
  <c r="Y180" i="1"/>
  <c r="P180" i="1"/>
  <c r="Y176" i="1"/>
  <c r="X176" i="1"/>
  <c r="Z175" i="1"/>
  <c r="X175" i="1"/>
  <c r="BO174" i="1"/>
  <c r="BM174" i="1"/>
  <c r="Z174" i="1"/>
  <c r="Y174" i="1"/>
  <c r="P174" i="1"/>
  <c r="BP173" i="1"/>
  <c r="BO173" i="1"/>
  <c r="BN173" i="1"/>
  <c r="BM173" i="1"/>
  <c r="Z173" i="1"/>
  <c r="Y173" i="1"/>
  <c r="Y175" i="1" s="1"/>
  <c r="X171" i="1"/>
  <c r="X170" i="1"/>
  <c r="BO169" i="1"/>
  <c r="BM169" i="1"/>
  <c r="Z169" i="1"/>
  <c r="Y169" i="1"/>
  <c r="P169" i="1"/>
  <c r="BP168" i="1"/>
  <c r="BO168" i="1"/>
  <c r="BN168" i="1"/>
  <c r="BM168" i="1"/>
  <c r="Z168" i="1"/>
  <c r="Z170" i="1" s="1"/>
  <c r="Y168" i="1"/>
  <c r="P168" i="1"/>
  <c r="BO167" i="1"/>
  <c r="BM167" i="1"/>
  <c r="Z167" i="1"/>
  <c r="Y167" i="1"/>
  <c r="P167" i="1"/>
  <c r="Y163" i="1"/>
  <c r="X163" i="1"/>
  <c r="Z162" i="1"/>
  <c r="X162" i="1"/>
  <c r="BO161" i="1"/>
  <c r="BM161" i="1"/>
  <c r="Z161" i="1"/>
  <c r="Y161" i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Z155" i="1"/>
  <c r="Y155" i="1"/>
  <c r="P155" i="1"/>
  <c r="BO154" i="1"/>
  <c r="BM154" i="1"/>
  <c r="Z154" i="1"/>
  <c r="Y154" i="1"/>
  <c r="BP154" i="1" s="1"/>
  <c r="BO153" i="1"/>
  <c r="BM153" i="1"/>
  <c r="Z153" i="1"/>
  <c r="Y153" i="1"/>
  <c r="Y158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X144" i="1"/>
  <c r="Z143" i="1"/>
  <c r="X143" i="1"/>
  <c r="BO142" i="1"/>
  <c r="BM142" i="1"/>
  <c r="Z142" i="1"/>
  <c r="Y142" i="1"/>
  <c r="Y143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Y138" i="1" s="1"/>
  <c r="P136" i="1"/>
  <c r="X133" i="1"/>
  <c r="Y132" i="1"/>
  <c r="X132" i="1"/>
  <c r="BP131" i="1"/>
  <c r="BO131" i="1"/>
  <c r="BN131" i="1"/>
  <c r="BM131" i="1"/>
  <c r="Z131" i="1"/>
  <c r="Z132" i="1" s="1"/>
  <c r="Y131" i="1"/>
  <c r="Y133" i="1" s="1"/>
  <c r="X128" i="1"/>
  <c r="Z127" i="1"/>
  <c r="X127" i="1"/>
  <c r="BO126" i="1"/>
  <c r="BM126" i="1"/>
  <c r="Z126" i="1"/>
  <c r="Y126" i="1"/>
  <c r="Y127" i="1" s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Y123" i="1" s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Z116" i="1" s="1"/>
  <c r="Y114" i="1"/>
  <c r="P114" i="1"/>
  <c r="BO113" i="1"/>
  <c r="BM113" i="1"/>
  <c r="Z113" i="1"/>
  <c r="Y113" i="1"/>
  <c r="Y116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Z109" i="1" s="1"/>
  <c r="Y107" i="1"/>
  <c r="Y109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Z103" i="1" s="1"/>
  <c r="Y97" i="1"/>
  <c r="Y104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Z86" i="1" s="1"/>
  <c r="Y81" i="1"/>
  <c r="P81" i="1"/>
  <c r="BO80" i="1"/>
  <c r="BM80" i="1"/>
  <c r="Z80" i="1"/>
  <c r="Y80" i="1"/>
  <c r="Y86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59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9" i="1" s="1"/>
  <c r="P36" i="1"/>
  <c r="X33" i="1"/>
  <c r="X32" i="1"/>
  <c r="X305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X303" i="1" s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301" i="1" s="1"/>
  <c r="Y23" i="1"/>
  <c r="X23" i="1"/>
  <c r="BP22" i="1"/>
  <c r="BO22" i="1"/>
  <c r="BN22" i="1"/>
  <c r="BM22" i="1"/>
  <c r="X302" i="1" s="1"/>
  <c r="X304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301" i="1" s="1"/>
  <c r="Y38" i="1"/>
  <c r="Y305" i="1" s="1"/>
  <c r="Y60" i="1"/>
  <c r="Y65" i="1"/>
  <c r="Y77" i="1"/>
  <c r="Y87" i="1"/>
  <c r="Y94" i="1"/>
  <c r="Y103" i="1"/>
  <c r="Y110" i="1"/>
  <c r="Y117" i="1"/>
  <c r="Y122" i="1"/>
  <c r="Y128" i="1"/>
  <c r="Y139" i="1"/>
  <c r="Y144" i="1"/>
  <c r="Y170" i="1"/>
  <c r="BP167" i="1"/>
  <c r="BN167" i="1"/>
  <c r="BP169" i="1"/>
  <c r="BN169" i="1"/>
  <c r="Y183" i="1"/>
  <c r="BP180" i="1"/>
  <c r="BN180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8" i="1"/>
  <c r="BP217" i="1"/>
  <c r="BN217" i="1"/>
  <c r="Y242" i="1"/>
  <c r="BP241" i="1"/>
  <c r="BN241" i="1"/>
  <c r="Y269" i="1"/>
  <c r="BP267" i="1"/>
  <c r="BN267" i="1"/>
  <c r="BP268" i="1"/>
  <c r="BN268" i="1"/>
  <c r="H9" i="1"/>
  <c r="BN29" i="1"/>
  <c r="Y302" i="1" s="1"/>
  <c r="Y304" i="1" s="1"/>
  <c r="BN31" i="1"/>
  <c r="BN36" i="1"/>
  <c r="BP36" i="1"/>
  <c r="Y303" i="1" s="1"/>
  <c r="BN48" i="1"/>
  <c r="BN50" i="1"/>
  <c r="BN52" i="1"/>
  <c r="BN54" i="1"/>
  <c r="BN56" i="1"/>
  <c r="BN58" i="1"/>
  <c r="BN63" i="1"/>
  <c r="BP63" i="1"/>
  <c r="BN75" i="1"/>
  <c r="BN80" i="1"/>
  <c r="BP80" i="1"/>
  <c r="BN83" i="1"/>
  <c r="BN85" i="1"/>
  <c r="BN90" i="1"/>
  <c r="BP90" i="1"/>
  <c r="BN92" i="1"/>
  <c r="BN97" i="1"/>
  <c r="BP97" i="1"/>
  <c r="BN99" i="1"/>
  <c r="BN101" i="1"/>
  <c r="BN108" i="1"/>
  <c r="BN113" i="1"/>
  <c r="BP113" i="1"/>
  <c r="BN115" i="1"/>
  <c r="BN120" i="1"/>
  <c r="BP120" i="1"/>
  <c r="BN126" i="1"/>
  <c r="BP126" i="1"/>
  <c r="BN137" i="1"/>
  <c r="BN142" i="1"/>
  <c r="BP142" i="1"/>
  <c r="Z157" i="1"/>
  <c r="Z306" i="1" s="1"/>
  <c r="BN153" i="1"/>
  <c r="BP153" i="1"/>
  <c r="BN154" i="1"/>
  <c r="BP155" i="1"/>
  <c r="BN155" i="1"/>
  <c r="Y157" i="1"/>
  <c r="BP161" i="1"/>
  <c r="BN161" i="1"/>
  <c r="Y171" i="1"/>
  <c r="BP174" i="1"/>
  <c r="BN174" i="1"/>
  <c r="Y184" i="1"/>
  <c r="Y190" i="1"/>
  <c r="BP187" i="1"/>
  <c r="BN187" i="1"/>
  <c r="BP189" i="1"/>
  <c r="BN189" i="1"/>
  <c r="Z200" i="1"/>
  <c r="Y208" i="1"/>
  <c r="Y209" i="1"/>
  <c r="Y213" i="1"/>
  <c r="BP212" i="1"/>
  <c r="BN212" i="1"/>
  <c r="Y219" i="1"/>
  <c r="Y225" i="1"/>
  <c r="BP222" i="1"/>
  <c r="BN222" i="1"/>
  <c r="Y224" i="1"/>
  <c r="BP236" i="1"/>
  <c r="BN236" i="1"/>
  <c r="Y243" i="1"/>
  <c r="Y260" i="1"/>
  <c r="BP257" i="1"/>
  <c r="BN257" i="1"/>
  <c r="BP258" i="1"/>
  <c r="BN258" i="1"/>
  <c r="BP259" i="1"/>
  <c r="BN259" i="1"/>
  <c r="Y270" i="1"/>
  <c r="BP274" i="1"/>
  <c r="BN274" i="1"/>
  <c r="C314" i="1" l="1"/>
  <c r="B314" i="1"/>
  <c r="A314" i="1"/>
</calcChain>
</file>

<file path=xl/sharedStrings.xml><?xml version="1.0" encoding="utf-8"?>
<sst xmlns="http://schemas.openxmlformats.org/spreadsheetml/2006/main" count="1503" uniqueCount="502">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</sst>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4"/>
  <sheetViews>
    <sheetView showGridLines="0" tabSelected="1" topLeftCell="A295" zoomScaleNormal="100" zoomScaleSheetLayoutView="100" workbookViewId="0">
      <selection activeCell="AA307" sqref="AA307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0" t="s">
        <v>0</v>
      </c>
      <c r="E1" s="341"/>
      <c r="F1" s="341"/>
      <c r="G1" s="12" t="s">
        <v>1</v>
      </c>
      <c r="H1" s="370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11" t="s">
        <v>8</v>
      </c>
      <c r="B5" s="402"/>
      <c r="C5" s="403"/>
      <c r="D5" s="372"/>
      <c r="E5" s="373"/>
      <c r="F5" s="510" t="s">
        <v>9</v>
      </c>
      <c r="G5" s="403"/>
      <c r="H5" s="372"/>
      <c r="I5" s="481"/>
      <c r="J5" s="481"/>
      <c r="K5" s="481"/>
      <c r="L5" s="481"/>
      <c r="M5" s="373"/>
      <c r="N5" s="61"/>
      <c r="P5" s="24" t="s">
        <v>10</v>
      </c>
      <c r="Q5" s="517">
        <v>45639</v>
      </c>
      <c r="R5" s="409"/>
      <c r="T5" s="435" t="s">
        <v>11</v>
      </c>
      <c r="U5" s="436"/>
      <c r="V5" s="437" t="s">
        <v>12</v>
      </c>
      <c r="W5" s="409"/>
      <c r="AB5" s="51"/>
      <c r="AC5" s="51"/>
      <c r="AD5" s="51"/>
      <c r="AE5" s="51"/>
    </row>
    <row r="6" spans="1:32" s="314" customFormat="1" ht="24" customHeight="1" x14ac:dyDescent="0.2">
      <c r="A6" s="411" t="s">
        <v>13</v>
      </c>
      <c r="B6" s="402"/>
      <c r="C6" s="403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9"/>
      <c r="N6" s="62"/>
      <c r="P6" s="24" t="s">
        <v>15</v>
      </c>
      <c r="Q6" s="524" t="str">
        <f>IF(Q5=0," ",CHOOSE(WEEKDAY(Q5,2),"Понедельник","Вторник","Среда","Четверг","Пятница","Суббота","Воскресенье"))</f>
        <v>Пятница</v>
      </c>
      <c r="R6" s="325"/>
      <c r="T6" s="440" t="s">
        <v>16</v>
      </c>
      <c r="U6" s="436"/>
      <c r="V6" s="468" t="s">
        <v>17</v>
      </c>
      <c r="W6" s="353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6" t="str">
        <f>IFERROR(VLOOKUP(DeliveryAddress,Table,3,0),1)</f>
        <v>1</v>
      </c>
      <c r="E7" s="357"/>
      <c r="F7" s="357"/>
      <c r="G7" s="357"/>
      <c r="H7" s="357"/>
      <c r="I7" s="357"/>
      <c r="J7" s="357"/>
      <c r="K7" s="357"/>
      <c r="L7" s="357"/>
      <c r="M7" s="358"/>
      <c r="N7" s="63"/>
      <c r="P7" s="24"/>
      <c r="Q7" s="42"/>
      <c r="R7" s="42"/>
      <c r="T7" s="327"/>
      <c r="U7" s="436"/>
      <c r="V7" s="469"/>
      <c r="W7" s="470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30"/>
      <c r="C8" s="331"/>
      <c r="D8" s="364" t="s">
        <v>19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20</v>
      </c>
      <c r="Q8" s="418">
        <v>0.41666666666666669</v>
      </c>
      <c r="R8" s="358"/>
      <c r="T8" s="327"/>
      <c r="U8" s="436"/>
      <c r="V8" s="469"/>
      <c r="W8" s="470"/>
      <c r="AB8" s="51"/>
      <c r="AC8" s="51"/>
      <c r="AD8" s="51"/>
      <c r="AE8" s="51"/>
    </row>
    <row r="9" spans="1:32" s="314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25"/>
      <c r="E9" s="334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312"/>
      <c r="P9" s="26" t="s">
        <v>21</v>
      </c>
      <c r="Q9" s="406"/>
      <c r="R9" s="407"/>
      <c r="T9" s="327"/>
      <c r="U9" s="436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25"/>
      <c r="E10" s="334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63" t="str">
        <f>IFERROR(VLOOKUP($D$10,Proxy,2,FALSE),"")</f>
        <v/>
      </c>
      <c r="I10" s="327"/>
      <c r="J10" s="327"/>
      <c r="K10" s="327"/>
      <c r="L10" s="327"/>
      <c r="M10" s="327"/>
      <c r="N10" s="313"/>
      <c r="P10" s="26" t="s">
        <v>22</v>
      </c>
      <c r="Q10" s="441"/>
      <c r="R10" s="442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8"/>
      <c r="R11" s="409"/>
      <c r="U11" s="24" t="s">
        <v>27</v>
      </c>
      <c r="V11" s="488" t="s">
        <v>28</v>
      </c>
      <c r="W11" s="407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33" t="s">
        <v>29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3"/>
      <c r="N12" s="65"/>
      <c r="P12" s="24" t="s">
        <v>30</v>
      </c>
      <c r="Q12" s="418"/>
      <c r="R12" s="358"/>
      <c r="S12" s="23"/>
      <c r="U12" s="24"/>
      <c r="V12" s="341"/>
      <c r="W12" s="327"/>
      <c r="AB12" s="51"/>
      <c r="AC12" s="51"/>
      <c r="AD12" s="51"/>
      <c r="AE12" s="51"/>
    </row>
    <row r="13" spans="1:32" s="314" customFormat="1" ht="23.25" customHeight="1" x14ac:dyDescent="0.2">
      <c r="A13" s="433" t="s">
        <v>31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3"/>
      <c r="N13" s="65"/>
      <c r="O13" s="26"/>
      <c r="P13" s="26" t="s">
        <v>32</v>
      </c>
      <c r="Q13" s="488"/>
      <c r="R13" s="4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33" t="s">
        <v>33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7" t="s">
        <v>34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3"/>
      <c r="N15" s="66"/>
      <c r="P15" s="428" t="s">
        <v>35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7" t="s">
        <v>36</v>
      </c>
      <c r="B17" s="347" t="s">
        <v>37</v>
      </c>
      <c r="C17" s="421" t="s">
        <v>38</v>
      </c>
      <c r="D17" s="347" t="s">
        <v>39</v>
      </c>
      <c r="E17" s="385"/>
      <c r="F17" s="347" t="s">
        <v>40</v>
      </c>
      <c r="G17" s="347" t="s">
        <v>41</v>
      </c>
      <c r="H17" s="347" t="s">
        <v>42</v>
      </c>
      <c r="I17" s="347" t="s">
        <v>43</v>
      </c>
      <c r="J17" s="347" t="s">
        <v>44</v>
      </c>
      <c r="K17" s="347" t="s">
        <v>45</v>
      </c>
      <c r="L17" s="347" t="s">
        <v>46</v>
      </c>
      <c r="M17" s="347" t="s">
        <v>47</v>
      </c>
      <c r="N17" s="347" t="s">
        <v>48</v>
      </c>
      <c r="O17" s="347" t="s">
        <v>49</v>
      </c>
      <c r="P17" s="347" t="s">
        <v>50</v>
      </c>
      <c r="Q17" s="384"/>
      <c r="R17" s="384"/>
      <c r="S17" s="384"/>
      <c r="T17" s="385"/>
      <c r="U17" s="530" t="s">
        <v>51</v>
      </c>
      <c r="V17" s="403"/>
      <c r="W17" s="347" t="s">
        <v>52</v>
      </c>
      <c r="X17" s="347" t="s">
        <v>53</v>
      </c>
      <c r="Y17" s="531" t="s">
        <v>54</v>
      </c>
      <c r="Z17" s="479" t="s">
        <v>55</v>
      </c>
      <c r="AA17" s="461" t="s">
        <v>56</v>
      </c>
      <c r="AB17" s="461" t="s">
        <v>57</v>
      </c>
      <c r="AC17" s="461" t="s">
        <v>58</v>
      </c>
      <c r="AD17" s="461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48"/>
      <c r="B18" s="348"/>
      <c r="C18" s="348"/>
      <c r="D18" s="386"/>
      <c r="E18" s="38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86"/>
      <c r="Q18" s="387"/>
      <c r="R18" s="387"/>
      <c r="S18" s="387"/>
      <c r="T18" s="388"/>
      <c r="U18" s="70" t="s">
        <v>61</v>
      </c>
      <c r="V18" s="70" t="s">
        <v>62</v>
      </c>
      <c r="W18" s="348"/>
      <c r="X18" s="348"/>
      <c r="Y18" s="532"/>
      <c r="Z18" s="480"/>
      <c r="AA18" s="462"/>
      <c r="AB18" s="462"/>
      <c r="AC18" s="462"/>
      <c r="AD18" s="507"/>
      <c r="AE18" s="508"/>
      <c r="AF18" s="509"/>
      <c r="AG18" s="69"/>
      <c r="BD18" s="68"/>
    </row>
    <row r="19" spans="1:68" ht="27.75" customHeight="1" x14ac:dyDescent="0.2">
      <c r="A19" s="367" t="s">
        <v>63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32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5"/>
      <c r="AB20" s="315"/>
      <c r="AC20" s="315"/>
    </row>
    <row r="21" spans="1:68" ht="14.25" customHeight="1" x14ac:dyDescent="0.25">
      <c r="A21" s="349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6"/>
      <c r="AB21" s="316"/>
      <c r="AC21" s="31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8"/>
      <c r="P23" s="329" t="s">
        <v>73</v>
      </c>
      <c r="Q23" s="330"/>
      <c r="R23" s="330"/>
      <c r="S23" s="330"/>
      <c r="T23" s="330"/>
      <c r="U23" s="330"/>
      <c r="V23" s="331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8"/>
      <c r="P24" s="329" t="s">
        <v>73</v>
      </c>
      <c r="Q24" s="330"/>
      <c r="R24" s="330"/>
      <c r="S24" s="330"/>
      <c r="T24" s="330"/>
      <c r="U24" s="330"/>
      <c r="V24" s="331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67" t="s">
        <v>75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32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5"/>
      <c r="AB26" s="315"/>
      <c r="AC26" s="315"/>
    </row>
    <row r="27" spans="1:68" ht="14.25" customHeight="1" x14ac:dyDescent="0.25">
      <c r="A27" s="349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70</v>
      </c>
      <c r="X28" s="320">
        <v>42</v>
      </c>
      <c r="Y28" s="321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70</v>
      </c>
      <c r="X29" s="320">
        <v>90</v>
      </c>
      <c r="Y29" s="321">
        <f>IFERROR(IF(X29="","",X29),"")</f>
        <v>90</v>
      </c>
      <c r="Z29" s="36">
        <f>IFERROR(IF(X29="","",X29*0.00941),"")</f>
        <v>0.84689999999999999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172.96199999999999</v>
      </c>
      <c r="BN29" s="67">
        <f>IFERROR(Y29*I29,"0")</f>
        <v>172.96199999999999</v>
      </c>
      <c r="BO29" s="67">
        <f>IFERROR(X29/J29,"0")</f>
        <v>0.6428571428571429</v>
      </c>
      <c r="BP29" s="67">
        <f>IFERROR(Y29/J29,"0")</f>
        <v>0.6428571428571429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70</v>
      </c>
      <c r="X30" s="320">
        <v>56</v>
      </c>
      <c r="Y30" s="321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70</v>
      </c>
      <c r="X31" s="320">
        <v>42</v>
      </c>
      <c r="Y31" s="321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8"/>
      <c r="P32" s="329" t="s">
        <v>73</v>
      </c>
      <c r="Q32" s="330"/>
      <c r="R32" s="330"/>
      <c r="S32" s="330"/>
      <c r="T32" s="330"/>
      <c r="U32" s="330"/>
      <c r="V32" s="331"/>
      <c r="W32" s="37" t="s">
        <v>70</v>
      </c>
      <c r="X32" s="322">
        <f>IFERROR(SUM(X28:X31),"0")</f>
        <v>230</v>
      </c>
      <c r="Y32" s="322">
        <f>IFERROR(SUM(Y28:Y31),"0")</f>
        <v>230</v>
      </c>
      <c r="Z32" s="322">
        <f>IFERROR(IF(Z28="",0,Z28),"0")+IFERROR(IF(Z29="",0,Z29),"0")+IFERROR(IF(Z30="",0,Z30),"0")+IFERROR(IF(Z31="",0,Z31),"0")</f>
        <v>2.1642999999999999</v>
      </c>
      <c r="AA32" s="323"/>
      <c r="AB32" s="323"/>
      <c r="AC32" s="323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8"/>
      <c r="P33" s="329" t="s">
        <v>73</v>
      </c>
      <c r="Q33" s="330"/>
      <c r="R33" s="330"/>
      <c r="S33" s="330"/>
      <c r="T33" s="330"/>
      <c r="U33" s="330"/>
      <c r="V33" s="331"/>
      <c r="W33" s="37" t="s">
        <v>74</v>
      </c>
      <c r="X33" s="322">
        <f>IFERROR(SUMPRODUCT(X28:X31*H28:H31),"0")</f>
        <v>345</v>
      </c>
      <c r="Y33" s="322">
        <f>IFERROR(SUMPRODUCT(Y28:Y31*H28:H31),"0")</f>
        <v>345</v>
      </c>
      <c r="Z33" s="37"/>
      <c r="AA33" s="323"/>
      <c r="AB33" s="323"/>
      <c r="AC33" s="323"/>
    </row>
    <row r="34" spans="1:68" ht="16.5" customHeight="1" x14ac:dyDescent="0.25">
      <c r="A34" s="332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5"/>
      <c r="AB34" s="315"/>
      <c r="AC34" s="315"/>
    </row>
    <row r="35" spans="1:68" ht="14.25" customHeight="1" x14ac:dyDescent="0.25">
      <c r="A35" s="349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6"/>
      <c r="AB35" s="316"/>
      <c r="AC35" s="316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70</v>
      </c>
      <c r="X36" s="320">
        <v>120</v>
      </c>
      <c r="Y36" s="321">
        <f>IFERROR(IF(X36="","",X36),"")</f>
        <v>120</v>
      </c>
      <c r="Z36" s="36">
        <f>IFERROR(IF(X36="","",X36*0.0155),"")</f>
        <v>1.8599999999999999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752.4</v>
      </c>
      <c r="BN36" s="67">
        <f>IFERROR(Y36*I36,"0")</f>
        <v>752.4</v>
      </c>
      <c r="BO36" s="67">
        <f>IFERROR(X36/J36,"0")</f>
        <v>1.4285714285714286</v>
      </c>
      <c r="BP36" s="67">
        <f>IFERROR(Y36/J36,"0")</f>
        <v>1.4285714285714286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70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26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8"/>
      <c r="P38" s="329" t="s">
        <v>73</v>
      </c>
      <c r="Q38" s="330"/>
      <c r="R38" s="330"/>
      <c r="S38" s="330"/>
      <c r="T38" s="330"/>
      <c r="U38" s="330"/>
      <c r="V38" s="331"/>
      <c r="W38" s="37" t="s">
        <v>70</v>
      </c>
      <c r="X38" s="322">
        <f>IFERROR(SUM(X36:X37),"0")</f>
        <v>120</v>
      </c>
      <c r="Y38" s="322">
        <f>IFERROR(SUM(Y36:Y37),"0")</f>
        <v>120</v>
      </c>
      <c r="Z38" s="322">
        <f>IFERROR(IF(Z36="",0,Z36),"0")+IFERROR(IF(Z37="",0,Z37),"0")</f>
        <v>1.8599999999999999</v>
      </c>
      <c r="AA38" s="323"/>
      <c r="AB38" s="323"/>
      <c r="AC38" s="323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8"/>
      <c r="P39" s="329" t="s">
        <v>73</v>
      </c>
      <c r="Q39" s="330"/>
      <c r="R39" s="330"/>
      <c r="S39" s="330"/>
      <c r="T39" s="330"/>
      <c r="U39" s="330"/>
      <c r="V39" s="331"/>
      <c r="W39" s="37" t="s">
        <v>74</v>
      </c>
      <c r="X39" s="322">
        <f>IFERROR(SUMPRODUCT(X36:X37*H36:H37),"0")</f>
        <v>720</v>
      </c>
      <c r="Y39" s="322">
        <f>IFERROR(SUMPRODUCT(Y36:Y37*H36:H37),"0")</f>
        <v>720</v>
      </c>
      <c r="Z39" s="37"/>
      <c r="AA39" s="323"/>
      <c r="AB39" s="323"/>
      <c r="AC39" s="323"/>
    </row>
    <row r="40" spans="1:68" ht="16.5" customHeight="1" x14ac:dyDescent="0.25">
      <c r="A40" s="332" t="s">
        <v>100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5"/>
      <c r="AB40" s="315"/>
      <c r="AC40" s="315"/>
    </row>
    <row r="41" spans="1:68" ht="14.25" customHeight="1" x14ac:dyDescent="0.25">
      <c r="A41" s="349" t="s">
        <v>101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6"/>
      <c r="AB41" s="316"/>
      <c r="AC41" s="316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26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8"/>
      <c r="P43" s="329" t="s">
        <v>73</v>
      </c>
      <c r="Q43" s="330"/>
      <c r="R43" s="330"/>
      <c r="S43" s="330"/>
      <c r="T43" s="330"/>
      <c r="U43" s="330"/>
      <c r="V43" s="331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8"/>
      <c r="P44" s="329" t="s">
        <v>73</v>
      </c>
      <c r="Q44" s="330"/>
      <c r="R44" s="330"/>
      <c r="S44" s="330"/>
      <c r="T44" s="330"/>
      <c r="U44" s="330"/>
      <c r="V44" s="331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32" t="s">
        <v>106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5"/>
      <c r="AB45" s="315"/>
      <c r="AC45" s="315"/>
    </row>
    <row r="46" spans="1:68" ht="14.25" customHeight="1" x14ac:dyDescent="0.25">
      <c r="A46" s="349" t="s">
        <v>64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6"/>
      <c r="AB46" s="316"/>
      <c r="AC46" s="316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6"/>
      <c r="R52" s="336"/>
      <c r="S52" s="336"/>
      <c r="T52" s="337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70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70</v>
      </c>
      <c r="X58" s="320">
        <v>24</v>
      </c>
      <c r="Y58" s="321">
        <f t="shared" si="0"/>
        <v>24</v>
      </c>
      <c r="Z58" s="36">
        <f t="shared" si="1"/>
        <v>0.372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175.2</v>
      </c>
      <c r="BN58" s="67">
        <f t="shared" si="3"/>
        <v>175.2</v>
      </c>
      <c r="BO58" s="67">
        <f t="shared" si="4"/>
        <v>0.2857142857142857</v>
      </c>
      <c r="BP58" s="67">
        <f t="shared" si="5"/>
        <v>0.2857142857142857</v>
      </c>
    </row>
    <row r="59" spans="1:68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28"/>
      <c r="P59" s="329" t="s">
        <v>73</v>
      </c>
      <c r="Q59" s="330"/>
      <c r="R59" s="330"/>
      <c r="S59" s="330"/>
      <c r="T59" s="330"/>
      <c r="U59" s="330"/>
      <c r="V59" s="331"/>
      <c r="W59" s="37" t="s">
        <v>70</v>
      </c>
      <c r="X59" s="322">
        <f>IFERROR(SUM(X47:X58),"0")</f>
        <v>24</v>
      </c>
      <c r="Y59" s="322">
        <f>IFERROR(SUM(Y47:Y58),"0")</f>
        <v>24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23"/>
      <c r="AB59" s="323"/>
      <c r="AC59" s="323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8"/>
      <c r="P60" s="329" t="s">
        <v>73</v>
      </c>
      <c r="Q60" s="330"/>
      <c r="R60" s="330"/>
      <c r="S60" s="330"/>
      <c r="T60" s="330"/>
      <c r="U60" s="330"/>
      <c r="V60" s="331"/>
      <c r="W60" s="37" t="s">
        <v>74</v>
      </c>
      <c r="X60" s="322">
        <f>IFERROR(SUMPRODUCT(X47:X58*H47:H58),"0")</f>
        <v>168</v>
      </c>
      <c r="Y60" s="322">
        <f>IFERROR(SUMPRODUCT(Y47:Y58*H47:H58),"0")</f>
        <v>168</v>
      </c>
      <c r="Z60" s="37"/>
      <c r="AA60" s="323"/>
      <c r="AB60" s="323"/>
      <c r="AC60" s="323"/>
    </row>
    <row r="61" spans="1:68" ht="16.5" customHeight="1" x14ac:dyDescent="0.25">
      <c r="A61" s="332" t="s">
        <v>133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5"/>
      <c r="AB61" s="315"/>
      <c r="AC61" s="315"/>
    </row>
    <row r="62" spans="1:68" ht="14.25" customHeight="1" x14ac:dyDescent="0.25">
      <c r="A62" s="349" t="s">
        <v>64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6"/>
      <c r="AB62" s="316"/>
      <c r="AC62" s="31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8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70</v>
      </c>
      <c r="X63" s="320">
        <v>56</v>
      </c>
      <c r="Y63" s="321">
        <f>IFERROR(IF(X63="","",X63),"")</f>
        <v>56</v>
      </c>
      <c r="Z63" s="36">
        <f>IFERROR(IF(X63="","",X63*0.00502),"")</f>
        <v>0.28112000000000004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157.53919999999999</v>
      </c>
      <c r="BN63" s="67">
        <f>IFERROR(Y63*I63,"0")</f>
        <v>157.53919999999999</v>
      </c>
      <c r="BO63" s="67">
        <f>IFERROR(X63/J63,"0")</f>
        <v>0.23931623931623933</v>
      </c>
      <c r="BP63" s="67">
        <f>IFERROR(Y63/J63,"0")</f>
        <v>0.23931623931623933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70</v>
      </c>
      <c r="X64" s="320">
        <v>96</v>
      </c>
      <c r="Y64" s="321">
        <f>IFERROR(IF(X64="","",X64),"")</f>
        <v>96</v>
      </c>
      <c r="Z64" s="36">
        <f>IFERROR(IF(X64="","",X64*0.00866),"")</f>
        <v>0.83135999999999988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500.46719999999993</v>
      </c>
      <c r="BN64" s="67">
        <f>IFERROR(Y64*I64,"0")</f>
        <v>500.46719999999993</v>
      </c>
      <c r="BO64" s="67">
        <f>IFERROR(X64/J64,"0")</f>
        <v>0.66666666666666663</v>
      </c>
      <c r="BP64" s="67">
        <f>IFERROR(Y64/J64,"0")</f>
        <v>0.66666666666666663</v>
      </c>
    </row>
    <row r="65" spans="1:68" x14ac:dyDescent="0.2">
      <c r="A65" s="326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8"/>
      <c r="P65" s="329" t="s">
        <v>73</v>
      </c>
      <c r="Q65" s="330"/>
      <c r="R65" s="330"/>
      <c r="S65" s="330"/>
      <c r="T65" s="330"/>
      <c r="U65" s="330"/>
      <c r="V65" s="331"/>
      <c r="W65" s="37" t="s">
        <v>70</v>
      </c>
      <c r="X65" s="322">
        <f>IFERROR(SUM(X63:X64),"0")</f>
        <v>152</v>
      </c>
      <c r="Y65" s="322">
        <f>IFERROR(SUM(Y63:Y64),"0")</f>
        <v>152</v>
      </c>
      <c r="Z65" s="322">
        <f>IFERROR(IF(Z63="",0,Z63),"0")+IFERROR(IF(Z64="",0,Z64),"0")</f>
        <v>1.1124799999999999</v>
      </c>
      <c r="AA65" s="323"/>
      <c r="AB65" s="323"/>
      <c r="AC65" s="323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8"/>
      <c r="P66" s="329" t="s">
        <v>73</v>
      </c>
      <c r="Q66" s="330"/>
      <c r="R66" s="330"/>
      <c r="S66" s="330"/>
      <c r="T66" s="330"/>
      <c r="U66" s="330"/>
      <c r="V66" s="331"/>
      <c r="W66" s="37" t="s">
        <v>74</v>
      </c>
      <c r="X66" s="322">
        <f>IFERROR(SUMPRODUCT(X63:X64*H63:H64),"0")</f>
        <v>631.20000000000005</v>
      </c>
      <c r="Y66" s="322">
        <f>IFERROR(SUMPRODUCT(Y63:Y64*H63:H64),"0")</f>
        <v>631.20000000000005</v>
      </c>
      <c r="Z66" s="37"/>
      <c r="AA66" s="323"/>
      <c r="AB66" s="323"/>
      <c r="AC66" s="323"/>
    </row>
    <row r="67" spans="1:68" ht="16.5" customHeight="1" x14ac:dyDescent="0.25">
      <c r="A67" s="332" t="s">
        <v>140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5"/>
      <c r="AB67" s="315"/>
      <c r="AC67" s="315"/>
    </row>
    <row r="68" spans="1:68" ht="14.25" customHeight="1" x14ac:dyDescent="0.25">
      <c r="A68" s="349" t="s">
        <v>141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6"/>
      <c r="AB68" s="316"/>
      <c r="AC68" s="31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70</v>
      </c>
      <c r="X69" s="320">
        <v>28</v>
      </c>
      <c r="Y69" s="321">
        <f>IFERROR(IF(X69="","",X69),"")</f>
        <v>28</v>
      </c>
      <c r="Z69" s="36">
        <f>IFERROR(IF(X69="","",X69*0.01788),"")</f>
        <v>0.50063999999999997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120.50080000000001</v>
      </c>
      <c r="BN69" s="67">
        <f>IFERROR(Y69*I69,"0")</f>
        <v>120.50080000000001</v>
      </c>
      <c r="BO69" s="67">
        <f>IFERROR(X69/J69,"0")</f>
        <v>0.4</v>
      </c>
      <c r="BP69" s="67">
        <f>IFERROR(Y69/J69,"0")</f>
        <v>0.4</v>
      </c>
    </row>
    <row r="70" spans="1:68" x14ac:dyDescent="0.2">
      <c r="A70" s="326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28"/>
      <c r="P70" s="329" t="s">
        <v>73</v>
      </c>
      <c r="Q70" s="330"/>
      <c r="R70" s="330"/>
      <c r="S70" s="330"/>
      <c r="T70" s="330"/>
      <c r="U70" s="330"/>
      <c r="V70" s="331"/>
      <c r="W70" s="37" t="s">
        <v>70</v>
      </c>
      <c r="X70" s="322">
        <f>IFERROR(SUM(X69:X69),"0")</f>
        <v>28</v>
      </c>
      <c r="Y70" s="322">
        <f>IFERROR(SUM(Y69:Y69),"0")</f>
        <v>28</v>
      </c>
      <c r="Z70" s="322">
        <f>IFERROR(IF(Z69="",0,Z69),"0")</f>
        <v>0.50063999999999997</v>
      </c>
      <c r="AA70" s="323"/>
      <c r="AB70" s="323"/>
      <c r="AC70" s="323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8"/>
      <c r="P71" s="329" t="s">
        <v>73</v>
      </c>
      <c r="Q71" s="330"/>
      <c r="R71" s="330"/>
      <c r="S71" s="330"/>
      <c r="T71" s="330"/>
      <c r="U71" s="330"/>
      <c r="V71" s="331"/>
      <c r="W71" s="37" t="s">
        <v>74</v>
      </c>
      <c r="X71" s="322">
        <f>IFERROR(SUMPRODUCT(X69:X69*H69:H69),"0")</f>
        <v>100.8</v>
      </c>
      <c r="Y71" s="322">
        <f>IFERROR(SUMPRODUCT(Y69:Y69*H69:H69),"0")</f>
        <v>100.8</v>
      </c>
      <c r="Z71" s="37"/>
      <c r="AA71" s="323"/>
      <c r="AB71" s="323"/>
      <c r="AC71" s="323"/>
    </row>
    <row r="72" spans="1:68" ht="16.5" customHeight="1" x14ac:dyDescent="0.25">
      <c r="A72" s="332" t="s">
        <v>145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5"/>
      <c r="AB72" s="315"/>
      <c r="AC72" s="315"/>
    </row>
    <row r="73" spans="1:68" ht="14.25" customHeight="1" x14ac:dyDescent="0.25">
      <c r="A73" s="349" t="s">
        <v>146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6"/>
      <c r="AB73" s="316"/>
      <c r="AC73" s="31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70</v>
      </c>
      <c r="X74" s="320">
        <v>56</v>
      </c>
      <c r="Y74" s="321">
        <f>IFERROR(IF(X74="","",X74),"")</f>
        <v>56</v>
      </c>
      <c r="Z74" s="36">
        <f>IFERROR(IF(X74="","",X74*0.01788),"")</f>
        <v>1.0012799999999999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241.00160000000002</v>
      </c>
      <c r="BN74" s="67">
        <f>IFERROR(Y74*I74,"0")</f>
        <v>241.00160000000002</v>
      </c>
      <c r="BO74" s="67">
        <f>IFERROR(X74/J74,"0")</f>
        <v>0.8</v>
      </c>
      <c r="BP74" s="67">
        <f>IFERROR(Y74/J74,"0")</f>
        <v>0.8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70</v>
      </c>
      <c r="X75" s="320">
        <v>28</v>
      </c>
      <c r="Y75" s="321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26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8"/>
      <c r="P76" s="329" t="s">
        <v>73</v>
      </c>
      <c r="Q76" s="330"/>
      <c r="R76" s="330"/>
      <c r="S76" s="330"/>
      <c r="T76" s="330"/>
      <c r="U76" s="330"/>
      <c r="V76" s="331"/>
      <c r="W76" s="37" t="s">
        <v>70</v>
      </c>
      <c r="X76" s="322">
        <f>IFERROR(SUM(X74:X75),"0")</f>
        <v>84</v>
      </c>
      <c r="Y76" s="322">
        <f>IFERROR(SUM(Y74:Y75),"0")</f>
        <v>84</v>
      </c>
      <c r="Z76" s="322">
        <f>IFERROR(IF(Z74="",0,Z74),"0")+IFERROR(IF(Z75="",0,Z75),"0")</f>
        <v>1.5019199999999999</v>
      </c>
      <c r="AA76" s="323"/>
      <c r="AB76" s="323"/>
      <c r="AC76" s="323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8"/>
      <c r="P77" s="329" t="s">
        <v>73</v>
      </c>
      <c r="Q77" s="330"/>
      <c r="R77" s="330"/>
      <c r="S77" s="330"/>
      <c r="T77" s="330"/>
      <c r="U77" s="330"/>
      <c r="V77" s="331"/>
      <c r="W77" s="37" t="s">
        <v>74</v>
      </c>
      <c r="X77" s="322">
        <f>IFERROR(SUMPRODUCT(X74:X75*H74:H75),"0")</f>
        <v>302.39999999999998</v>
      </c>
      <c r="Y77" s="322">
        <f>IFERROR(SUMPRODUCT(Y74:Y75*H74:H75),"0")</f>
        <v>302.39999999999998</v>
      </c>
      <c r="Z77" s="37"/>
      <c r="AA77" s="323"/>
      <c r="AB77" s="323"/>
      <c r="AC77" s="323"/>
    </row>
    <row r="78" spans="1:68" ht="16.5" customHeight="1" x14ac:dyDescent="0.25">
      <c r="A78" s="332" t="s">
        <v>153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5"/>
      <c r="AB78" s="315"/>
      <c r="AC78" s="315"/>
    </row>
    <row r="79" spans="1:68" ht="14.25" customHeight="1" x14ac:dyDescent="0.25">
      <c r="A79" s="349" t="s">
        <v>141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6"/>
      <c r="AB79" s="316"/>
      <c r="AC79" s="316"/>
    </row>
    <row r="80" spans="1:68" ht="27" customHeight="1" x14ac:dyDescent="0.25">
      <c r="A80" s="54" t="s">
        <v>154</v>
      </c>
      <c r="B80" s="54" t="s">
        <v>155</v>
      </c>
      <c r="C80" s="31">
        <v>4301135295</v>
      </c>
      <c r="D80" s="324">
        <v>4607111035141</v>
      </c>
      <c r="E80" s="325"/>
      <c r="F80" s="319">
        <v>0.3</v>
      </c>
      <c r="G80" s="32">
        <v>12</v>
      </c>
      <c r="H80" s="319">
        <v>3.6</v>
      </c>
      <c r="I80" s="319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6"/>
      <c r="R80" s="336"/>
      <c r="S80" s="336"/>
      <c r="T80" s="337"/>
      <c r="U80" s="34"/>
      <c r="V80" s="34"/>
      <c r="W80" s="35" t="s">
        <v>70</v>
      </c>
      <c r="X80" s="320">
        <v>42</v>
      </c>
      <c r="Y80" s="321">
        <f t="shared" ref="Y80:Y85" si="6">IFERROR(IF(X80="","",X80),"")</f>
        <v>42</v>
      </c>
      <c r="Z80" s="36">
        <f t="shared" ref="Z80:Z85" si="7">IFERROR(IF(X80="","",X80*0.01788),"")</f>
        <v>0.75095999999999996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180.75120000000001</v>
      </c>
      <c r="BN80" s="67">
        <f t="shared" ref="BN80:BN85" si="9">IFERROR(Y80*I80,"0")</f>
        <v>180.75120000000001</v>
      </c>
      <c r="BO80" s="67">
        <f t="shared" ref="BO80:BO85" si="10">IFERROR(X80/J80,"0")</f>
        <v>0.6</v>
      </c>
      <c r="BP80" s="67">
        <f t="shared" ref="BP80:BP85" si="11">IFERROR(Y80/J80,"0")</f>
        <v>0.6</v>
      </c>
    </row>
    <row r="81" spans="1:68" ht="27" customHeight="1" x14ac:dyDescent="0.25">
      <c r="A81" s="54" t="s">
        <v>157</v>
      </c>
      <c r="B81" s="54" t="s">
        <v>158</v>
      </c>
      <c r="C81" s="31">
        <v>4301135285</v>
      </c>
      <c r="D81" s="324">
        <v>4607111036407</v>
      </c>
      <c r="E81" s="325"/>
      <c r="F81" s="319">
        <v>0.3</v>
      </c>
      <c r="G81" s="32">
        <v>14</v>
      </c>
      <c r="H81" s="319">
        <v>4.2</v>
      </c>
      <c r="I81" s="319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6"/>
      <c r="R81" s="336"/>
      <c r="S81" s="336"/>
      <c r="T81" s="337"/>
      <c r="U81" s="34"/>
      <c r="V81" s="34"/>
      <c r="W81" s="35" t="s">
        <v>70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4301135569</v>
      </c>
      <c r="D82" s="324">
        <v>4607111033628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1" t="s">
        <v>162</v>
      </c>
      <c r="Q82" s="336"/>
      <c r="R82" s="336"/>
      <c r="S82" s="336"/>
      <c r="T82" s="337"/>
      <c r="U82" s="34"/>
      <c r="V82" s="34"/>
      <c r="W82" s="35" t="s">
        <v>70</v>
      </c>
      <c r="X82" s="320">
        <v>70</v>
      </c>
      <c r="Y82" s="321">
        <f t="shared" si="6"/>
        <v>70</v>
      </c>
      <c r="Z82" s="36">
        <f t="shared" si="7"/>
        <v>1.2516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301.25200000000001</v>
      </c>
      <c r="BN82" s="67">
        <f t="shared" si="9"/>
        <v>301.25200000000001</v>
      </c>
      <c r="BO82" s="67">
        <f t="shared" si="10"/>
        <v>1</v>
      </c>
      <c r="BP82" s="67">
        <f t="shared" si="11"/>
        <v>1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24">
        <v>4607111033451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6"/>
      <c r="R83" s="336"/>
      <c r="S83" s="336"/>
      <c r="T83" s="337"/>
      <c r="U83" s="34"/>
      <c r="V83" s="34"/>
      <c r="W83" s="35" t="s">
        <v>70</v>
      </c>
      <c r="X83" s="320">
        <v>84</v>
      </c>
      <c r="Y83" s="321">
        <f t="shared" si="6"/>
        <v>84</v>
      </c>
      <c r="Z83" s="36">
        <f t="shared" si="7"/>
        <v>1.5019199999999999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361.50240000000002</v>
      </c>
      <c r="BN83" s="67">
        <f t="shared" si="9"/>
        <v>361.50240000000002</v>
      </c>
      <c r="BO83" s="67">
        <f t="shared" si="10"/>
        <v>1.2</v>
      </c>
      <c r="BP83" s="67">
        <f t="shared" si="11"/>
        <v>1.2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6"/>
      <c r="R84" s="336"/>
      <c r="S84" s="336"/>
      <c r="T84" s="337"/>
      <c r="U84" s="34"/>
      <c r="V84" s="34"/>
      <c r="W84" s="35" t="s">
        <v>70</v>
      </c>
      <c r="X84" s="320">
        <v>42</v>
      </c>
      <c r="Y84" s="321">
        <f t="shared" si="6"/>
        <v>42</v>
      </c>
      <c r="Z84" s="36">
        <f t="shared" si="7"/>
        <v>0.75095999999999996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180.75120000000001</v>
      </c>
      <c r="BN84" s="67">
        <f t="shared" si="9"/>
        <v>180.75120000000001</v>
      </c>
      <c r="BO84" s="67">
        <f t="shared" si="10"/>
        <v>0.6</v>
      </c>
      <c r="BP84" s="67">
        <f t="shared" si="11"/>
        <v>0.6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70</v>
      </c>
      <c r="X85" s="320">
        <v>28</v>
      </c>
      <c r="Y85" s="321">
        <f t="shared" si="6"/>
        <v>28</v>
      </c>
      <c r="Z85" s="36">
        <f t="shared" si="7"/>
        <v>0.50063999999999997</v>
      </c>
      <c r="AA85" s="56"/>
      <c r="AB85" s="57"/>
      <c r="AC85" s="132" t="s">
        <v>156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124.56640000000002</v>
      </c>
      <c r="BN85" s="67">
        <f t="shared" si="9"/>
        <v>124.56640000000002</v>
      </c>
      <c r="BO85" s="67">
        <f t="shared" si="10"/>
        <v>0.4</v>
      </c>
      <c r="BP85" s="67">
        <f t="shared" si="11"/>
        <v>0.4</v>
      </c>
    </row>
    <row r="86" spans="1:68" x14ac:dyDescent="0.2">
      <c r="A86" s="326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8"/>
      <c r="P86" s="329" t="s">
        <v>73</v>
      </c>
      <c r="Q86" s="330"/>
      <c r="R86" s="330"/>
      <c r="S86" s="330"/>
      <c r="T86" s="330"/>
      <c r="U86" s="330"/>
      <c r="V86" s="331"/>
      <c r="W86" s="37" t="s">
        <v>70</v>
      </c>
      <c r="X86" s="322">
        <f>IFERROR(SUM(X80:X85),"0")</f>
        <v>266</v>
      </c>
      <c r="Y86" s="322">
        <f>IFERROR(SUM(Y80:Y85),"0")</f>
        <v>266</v>
      </c>
      <c r="Z86" s="322">
        <f>IFERROR(IF(Z80="",0,Z80),"0")+IFERROR(IF(Z81="",0,Z81),"0")+IFERROR(IF(Z82="",0,Z82),"0")+IFERROR(IF(Z83="",0,Z83),"0")+IFERROR(IF(Z84="",0,Z84),"0")+IFERROR(IF(Z85="",0,Z85),"0")</f>
        <v>4.7560799999999999</v>
      </c>
      <c r="AA86" s="323"/>
      <c r="AB86" s="323"/>
      <c r="AC86" s="323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28"/>
      <c r="P87" s="329" t="s">
        <v>73</v>
      </c>
      <c r="Q87" s="330"/>
      <c r="R87" s="330"/>
      <c r="S87" s="330"/>
      <c r="T87" s="330"/>
      <c r="U87" s="330"/>
      <c r="V87" s="331"/>
      <c r="W87" s="37" t="s">
        <v>74</v>
      </c>
      <c r="X87" s="322">
        <f>IFERROR(SUMPRODUCT(X80:X85*H80:H85),"0")</f>
        <v>964.32000000000016</v>
      </c>
      <c r="Y87" s="322">
        <f>IFERROR(SUMPRODUCT(Y80:Y85*H80:H85),"0")</f>
        <v>964.32000000000016</v>
      </c>
      <c r="Z87" s="37"/>
      <c r="AA87" s="323"/>
      <c r="AB87" s="323"/>
      <c r="AC87" s="323"/>
    </row>
    <row r="88" spans="1:68" ht="16.5" customHeight="1" x14ac:dyDescent="0.25">
      <c r="A88" s="332" t="s">
        <v>170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5"/>
      <c r="AB88" s="315"/>
      <c r="AC88" s="315"/>
    </row>
    <row r="89" spans="1:68" ht="14.25" customHeight="1" x14ac:dyDescent="0.25">
      <c r="A89" s="349" t="s">
        <v>171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6"/>
      <c r="AB89" s="316"/>
      <c r="AC89" s="316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70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177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178</v>
      </c>
      <c r="B92" s="54" t="s">
        <v>179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70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180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26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8"/>
      <c r="P93" s="329" t="s">
        <v>73</v>
      </c>
      <c r="Q93" s="330"/>
      <c r="R93" s="330"/>
      <c r="S93" s="330"/>
      <c r="T93" s="330"/>
      <c r="U93" s="330"/>
      <c r="V93" s="331"/>
      <c r="W93" s="37" t="s">
        <v>70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28"/>
      <c r="P94" s="329" t="s">
        <v>73</v>
      </c>
      <c r="Q94" s="330"/>
      <c r="R94" s="330"/>
      <c r="S94" s="330"/>
      <c r="T94" s="330"/>
      <c r="U94" s="330"/>
      <c r="V94" s="331"/>
      <c r="W94" s="37" t="s">
        <v>74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customHeight="1" x14ac:dyDescent="0.25">
      <c r="A95" s="332" t="s">
        <v>181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5"/>
      <c r="AB95" s="315"/>
      <c r="AC95" s="315"/>
    </row>
    <row r="96" spans="1:68" ht="14.25" customHeight="1" x14ac:dyDescent="0.25">
      <c r="A96" s="349" t="s">
        <v>64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6"/>
      <c r="AB96" s="316"/>
      <c r="AC96" s="316"/>
    </row>
    <row r="97" spans="1:68" ht="27" customHeight="1" x14ac:dyDescent="0.25">
      <c r="A97" s="54" t="s">
        <v>182</v>
      </c>
      <c r="B97" s="54" t="s">
        <v>183</v>
      </c>
      <c r="C97" s="31">
        <v>4301071051</v>
      </c>
      <c r="D97" s="324">
        <v>4607111039262</v>
      </c>
      <c r="E97" s="325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7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6"/>
      <c r="R97" s="336"/>
      <c r="S97" s="336"/>
      <c r="T97" s="337"/>
      <c r="U97" s="34"/>
      <c r="V97" s="34"/>
      <c r="W97" s="35" t="s">
        <v>70</v>
      </c>
      <c r="X97" s="320">
        <v>24</v>
      </c>
      <c r="Y97" s="321">
        <f t="shared" ref="Y97:Y102" si="12">IFERROR(IF(X97="","",X97),"")</f>
        <v>24</v>
      </c>
      <c r="Z97" s="36">
        <f t="shared" ref="Z97:Z102" si="13">IFERROR(IF(X97="","",X97*0.0155),"")</f>
        <v>0.372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161.2704</v>
      </c>
      <c r="BN97" s="67">
        <f t="shared" ref="BN97:BN102" si="15">IFERROR(Y97*I97,"0")</f>
        <v>161.2704</v>
      </c>
      <c r="BO97" s="67">
        <f t="shared" ref="BO97:BO102" si="16">IFERROR(X97/J97,"0")</f>
        <v>0.2857142857142857</v>
      </c>
      <c r="BP97" s="67">
        <f t="shared" ref="BP97:BP102" si="17">IFERROR(Y97/J97,"0")</f>
        <v>0.2857142857142857</v>
      </c>
    </row>
    <row r="98" spans="1:68" ht="27" customHeight="1" x14ac:dyDescent="0.25">
      <c r="A98" s="54" t="s">
        <v>184</v>
      </c>
      <c r="B98" s="54" t="s">
        <v>185</v>
      </c>
      <c r="C98" s="31">
        <v>4301070976</v>
      </c>
      <c r="D98" s="324">
        <v>4607111034144</v>
      </c>
      <c r="E98" s="325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6"/>
      <c r="R98" s="336"/>
      <c r="S98" s="336"/>
      <c r="T98" s="337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4301071038</v>
      </c>
      <c r="D99" s="324">
        <v>4607111039248</v>
      </c>
      <c r="E99" s="325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6"/>
      <c r="R99" s="336"/>
      <c r="S99" s="336"/>
      <c r="T99" s="337"/>
      <c r="U99" s="34"/>
      <c r="V99" s="34"/>
      <c r="W99" s="35" t="s">
        <v>70</v>
      </c>
      <c r="X99" s="320">
        <v>156</v>
      </c>
      <c r="Y99" s="321">
        <f t="shared" si="12"/>
        <v>156</v>
      </c>
      <c r="Z99" s="36">
        <f t="shared" si="13"/>
        <v>2.4180000000000001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1138.8</v>
      </c>
      <c r="BN99" s="67">
        <f t="shared" si="15"/>
        <v>1138.8</v>
      </c>
      <c r="BO99" s="67">
        <f t="shared" si="16"/>
        <v>1.8571428571428572</v>
      </c>
      <c r="BP99" s="67">
        <f t="shared" si="17"/>
        <v>1.8571428571428572</v>
      </c>
    </row>
    <row r="100" spans="1:68" ht="27" customHeight="1" x14ac:dyDescent="0.25">
      <c r="A100" s="54" t="s">
        <v>188</v>
      </c>
      <c r="B100" s="54" t="s">
        <v>189</v>
      </c>
      <c r="C100" s="31">
        <v>4301070973</v>
      </c>
      <c r="D100" s="324">
        <v>4607111033987</v>
      </c>
      <c r="E100" s="325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6"/>
      <c r="R100" s="336"/>
      <c r="S100" s="336"/>
      <c r="T100" s="337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4301071049</v>
      </c>
      <c r="D101" s="324">
        <v>4607111039293</v>
      </c>
      <c r="E101" s="325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6"/>
      <c r="R101" s="336"/>
      <c r="S101" s="336"/>
      <c r="T101" s="337"/>
      <c r="U101" s="34"/>
      <c r="V101" s="34"/>
      <c r="W101" s="35" t="s">
        <v>70</v>
      </c>
      <c r="X101" s="320">
        <v>36</v>
      </c>
      <c r="Y101" s="321">
        <f t="shared" si="12"/>
        <v>36</v>
      </c>
      <c r="Z101" s="36">
        <f t="shared" si="13"/>
        <v>0.55800000000000005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241.90559999999999</v>
      </c>
      <c r="BN101" s="67">
        <f t="shared" si="15"/>
        <v>241.90559999999999</v>
      </c>
      <c r="BO101" s="67">
        <f t="shared" si="16"/>
        <v>0.42857142857142855</v>
      </c>
      <c r="BP101" s="67">
        <f t="shared" si="17"/>
        <v>0.42857142857142855</v>
      </c>
    </row>
    <row r="102" spans="1:68" ht="27" customHeight="1" x14ac:dyDescent="0.25">
      <c r="A102" s="54" t="s">
        <v>193</v>
      </c>
      <c r="B102" s="54" t="s">
        <v>194</v>
      </c>
      <c r="C102" s="31">
        <v>4301071039</v>
      </c>
      <c r="D102" s="324">
        <v>4607111039279</v>
      </c>
      <c r="E102" s="325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6"/>
      <c r="R102" s="336"/>
      <c r="S102" s="336"/>
      <c r="T102" s="337"/>
      <c r="U102" s="34"/>
      <c r="V102" s="34"/>
      <c r="W102" s="35" t="s">
        <v>70</v>
      </c>
      <c r="X102" s="320">
        <v>190</v>
      </c>
      <c r="Y102" s="321">
        <f t="shared" si="12"/>
        <v>190</v>
      </c>
      <c r="Z102" s="36">
        <f t="shared" si="13"/>
        <v>2.9449999999999998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1387</v>
      </c>
      <c r="BN102" s="67">
        <f t="shared" si="15"/>
        <v>1387</v>
      </c>
      <c r="BO102" s="67">
        <f t="shared" si="16"/>
        <v>2.2619047619047619</v>
      </c>
      <c r="BP102" s="67">
        <f t="shared" si="17"/>
        <v>2.2619047619047619</v>
      </c>
    </row>
    <row r="103" spans="1:68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8"/>
      <c r="P103" s="329" t="s">
        <v>73</v>
      </c>
      <c r="Q103" s="330"/>
      <c r="R103" s="330"/>
      <c r="S103" s="330"/>
      <c r="T103" s="330"/>
      <c r="U103" s="330"/>
      <c r="V103" s="331"/>
      <c r="W103" s="37" t="s">
        <v>70</v>
      </c>
      <c r="X103" s="322">
        <f>IFERROR(SUM(X97:X102),"0")</f>
        <v>406</v>
      </c>
      <c r="Y103" s="322">
        <f>IFERROR(SUM(Y97:Y102),"0")</f>
        <v>406</v>
      </c>
      <c r="Z103" s="322">
        <f>IFERROR(IF(Z97="",0,Z97),"0")+IFERROR(IF(Z98="",0,Z98),"0")+IFERROR(IF(Z99="",0,Z99),"0")+IFERROR(IF(Z100="",0,Z100),"0")+IFERROR(IF(Z101="",0,Z101),"0")+IFERROR(IF(Z102="",0,Z102),"0")</f>
        <v>6.2929999999999993</v>
      </c>
      <c r="AA103" s="323"/>
      <c r="AB103" s="323"/>
      <c r="AC103" s="323"/>
    </row>
    <row r="104" spans="1:68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8"/>
      <c r="P104" s="329" t="s">
        <v>73</v>
      </c>
      <c r="Q104" s="330"/>
      <c r="R104" s="330"/>
      <c r="S104" s="330"/>
      <c r="T104" s="330"/>
      <c r="U104" s="330"/>
      <c r="V104" s="331"/>
      <c r="W104" s="37" t="s">
        <v>74</v>
      </c>
      <c r="X104" s="322">
        <f>IFERROR(SUMPRODUCT(X97:X102*H97:H102),"0")</f>
        <v>2806</v>
      </c>
      <c r="Y104" s="322">
        <f>IFERROR(SUMPRODUCT(Y97:Y102*H97:H102),"0")</f>
        <v>2806</v>
      </c>
      <c r="Z104" s="37"/>
      <c r="AA104" s="323"/>
      <c r="AB104" s="323"/>
      <c r="AC104" s="323"/>
    </row>
    <row r="105" spans="1:68" ht="16.5" customHeight="1" x14ac:dyDescent="0.25">
      <c r="A105" s="332" t="s">
        <v>195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27"/>
      <c r="Z105" s="327"/>
      <c r="AA105" s="315"/>
      <c r="AB105" s="315"/>
      <c r="AC105" s="315"/>
    </row>
    <row r="106" spans="1:68" ht="14.25" customHeight="1" x14ac:dyDescent="0.25">
      <c r="A106" s="349" t="s">
        <v>141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27"/>
      <c r="Z106" s="327"/>
      <c r="AA106" s="316"/>
      <c r="AB106" s="316"/>
      <c r="AC106" s="316"/>
    </row>
    <row r="107" spans="1:68" ht="27" customHeight="1" x14ac:dyDescent="0.25">
      <c r="A107" s="54" t="s">
        <v>196</v>
      </c>
      <c r="B107" s="54" t="s">
        <v>197</v>
      </c>
      <c r="C107" s="31">
        <v>4301135533</v>
      </c>
      <c r="D107" s="324">
        <v>4607111034014</v>
      </c>
      <c r="E107" s="325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6"/>
      <c r="R107" s="336"/>
      <c r="S107" s="336"/>
      <c r="T107" s="337"/>
      <c r="U107" s="34"/>
      <c r="V107" s="34"/>
      <c r="W107" s="35" t="s">
        <v>70</v>
      </c>
      <c r="X107" s="320">
        <v>70</v>
      </c>
      <c r="Y107" s="321">
        <f>IFERROR(IF(X107="","",X107),"")</f>
        <v>70</v>
      </c>
      <c r="Z107" s="36">
        <f>IFERROR(IF(X107="","",X107*0.01788),"")</f>
        <v>1.2516</v>
      </c>
      <c r="AA107" s="56"/>
      <c r="AB107" s="57"/>
      <c r="AC107" s="152" t="s">
        <v>198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259.25200000000001</v>
      </c>
      <c r="BN107" s="67">
        <f>IFERROR(Y107*I107,"0")</f>
        <v>259.25200000000001</v>
      </c>
      <c r="BO107" s="67">
        <f>IFERROR(X107/J107,"0")</f>
        <v>1</v>
      </c>
      <c r="BP107" s="67">
        <f>IFERROR(Y107/J107,"0")</f>
        <v>1</v>
      </c>
    </row>
    <row r="108" spans="1:68" ht="27" customHeight="1" x14ac:dyDescent="0.25">
      <c r="A108" s="54" t="s">
        <v>199</v>
      </c>
      <c r="B108" s="54" t="s">
        <v>200</v>
      </c>
      <c r="C108" s="31">
        <v>4301135532</v>
      </c>
      <c r="D108" s="324">
        <v>4607111033994</v>
      </c>
      <c r="E108" s="325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6"/>
      <c r="R108" s="336"/>
      <c r="S108" s="336"/>
      <c r="T108" s="337"/>
      <c r="U108" s="34"/>
      <c r="V108" s="34"/>
      <c r="W108" s="35" t="s">
        <v>70</v>
      </c>
      <c r="X108" s="320">
        <v>70</v>
      </c>
      <c r="Y108" s="321">
        <f>IFERROR(IF(X108="","",X108),"")</f>
        <v>70</v>
      </c>
      <c r="Z108" s="36">
        <f>IFERROR(IF(X108="","",X108*0.01788),"")</f>
        <v>1.2516</v>
      </c>
      <c r="AA108" s="56"/>
      <c r="AB108" s="57"/>
      <c r="AC108" s="154" t="s">
        <v>163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259.25200000000001</v>
      </c>
      <c r="BN108" s="67">
        <f>IFERROR(Y108*I108,"0")</f>
        <v>259.25200000000001</v>
      </c>
      <c r="BO108" s="67">
        <f>IFERROR(X108/J108,"0")</f>
        <v>1</v>
      </c>
      <c r="BP108" s="67">
        <f>IFERROR(Y108/J108,"0")</f>
        <v>1</v>
      </c>
    </row>
    <row r="109" spans="1:68" x14ac:dyDescent="0.2">
      <c r="A109" s="326"/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8"/>
      <c r="P109" s="329" t="s">
        <v>73</v>
      </c>
      <c r="Q109" s="330"/>
      <c r="R109" s="330"/>
      <c r="S109" s="330"/>
      <c r="T109" s="330"/>
      <c r="U109" s="330"/>
      <c r="V109" s="331"/>
      <c r="W109" s="37" t="s">
        <v>70</v>
      </c>
      <c r="X109" s="322">
        <f>IFERROR(SUM(X107:X108),"0")</f>
        <v>140</v>
      </c>
      <c r="Y109" s="322">
        <f>IFERROR(SUM(Y107:Y108),"0")</f>
        <v>140</v>
      </c>
      <c r="Z109" s="322">
        <f>IFERROR(IF(Z107="",0,Z107),"0")+IFERROR(IF(Z108="",0,Z108),"0")</f>
        <v>2.5032000000000001</v>
      </c>
      <c r="AA109" s="323"/>
      <c r="AB109" s="323"/>
      <c r="AC109" s="323"/>
    </row>
    <row r="110" spans="1:68" x14ac:dyDescent="0.2">
      <c r="A110" s="327"/>
      <c r="B110" s="327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8"/>
      <c r="P110" s="329" t="s">
        <v>73</v>
      </c>
      <c r="Q110" s="330"/>
      <c r="R110" s="330"/>
      <c r="S110" s="330"/>
      <c r="T110" s="330"/>
      <c r="U110" s="330"/>
      <c r="V110" s="331"/>
      <c r="W110" s="37" t="s">
        <v>74</v>
      </c>
      <c r="X110" s="322">
        <f>IFERROR(SUMPRODUCT(X107:X108*H107:H108),"0")</f>
        <v>420</v>
      </c>
      <c r="Y110" s="322">
        <f>IFERROR(SUMPRODUCT(Y107:Y108*H107:H108),"0")</f>
        <v>420</v>
      </c>
      <c r="Z110" s="37"/>
      <c r="AA110" s="323"/>
      <c r="AB110" s="323"/>
      <c r="AC110" s="323"/>
    </row>
    <row r="111" spans="1:68" ht="16.5" customHeight="1" x14ac:dyDescent="0.25">
      <c r="A111" s="332" t="s">
        <v>201</v>
      </c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  <c r="AA111" s="315"/>
      <c r="AB111" s="315"/>
      <c r="AC111" s="315"/>
    </row>
    <row r="112" spans="1:68" ht="14.25" customHeight="1" x14ac:dyDescent="0.25">
      <c r="A112" s="349" t="s">
        <v>141</v>
      </c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16"/>
      <c r="AB112" s="316"/>
      <c r="AC112" s="316"/>
    </row>
    <row r="113" spans="1:68" ht="27" customHeight="1" x14ac:dyDescent="0.25">
      <c r="A113" s="54" t="s">
        <v>202</v>
      </c>
      <c r="B113" s="54" t="s">
        <v>203</v>
      </c>
      <c r="C113" s="31">
        <v>4301135311</v>
      </c>
      <c r="D113" s="324">
        <v>4607111039095</v>
      </c>
      <c r="E113" s="325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6"/>
      <c r="R113" s="336"/>
      <c r="S113" s="336"/>
      <c r="T113" s="337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204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205</v>
      </c>
      <c r="B114" s="54" t="s">
        <v>206</v>
      </c>
      <c r="C114" s="31">
        <v>4301135300</v>
      </c>
      <c r="D114" s="324">
        <v>4607111039101</v>
      </c>
      <c r="E114" s="325"/>
      <c r="F114" s="319">
        <v>0.45</v>
      </c>
      <c r="G114" s="32">
        <v>8</v>
      </c>
      <c r="H114" s="319">
        <v>3.6</v>
      </c>
      <c r="I114" s="319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6"/>
      <c r="R114" s="336"/>
      <c r="S114" s="336"/>
      <c r="T114" s="337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204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207</v>
      </c>
      <c r="B115" s="54" t="s">
        <v>208</v>
      </c>
      <c r="C115" s="31">
        <v>4301135282</v>
      </c>
      <c r="D115" s="324">
        <v>4607111034199</v>
      </c>
      <c r="E115" s="325"/>
      <c r="F115" s="319">
        <v>0.25</v>
      </c>
      <c r="G115" s="32">
        <v>12</v>
      </c>
      <c r="H115" s="319">
        <v>3</v>
      </c>
      <c r="I115" s="319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6"/>
      <c r="R115" s="336"/>
      <c r="S115" s="336"/>
      <c r="T115" s="337"/>
      <c r="U115" s="34"/>
      <c r="V115" s="34"/>
      <c r="W115" s="35" t="s">
        <v>70</v>
      </c>
      <c r="X115" s="320">
        <v>70</v>
      </c>
      <c r="Y115" s="321">
        <f>IFERROR(IF(X115="","",X115),"")</f>
        <v>70</v>
      </c>
      <c r="Z115" s="36">
        <f>IFERROR(IF(X115="","",X115*0.01788),"")</f>
        <v>1.2516</v>
      </c>
      <c r="AA115" s="56"/>
      <c r="AB115" s="57"/>
      <c r="AC115" s="160" t="s">
        <v>209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259.25200000000001</v>
      </c>
      <c r="BN115" s="67">
        <f>IFERROR(Y115*I115,"0")</f>
        <v>259.25200000000001</v>
      </c>
      <c r="BO115" s="67">
        <f>IFERROR(X115/J115,"0")</f>
        <v>1</v>
      </c>
      <c r="BP115" s="67">
        <f>IFERROR(Y115/J115,"0")</f>
        <v>1</v>
      </c>
    </row>
    <row r="116" spans="1:68" x14ac:dyDescent="0.2">
      <c r="A116" s="326"/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8"/>
      <c r="P116" s="329" t="s">
        <v>73</v>
      </c>
      <c r="Q116" s="330"/>
      <c r="R116" s="330"/>
      <c r="S116" s="330"/>
      <c r="T116" s="330"/>
      <c r="U116" s="330"/>
      <c r="V116" s="331"/>
      <c r="W116" s="37" t="s">
        <v>70</v>
      </c>
      <c r="X116" s="322">
        <f>IFERROR(SUM(X113:X115),"0")</f>
        <v>70</v>
      </c>
      <c r="Y116" s="322">
        <f>IFERROR(SUM(Y113:Y115),"0")</f>
        <v>70</v>
      </c>
      <c r="Z116" s="322">
        <f>IFERROR(IF(Z113="",0,Z113),"0")+IFERROR(IF(Z114="",0,Z114),"0")+IFERROR(IF(Z115="",0,Z115),"0")</f>
        <v>1.2516</v>
      </c>
      <c r="AA116" s="323"/>
      <c r="AB116" s="323"/>
      <c r="AC116" s="323"/>
    </row>
    <row r="117" spans="1:68" x14ac:dyDescent="0.2">
      <c r="A117" s="327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8"/>
      <c r="P117" s="329" t="s">
        <v>73</v>
      </c>
      <c r="Q117" s="330"/>
      <c r="R117" s="330"/>
      <c r="S117" s="330"/>
      <c r="T117" s="330"/>
      <c r="U117" s="330"/>
      <c r="V117" s="331"/>
      <c r="W117" s="37" t="s">
        <v>74</v>
      </c>
      <c r="X117" s="322">
        <f>IFERROR(SUMPRODUCT(X113:X115*H113:H115),"0")</f>
        <v>210</v>
      </c>
      <c r="Y117" s="322">
        <f>IFERROR(SUMPRODUCT(Y113:Y115*H113:H115),"0")</f>
        <v>210</v>
      </c>
      <c r="Z117" s="37"/>
      <c r="AA117" s="323"/>
      <c r="AB117" s="323"/>
      <c r="AC117" s="323"/>
    </row>
    <row r="118" spans="1:68" ht="16.5" customHeight="1" x14ac:dyDescent="0.25">
      <c r="A118" s="332" t="s">
        <v>210</v>
      </c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27"/>
      <c r="T118" s="327"/>
      <c r="U118" s="327"/>
      <c r="V118" s="327"/>
      <c r="W118" s="327"/>
      <c r="X118" s="327"/>
      <c r="Y118" s="327"/>
      <c r="Z118" s="327"/>
      <c r="AA118" s="315"/>
      <c r="AB118" s="315"/>
      <c r="AC118" s="315"/>
    </row>
    <row r="119" spans="1:68" ht="14.25" customHeight="1" x14ac:dyDescent="0.25">
      <c r="A119" s="349" t="s">
        <v>141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27"/>
      <c r="Z119" s="327"/>
      <c r="AA119" s="316"/>
      <c r="AB119" s="316"/>
      <c r="AC119" s="316"/>
    </row>
    <row r="120" spans="1:68" ht="27" customHeight="1" x14ac:dyDescent="0.25">
      <c r="A120" s="54" t="s">
        <v>211</v>
      </c>
      <c r="B120" s="54" t="s">
        <v>212</v>
      </c>
      <c r="C120" s="31">
        <v>4301135275</v>
      </c>
      <c r="D120" s="324">
        <v>4607111034380</v>
      </c>
      <c r="E120" s="325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6"/>
      <c r="R120" s="336"/>
      <c r="S120" s="336"/>
      <c r="T120" s="337"/>
      <c r="U120" s="34"/>
      <c r="V120" s="34"/>
      <c r="W120" s="35" t="s">
        <v>70</v>
      </c>
      <c r="X120" s="320">
        <v>42</v>
      </c>
      <c r="Y120" s="321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162" t="s">
        <v>213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137.76</v>
      </c>
      <c r="BN120" s="67">
        <f>IFERROR(Y120*I120,"0")</f>
        <v>137.76</v>
      </c>
      <c r="BO120" s="67">
        <f>IFERROR(X120/J120,"0")</f>
        <v>0.6</v>
      </c>
      <c r="BP120" s="67">
        <f>IFERROR(Y120/J120,"0")</f>
        <v>0.6</v>
      </c>
    </row>
    <row r="121" spans="1:68" ht="27" customHeight="1" x14ac:dyDescent="0.25">
      <c r="A121" s="54" t="s">
        <v>214</v>
      </c>
      <c r="B121" s="54" t="s">
        <v>215</v>
      </c>
      <c r="C121" s="31">
        <v>4301135277</v>
      </c>
      <c r="D121" s="324">
        <v>4607111034397</v>
      </c>
      <c r="E121" s="325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6"/>
      <c r="R121" s="336"/>
      <c r="S121" s="336"/>
      <c r="T121" s="337"/>
      <c r="U121" s="34"/>
      <c r="V121" s="34"/>
      <c r="W121" s="35" t="s">
        <v>70</v>
      </c>
      <c r="X121" s="320">
        <v>42</v>
      </c>
      <c r="Y121" s="321">
        <f>IFERROR(IF(X121="","",X121),"")</f>
        <v>42</v>
      </c>
      <c r="Z121" s="36">
        <f>IFERROR(IF(X121="","",X121*0.01788),"")</f>
        <v>0.75095999999999996</v>
      </c>
      <c r="AA121" s="56"/>
      <c r="AB121" s="57"/>
      <c r="AC121" s="164" t="s">
        <v>198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137.76</v>
      </c>
      <c r="BN121" s="67">
        <f>IFERROR(Y121*I121,"0")</f>
        <v>137.76</v>
      </c>
      <c r="BO121" s="67">
        <f>IFERROR(X121/J121,"0")</f>
        <v>0.6</v>
      </c>
      <c r="BP121" s="67">
        <f>IFERROR(Y121/J121,"0")</f>
        <v>0.6</v>
      </c>
    </row>
    <row r="122" spans="1:68" x14ac:dyDescent="0.2">
      <c r="A122" s="326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8"/>
      <c r="P122" s="329" t="s">
        <v>73</v>
      </c>
      <c r="Q122" s="330"/>
      <c r="R122" s="330"/>
      <c r="S122" s="330"/>
      <c r="T122" s="330"/>
      <c r="U122" s="330"/>
      <c r="V122" s="331"/>
      <c r="W122" s="37" t="s">
        <v>70</v>
      </c>
      <c r="X122" s="322">
        <f>IFERROR(SUM(X120:X121),"0")</f>
        <v>84</v>
      </c>
      <c r="Y122" s="322">
        <f>IFERROR(SUM(Y120:Y121),"0")</f>
        <v>84</v>
      </c>
      <c r="Z122" s="322">
        <f>IFERROR(IF(Z120="",0,Z120),"0")+IFERROR(IF(Z121="",0,Z121),"0")</f>
        <v>1.5019199999999999</v>
      </c>
      <c r="AA122" s="323"/>
      <c r="AB122" s="323"/>
      <c r="AC122" s="323"/>
    </row>
    <row r="123" spans="1:68" x14ac:dyDescent="0.2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8"/>
      <c r="P123" s="329" t="s">
        <v>73</v>
      </c>
      <c r="Q123" s="330"/>
      <c r="R123" s="330"/>
      <c r="S123" s="330"/>
      <c r="T123" s="330"/>
      <c r="U123" s="330"/>
      <c r="V123" s="331"/>
      <c r="W123" s="37" t="s">
        <v>74</v>
      </c>
      <c r="X123" s="322">
        <f>IFERROR(SUMPRODUCT(X120:X121*H120:H121),"0")</f>
        <v>252</v>
      </c>
      <c r="Y123" s="322">
        <f>IFERROR(SUMPRODUCT(Y120:Y121*H120:H121),"0")</f>
        <v>252</v>
      </c>
      <c r="Z123" s="37"/>
      <c r="AA123" s="323"/>
      <c r="AB123" s="323"/>
      <c r="AC123" s="323"/>
    </row>
    <row r="124" spans="1:68" ht="16.5" customHeight="1" x14ac:dyDescent="0.25">
      <c r="A124" s="332" t="s">
        <v>216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27"/>
      <c r="Z124" s="327"/>
      <c r="AA124" s="315"/>
      <c r="AB124" s="315"/>
      <c r="AC124" s="315"/>
    </row>
    <row r="125" spans="1:68" ht="14.25" customHeight="1" x14ac:dyDescent="0.25">
      <c r="A125" s="349" t="s">
        <v>141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27"/>
      <c r="Z125" s="327"/>
      <c r="AA125" s="316"/>
      <c r="AB125" s="316"/>
      <c r="AC125" s="316"/>
    </row>
    <row r="126" spans="1:68" ht="27" customHeight="1" x14ac:dyDescent="0.25">
      <c r="A126" s="54" t="s">
        <v>217</v>
      </c>
      <c r="B126" s="54" t="s">
        <v>218</v>
      </c>
      <c r="C126" s="31">
        <v>4301135570</v>
      </c>
      <c r="D126" s="324">
        <v>4607111035806</v>
      </c>
      <c r="E126" s="325"/>
      <c r="F126" s="319">
        <v>0.25</v>
      </c>
      <c r="G126" s="32">
        <v>12</v>
      </c>
      <c r="H126" s="319">
        <v>3</v>
      </c>
      <c r="I126" s="319">
        <v>3.7035999999999998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4" t="s">
        <v>219</v>
      </c>
      <c r="Q126" s="336"/>
      <c r="R126" s="336"/>
      <c r="S126" s="336"/>
      <c r="T126" s="337"/>
      <c r="U126" s="34"/>
      <c r="V126" s="34"/>
      <c r="W126" s="35" t="s">
        <v>70</v>
      </c>
      <c r="X126" s="320">
        <v>56</v>
      </c>
      <c r="Y126" s="321">
        <f>IFERROR(IF(X126="","",X126),"")</f>
        <v>56</v>
      </c>
      <c r="Z126" s="36">
        <f>IFERROR(IF(X126="","",X126*0.01788),"")</f>
        <v>1.0012799999999999</v>
      </c>
      <c r="AA126" s="56"/>
      <c r="AB126" s="57"/>
      <c r="AC126" s="166" t="s">
        <v>220</v>
      </c>
      <c r="AG126" s="67"/>
      <c r="AJ126" s="71" t="s">
        <v>72</v>
      </c>
      <c r="AK126" s="71">
        <v>1</v>
      </c>
      <c r="BB126" s="167" t="s">
        <v>84</v>
      </c>
      <c r="BM126" s="67">
        <f>IFERROR(X126*I126,"0")</f>
        <v>207.40159999999997</v>
      </c>
      <c r="BN126" s="67">
        <f>IFERROR(Y126*I126,"0")</f>
        <v>207.40159999999997</v>
      </c>
      <c r="BO126" s="67">
        <f>IFERROR(X126/J126,"0")</f>
        <v>0.8</v>
      </c>
      <c r="BP126" s="67">
        <f>IFERROR(Y126/J126,"0")</f>
        <v>0.8</v>
      </c>
    </row>
    <row r="127" spans="1:68" x14ac:dyDescent="0.2">
      <c r="A127" s="326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8"/>
      <c r="P127" s="329" t="s">
        <v>73</v>
      </c>
      <c r="Q127" s="330"/>
      <c r="R127" s="330"/>
      <c r="S127" s="330"/>
      <c r="T127" s="330"/>
      <c r="U127" s="330"/>
      <c r="V127" s="331"/>
      <c r="W127" s="37" t="s">
        <v>70</v>
      </c>
      <c r="X127" s="322">
        <f>IFERROR(SUM(X126:X126),"0")</f>
        <v>56</v>
      </c>
      <c r="Y127" s="322">
        <f>IFERROR(SUM(Y126:Y126),"0")</f>
        <v>56</v>
      </c>
      <c r="Z127" s="322">
        <f>IFERROR(IF(Z126="",0,Z126),"0")</f>
        <v>1.0012799999999999</v>
      </c>
      <c r="AA127" s="323"/>
      <c r="AB127" s="323"/>
      <c r="AC127" s="323"/>
    </row>
    <row r="128" spans="1:68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8"/>
      <c r="P128" s="329" t="s">
        <v>73</v>
      </c>
      <c r="Q128" s="330"/>
      <c r="R128" s="330"/>
      <c r="S128" s="330"/>
      <c r="T128" s="330"/>
      <c r="U128" s="330"/>
      <c r="V128" s="331"/>
      <c r="W128" s="37" t="s">
        <v>74</v>
      </c>
      <c r="X128" s="322">
        <f>IFERROR(SUMPRODUCT(X126:X126*H126:H126),"0")</f>
        <v>168</v>
      </c>
      <c r="Y128" s="322">
        <f>IFERROR(SUMPRODUCT(Y126:Y126*H126:H126),"0")</f>
        <v>168</v>
      </c>
      <c r="Z128" s="37"/>
      <c r="AA128" s="323"/>
      <c r="AB128" s="323"/>
      <c r="AC128" s="323"/>
    </row>
    <row r="129" spans="1:68" ht="16.5" customHeight="1" x14ac:dyDescent="0.25">
      <c r="A129" s="332" t="s">
        <v>221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327"/>
      <c r="AA129" s="315"/>
      <c r="AB129" s="315"/>
      <c r="AC129" s="315"/>
    </row>
    <row r="130" spans="1:68" ht="14.25" customHeight="1" x14ac:dyDescent="0.25">
      <c r="A130" s="349" t="s">
        <v>141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27"/>
      <c r="Z130" s="327"/>
      <c r="AA130" s="316"/>
      <c r="AB130" s="316"/>
      <c r="AC130" s="316"/>
    </row>
    <row r="131" spans="1:68" ht="16.5" customHeight="1" x14ac:dyDescent="0.25">
      <c r="A131" s="54" t="s">
        <v>222</v>
      </c>
      <c r="B131" s="54" t="s">
        <v>223</v>
      </c>
      <c r="C131" s="31">
        <v>4301135596</v>
      </c>
      <c r="D131" s="324">
        <v>4607111039613</v>
      </c>
      <c r="E131" s="325"/>
      <c r="F131" s="319">
        <v>0.09</v>
      </c>
      <c r="G131" s="32">
        <v>30</v>
      </c>
      <c r="H131" s="319">
        <v>2.7</v>
      </c>
      <c r="I131" s="319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93" t="s">
        <v>224</v>
      </c>
      <c r="Q131" s="336"/>
      <c r="R131" s="336"/>
      <c r="S131" s="336"/>
      <c r="T131" s="337"/>
      <c r="U131" s="34"/>
      <c r="V131" s="34"/>
      <c r="W131" s="35" t="s">
        <v>70</v>
      </c>
      <c r="X131" s="320">
        <v>0</v>
      </c>
      <c r="Y131" s="321">
        <f>IFERROR(IF(X131="","",X131),"")</f>
        <v>0</v>
      </c>
      <c r="Z131" s="36">
        <f>IFERROR(IF(X131="","",X131*0.00936),"")</f>
        <v>0</v>
      </c>
      <c r="AA131" s="56"/>
      <c r="AB131" s="57"/>
      <c r="AC131" s="168" t="s">
        <v>204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326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8"/>
      <c r="P132" s="329" t="s">
        <v>73</v>
      </c>
      <c r="Q132" s="330"/>
      <c r="R132" s="330"/>
      <c r="S132" s="330"/>
      <c r="T132" s="330"/>
      <c r="U132" s="330"/>
      <c r="V132" s="331"/>
      <c r="W132" s="37" t="s">
        <v>70</v>
      </c>
      <c r="X132" s="322">
        <f>IFERROR(SUM(X131:X131),"0")</f>
        <v>0</v>
      </c>
      <c r="Y132" s="322">
        <f>IFERROR(SUM(Y131:Y131),"0")</f>
        <v>0</v>
      </c>
      <c r="Z132" s="322">
        <f>IFERROR(IF(Z131="",0,Z131),"0")</f>
        <v>0</v>
      </c>
      <c r="AA132" s="323"/>
      <c r="AB132" s="323"/>
      <c r="AC132" s="323"/>
    </row>
    <row r="133" spans="1:68" x14ac:dyDescent="0.2">
      <c r="A133" s="327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8"/>
      <c r="P133" s="329" t="s">
        <v>73</v>
      </c>
      <c r="Q133" s="330"/>
      <c r="R133" s="330"/>
      <c r="S133" s="330"/>
      <c r="T133" s="330"/>
      <c r="U133" s="330"/>
      <c r="V133" s="331"/>
      <c r="W133" s="37" t="s">
        <v>74</v>
      </c>
      <c r="X133" s="322">
        <f>IFERROR(SUMPRODUCT(X131:X131*H131:H131),"0")</f>
        <v>0</v>
      </c>
      <c r="Y133" s="322">
        <f>IFERROR(SUMPRODUCT(Y131:Y131*H131:H131),"0")</f>
        <v>0</v>
      </c>
      <c r="Z133" s="37"/>
      <c r="AA133" s="323"/>
      <c r="AB133" s="323"/>
      <c r="AC133" s="323"/>
    </row>
    <row r="134" spans="1:68" ht="16.5" customHeight="1" x14ac:dyDescent="0.25">
      <c r="A134" s="332" t="s">
        <v>225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327"/>
      <c r="AA134" s="315"/>
      <c r="AB134" s="315"/>
      <c r="AC134" s="315"/>
    </row>
    <row r="135" spans="1:68" ht="14.25" customHeight="1" x14ac:dyDescent="0.25">
      <c r="A135" s="349" t="s">
        <v>226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27"/>
      <c r="Z135" s="327"/>
      <c r="AA135" s="316"/>
      <c r="AB135" s="316"/>
      <c r="AC135" s="316"/>
    </row>
    <row r="136" spans="1:68" ht="27" customHeight="1" x14ac:dyDescent="0.25">
      <c r="A136" s="54" t="s">
        <v>227</v>
      </c>
      <c r="B136" s="54" t="s">
        <v>228</v>
      </c>
      <c r="C136" s="31">
        <v>4301071054</v>
      </c>
      <c r="D136" s="324">
        <v>4607111035639</v>
      </c>
      <c r="E136" s="325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229</v>
      </c>
      <c r="L136" s="32" t="s">
        <v>81</v>
      </c>
      <c r="M136" s="33" t="s">
        <v>69</v>
      </c>
      <c r="N136" s="33"/>
      <c r="O136" s="32">
        <v>180</v>
      </c>
      <c r="P136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230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231</v>
      </c>
      <c r="B137" s="54" t="s">
        <v>232</v>
      </c>
      <c r="C137" s="31">
        <v>4301135540</v>
      </c>
      <c r="D137" s="324">
        <v>4607111035646</v>
      </c>
      <c r="E137" s="325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229</v>
      </c>
      <c r="L137" s="32" t="s">
        <v>81</v>
      </c>
      <c r="M137" s="33" t="s">
        <v>69</v>
      </c>
      <c r="N137" s="33"/>
      <c r="O137" s="32">
        <v>180</v>
      </c>
      <c r="P137" s="4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6"/>
      <c r="R137" s="336"/>
      <c r="S137" s="336"/>
      <c r="T137" s="337"/>
      <c r="U137" s="34"/>
      <c r="V137" s="34"/>
      <c r="W137" s="35" t="s">
        <v>70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230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26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8"/>
      <c r="P138" s="329" t="s">
        <v>73</v>
      </c>
      <c r="Q138" s="330"/>
      <c r="R138" s="330"/>
      <c r="S138" s="330"/>
      <c r="T138" s="330"/>
      <c r="U138" s="330"/>
      <c r="V138" s="331"/>
      <c r="W138" s="37" t="s">
        <v>70</v>
      </c>
      <c r="X138" s="322">
        <f>IFERROR(SUM(X136:X137),"0")</f>
        <v>0</v>
      </c>
      <c r="Y138" s="322">
        <f>IFERROR(SUM(Y136:Y137),"0")</f>
        <v>0</v>
      </c>
      <c r="Z138" s="322">
        <f>IFERROR(IF(Z136="",0,Z136),"0")+IFERROR(IF(Z137="",0,Z137),"0")</f>
        <v>0</v>
      </c>
      <c r="AA138" s="323"/>
      <c r="AB138" s="323"/>
      <c r="AC138" s="323"/>
    </row>
    <row r="139" spans="1:68" x14ac:dyDescent="0.2">
      <c r="A139" s="327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8"/>
      <c r="P139" s="329" t="s">
        <v>73</v>
      </c>
      <c r="Q139" s="330"/>
      <c r="R139" s="330"/>
      <c r="S139" s="330"/>
      <c r="T139" s="330"/>
      <c r="U139" s="330"/>
      <c r="V139" s="331"/>
      <c r="W139" s="37" t="s">
        <v>74</v>
      </c>
      <c r="X139" s="322">
        <f>IFERROR(SUMPRODUCT(X136:X137*H136:H137),"0")</f>
        <v>0</v>
      </c>
      <c r="Y139" s="322">
        <f>IFERROR(SUMPRODUCT(Y136:Y137*H136:H137),"0")</f>
        <v>0</v>
      </c>
      <c r="Z139" s="37"/>
      <c r="AA139" s="323"/>
      <c r="AB139" s="323"/>
      <c r="AC139" s="323"/>
    </row>
    <row r="140" spans="1:68" ht="16.5" customHeight="1" x14ac:dyDescent="0.25">
      <c r="A140" s="332" t="s">
        <v>233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27"/>
      <c r="Z140" s="327"/>
      <c r="AA140" s="315"/>
      <c r="AB140" s="315"/>
      <c r="AC140" s="315"/>
    </row>
    <row r="141" spans="1:68" ht="14.25" customHeight="1" x14ac:dyDescent="0.25">
      <c r="A141" s="349" t="s">
        <v>141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327"/>
      <c r="AA141" s="316"/>
      <c r="AB141" s="316"/>
      <c r="AC141" s="316"/>
    </row>
    <row r="142" spans="1:68" ht="27" customHeight="1" x14ac:dyDescent="0.25">
      <c r="A142" s="54" t="s">
        <v>234</v>
      </c>
      <c r="B142" s="54" t="s">
        <v>235</v>
      </c>
      <c r="C142" s="31">
        <v>4301135281</v>
      </c>
      <c r="D142" s="324">
        <v>4607111036568</v>
      </c>
      <c r="E142" s="325"/>
      <c r="F142" s="319">
        <v>0.28000000000000003</v>
      </c>
      <c r="G142" s="32">
        <v>6</v>
      </c>
      <c r="H142" s="319">
        <v>1.68</v>
      </c>
      <c r="I142" s="319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1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6"/>
      <c r="R142" s="336"/>
      <c r="S142" s="336"/>
      <c r="T142" s="337"/>
      <c r="U142" s="34"/>
      <c r="V142" s="34"/>
      <c r="W142" s="35" t="s">
        <v>70</v>
      </c>
      <c r="X142" s="320">
        <v>70</v>
      </c>
      <c r="Y142" s="321">
        <f>IFERROR(IF(X142="","",X142),"")</f>
        <v>70</v>
      </c>
      <c r="Z142" s="36">
        <f>IFERROR(IF(X142="","",X142*0.00941),"")</f>
        <v>0.65869999999999995</v>
      </c>
      <c r="AA142" s="56"/>
      <c r="AB142" s="57"/>
      <c r="AC142" s="174" t="s">
        <v>236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147.126</v>
      </c>
      <c r="BN142" s="67">
        <f>IFERROR(Y142*I142,"0")</f>
        <v>147.126</v>
      </c>
      <c r="BO142" s="67">
        <f>IFERROR(X142/J142,"0")</f>
        <v>0.5</v>
      </c>
      <c r="BP142" s="67">
        <f>IFERROR(Y142/J142,"0")</f>
        <v>0.5</v>
      </c>
    </row>
    <row r="143" spans="1:68" x14ac:dyDescent="0.2">
      <c r="A143" s="326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8"/>
      <c r="P143" s="329" t="s">
        <v>73</v>
      </c>
      <c r="Q143" s="330"/>
      <c r="R143" s="330"/>
      <c r="S143" s="330"/>
      <c r="T143" s="330"/>
      <c r="U143" s="330"/>
      <c r="V143" s="331"/>
      <c r="W143" s="37" t="s">
        <v>70</v>
      </c>
      <c r="X143" s="322">
        <f>IFERROR(SUM(X142:X142),"0")</f>
        <v>70</v>
      </c>
      <c r="Y143" s="322">
        <f>IFERROR(SUM(Y142:Y142),"0")</f>
        <v>70</v>
      </c>
      <c r="Z143" s="322">
        <f>IFERROR(IF(Z142="",0,Z142),"0")</f>
        <v>0.65869999999999995</v>
      </c>
      <c r="AA143" s="323"/>
      <c r="AB143" s="323"/>
      <c r="AC143" s="323"/>
    </row>
    <row r="144" spans="1:68" x14ac:dyDescent="0.2">
      <c r="A144" s="327"/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8"/>
      <c r="P144" s="329" t="s">
        <v>73</v>
      </c>
      <c r="Q144" s="330"/>
      <c r="R144" s="330"/>
      <c r="S144" s="330"/>
      <c r="T144" s="330"/>
      <c r="U144" s="330"/>
      <c r="V144" s="331"/>
      <c r="W144" s="37" t="s">
        <v>74</v>
      </c>
      <c r="X144" s="322">
        <f>IFERROR(SUMPRODUCT(X142:X142*H142:H142),"0")</f>
        <v>117.6</v>
      </c>
      <c r="Y144" s="322">
        <f>IFERROR(SUMPRODUCT(Y142:Y142*H142:H142),"0")</f>
        <v>117.6</v>
      </c>
      <c r="Z144" s="37"/>
      <c r="AA144" s="323"/>
      <c r="AB144" s="323"/>
      <c r="AC144" s="323"/>
    </row>
    <row r="145" spans="1:68" ht="27.75" customHeight="1" x14ac:dyDescent="0.2">
      <c r="A145" s="367" t="s">
        <v>237</v>
      </c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368"/>
      <c r="Z145" s="368"/>
      <c r="AA145" s="48"/>
      <c r="AB145" s="48"/>
      <c r="AC145" s="48"/>
    </row>
    <row r="146" spans="1:68" ht="16.5" customHeight="1" x14ac:dyDescent="0.25">
      <c r="A146" s="332" t="s">
        <v>238</v>
      </c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  <c r="AA146" s="315"/>
      <c r="AB146" s="315"/>
      <c r="AC146" s="315"/>
    </row>
    <row r="147" spans="1:68" ht="14.25" customHeight="1" x14ac:dyDescent="0.25">
      <c r="A147" s="349" t="s">
        <v>141</v>
      </c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27"/>
      <c r="Z147" s="327"/>
      <c r="AA147" s="316"/>
      <c r="AB147" s="316"/>
      <c r="AC147" s="316"/>
    </row>
    <row r="148" spans="1:68" ht="27" customHeight="1" x14ac:dyDescent="0.25">
      <c r="A148" s="54" t="s">
        <v>239</v>
      </c>
      <c r="B148" s="54" t="s">
        <v>240</v>
      </c>
      <c r="C148" s="31">
        <v>4301135317</v>
      </c>
      <c r="D148" s="324">
        <v>4607111039057</v>
      </c>
      <c r="E148" s="325"/>
      <c r="F148" s="319">
        <v>1.8</v>
      </c>
      <c r="G148" s="32">
        <v>1</v>
      </c>
      <c r="H148" s="319">
        <v>1.8</v>
      </c>
      <c r="I148" s="319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76" t="s">
        <v>241</v>
      </c>
      <c r="Q148" s="336"/>
      <c r="R148" s="336"/>
      <c r="S148" s="336"/>
      <c r="T148" s="337"/>
      <c r="U148" s="34"/>
      <c r="V148" s="34"/>
      <c r="W148" s="35" t="s">
        <v>70</v>
      </c>
      <c r="X148" s="320">
        <v>0</v>
      </c>
      <c r="Y148" s="321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204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26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8"/>
      <c r="P149" s="329" t="s">
        <v>73</v>
      </c>
      <c r="Q149" s="330"/>
      <c r="R149" s="330"/>
      <c r="S149" s="330"/>
      <c r="T149" s="330"/>
      <c r="U149" s="330"/>
      <c r="V149" s="331"/>
      <c r="W149" s="37" t="s">
        <v>70</v>
      </c>
      <c r="X149" s="322">
        <f>IFERROR(SUM(X148:X148),"0")</f>
        <v>0</v>
      </c>
      <c r="Y149" s="322">
        <f>IFERROR(SUM(Y148:Y148),"0")</f>
        <v>0</v>
      </c>
      <c r="Z149" s="322">
        <f>IFERROR(IF(Z148="",0,Z148),"0")</f>
        <v>0</v>
      </c>
      <c r="AA149" s="323"/>
      <c r="AB149" s="323"/>
      <c r="AC149" s="323"/>
    </row>
    <row r="150" spans="1:68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8"/>
      <c r="P150" s="329" t="s">
        <v>73</v>
      </c>
      <c r="Q150" s="330"/>
      <c r="R150" s="330"/>
      <c r="S150" s="330"/>
      <c r="T150" s="330"/>
      <c r="U150" s="330"/>
      <c r="V150" s="331"/>
      <c r="W150" s="37" t="s">
        <v>74</v>
      </c>
      <c r="X150" s="322">
        <f>IFERROR(SUMPRODUCT(X148:X148*H148:H148),"0")</f>
        <v>0</v>
      </c>
      <c r="Y150" s="322">
        <f>IFERROR(SUMPRODUCT(Y148:Y148*H148:H148),"0")</f>
        <v>0</v>
      </c>
      <c r="Z150" s="37"/>
      <c r="AA150" s="323"/>
      <c r="AB150" s="323"/>
      <c r="AC150" s="323"/>
    </row>
    <row r="151" spans="1:68" ht="16.5" customHeight="1" x14ac:dyDescent="0.25">
      <c r="A151" s="332" t="s">
        <v>242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27"/>
      <c r="Z151" s="327"/>
      <c r="AA151" s="315"/>
      <c r="AB151" s="315"/>
      <c r="AC151" s="315"/>
    </row>
    <row r="152" spans="1:68" ht="14.25" customHeight="1" x14ac:dyDescent="0.25">
      <c r="A152" s="349" t="s">
        <v>64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27"/>
      <c r="Z152" s="327"/>
      <c r="AA152" s="316"/>
      <c r="AB152" s="316"/>
      <c r="AC152" s="316"/>
    </row>
    <row r="153" spans="1:68" ht="16.5" customHeight="1" x14ac:dyDescent="0.25">
      <c r="A153" s="54" t="s">
        <v>243</v>
      </c>
      <c r="B153" s="54" t="s">
        <v>244</v>
      </c>
      <c r="C153" s="31">
        <v>4301071062</v>
      </c>
      <c r="D153" s="324">
        <v>4607111036384</v>
      </c>
      <c r="E153" s="325"/>
      <c r="F153" s="319">
        <v>5</v>
      </c>
      <c r="G153" s="32">
        <v>1</v>
      </c>
      <c r="H153" s="319">
        <v>5</v>
      </c>
      <c r="I153" s="319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5" t="s">
        <v>245</v>
      </c>
      <c r="Q153" s="336"/>
      <c r="R153" s="336"/>
      <c r="S153" s="336"/>
      <c r="T153" s="337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customHeight="1" x14ac:dyDescent="0.25">
      <c r="A154" s="54" t="s">
        <v>247</v>
      </c>
      <c r="B154" s="54" t="s">
        <v>248</v>
      </c>
      <c r="C154" s="31">
        <v>4301071056</v>
      </c>
      <c r="D154" s="324">
        <v>4640242180250</v>
      </c>
      <c r="E154" s="325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7" t="s">
        <v>249</v>
      </c>
      <c r="Q154" s="336"/>
      <c r="R154" s="336"/>
      <c r="S154" s="336"/>
      <c r="T154" s="337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250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251</v>
      </c>
      <c r="B155" s="54" t="s">
        <v>252</v>
      </c>
      <c r="C155" s="31">
        <v>4301071050</v>
      </c>
      <c r="D155" s="324">
        <v>4607111036216</v>
      </c>
      <c r="E155" s="325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6"/>
      <c r="R155" s="336"/>
      <c r="S155" s="336"/>
      <c r="T155" s="337"/>
      <c r="U155" s="34"/>
      <c r="V155" s="34"/>
      <c r="W155" s="35" t="s">
        <v>70</v>
      </c>
      <c r="X155" s="320">
        <v>0</v>
      </c>
      <c r="Y155" s="321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253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254</v>
      </c>
      <c r="B156" s="54" t="s">
        <v>255</v>
      </c>
      <c r="C156" s="31">
        <v>4301071061</v>
      </c>
      <c r="D156" s="324">
        <v>4607111036278</v>
      </c>
      <c r="E156" s="325"/>
      <c r="F156" s="319">
        <v>5</v>
      </c>
      <c r="G156" s="32">
        <v>1</v>
      </c>
      <c r="H156" s="319">
        <v>5</v>
      </c>
      <c r="I156" s="319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5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336"/>
      <c r="R156" s="336"/>
      <c r="S156" s="336"/>
      <c r="T156" s="337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8"/>
      <c r="P157" s="329" t="s">
        <v>73</v>
      </c>
      <c r="Q157" s="330"/>
      <c r="R157" s="330"/>
      <c r="S157" s="330"/>
      <c r="T157" s="330"/>
      <c r="U157" s="330"/>
      <c r="V157" s="331"/>
      <c r="W157" s="37" t="s">
        <v>70</v>
      </c>
      <c r="X157" s="322">
        <f>IFERROR(SUM(X153:X156),"0")</f>
        <v>0</v>
      </c>
      <c r="Y157" s="322">
        <f>IFERROR(SUM(Y153:Y156),"0")</f>
        <v>0</v>
      </c>
      <c r="Z157" s="322">
        <f>IFERROR(IF(Z153="",0,Z153),"0")+IFERROR(IF(Z154="",0,Z154),"0")+IFERROR(IF(Z155="",0,Z155),"0")+IFERROR(IF(Z156="",0,Z156),"0")</f>
        <v>0</v>
      </c>
      <c r="AA157" s="323"/>
      <c r="AB157" s="323"/>
      <c r="AC157" s="323"/>
    </row>
    <row r="158" spans="1:68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8"/>
      <c r="P158" s="329" t="s">
        <v>73</v>
      </c>
      <c r="Q158" s="330"/>
      <c r="R158" s="330"/>
      <c r="S158" s="330"/>
      <c r="T158" s="330"/>
      <c r="U158" s="330"/>
      <c r="V158" s="331"/>
      <c r="W158" s="37" t="s">
        <v>74</v>
      </c>
      <c r="X158" s="322">
        <f>IFERROR(SUMPRODUCT(X153:X156*H153:H156),"0")</f>
        <v>0</v>
      </c>
      <c r="Y158" s="322">
        <f>IFERROR(SUMPRODUCT(Y153:Y156*H153:H156),"0")</f>
        <v>0</v>
      </c>
      <c r="Z158" s="37"/>
      <c r="AA158" s="323"/>
      <c r="AB158" s="323"/>
      <c r="AC158" s="323"/>
    </row>
    <row r="159" spans="1:68" ht="14.25" customHeight="1" x14ac:dyDescent="0.25">
      <c r="A159" s="349" t="s">
        <v>257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  <c r="AA159" s="316"/>
      <c r="AB159" s="316"/>
      <c r="AC159" s="316"/>
    </row>
    <row r="160" spans="1:68" ht="27" customHeight="1" x14ac:dyDescent="0.25">
      <c r="A160" s="54" t="s">
        <v>258</v>
      </c>
      <c r="B160" s="54" t="s">
        <v>259</v>
      </c>
      <c r="C160" s="31">
        <v>4301080153</v>
      </c>
      <c r="D160" s="324">
        <v>4607111036827</v>
      </c>
      <c r="E160" s="325"/>
      <c r="F160" s="319">
        <v>1</v>
      </c>
      <c r="G160" s="32">
        <v>5</v>
      </c>
      <c r="H160" s="319">
        <v>5</v>
      </c>
      <c r="I160" s="319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4301080154</v>
      </c>
      <c r="D161" s="324">
        <v>4607111036834</v>
      </c>
      <c r="E161" s="325"/>
      <c r="F161" s="319">
        <v>1</v>
      </c>
      <c r="G161" s="32">
        <v>5</v>
      </c>
      <c r="H161" s="319">
        <v>5</v>
      </c>
      <c r="I161" s="319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6"/>
      <c r="R161" s="336"/>
      <c r="S161" s="336"/>
      <c r="T161" s="337"/>
      <c r="U161" s="34"/>
      <c r="V161" s="34"/>
      <c r="W161" s="35" t="s">
        <v>70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26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8"/>
      <c r="P162" s="329" t="s">
        <v>73</v>
      </c>
      <c r="Q162" s="330"/>
      <c r="R162" s="330"/>
      <c r="S162" s="330"/>
      <c r="T162" s="330"/>
      <c r="U162" s="330"/>
      <c r="V162" s="331"/>
      <c r="W162" s="37" t="s">
        <v>70</v>
      </c>
      <c r="X162" s="322">
        <f>IFERROR(SUM(X160:X161),"0")</f>
        <v>0</v>
      </c>
      <c r="Y162" s="322">
        <f>IFERROR(SUM(Y160:Y161),"0")</f>
        <v>0</v>
      </c>
      <c r="Z162" s="322">
        <f>IFERROR(IF(Z160="",0,Z160),"0")+IFERROR(IF(Z161="",0,Z161),"0")</f>
        <v>0</v>
      </c>
      <c r="AA162" s="323"/>
      <c r="AB162" s="323"/>
      <c r="AC162" s="323"/>
    </row>
    <row r="163" spans="1:68" x14ac:dyDescent="0.2">
      <c r="A163" s="327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8"/>
      <c r="P163" s="329" t="s">
        <v>73</v>
      </c>
      <c r="Q163" s="330"/>
      <c r="R163" s="330"/>
      <c r="S163" s="330"/>
      <c r="T163" s="330"/>
      <c r="U163" s="330"/>
      <c r="V163" s="331"/>
      <c r="W163" s="37" t="s">
        <v>74</v>
      </c>
      <c r="X163" s="322">
        <f>IFERROR(SUMPRODUCT(X160:X161*H160:H161),"0")</f>
        <v>0</v>
      </c>
      <c r="Y163" s="322">
        <f>IFERROR(SUMPRODUCT(Y160:Y161*H160:H161),"0")</f>
        <v>0</v>
      </c>
      <c r="Z163" s="37"/>
      <c r="AA163" s="323"/>
      <c r="AB163" s="323"/>
      <c r="AC163" s="323"/>
    </row>
    <row r="164" spans="1:68" ht="27.75" customHeight="1" x14ac:dyDescent="0.2">
      <c r="A164" s="367" t="s">
        <v>263</v>
      </c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8"/>
      <c r="N164" s="368"/>
      <c r="O164" s="368"/>
      <c r="P164" s="368"/>
      <c r="Q164" s="368"/>
      <c r="R164" s="368"/>
      <c r="S164" s="368"/>
      <c r="T164" s="368"/>
      <c r="U164" s="368"/>
      <c r="V164" s="368"/>
      <c r="W164" s="368"/>
      <c r="X164" s="368"/>
      <c r="Y164" s="368"/>
      <c r="Z164" s="368"/>
      <c r="AA164" s="48"/>
      <c r="AB164" s="48"/>
      <c r="AC164" s="48"/>
    </row>
    <row r="165" spans="1:68" ht="16.5" customHeight="1" x14ac:dyDescent="0.25">
      <c r="A165" s="332" t="s">
        <v>264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27"/>
      <c r="Z165" s="327"/>
      <c r="AA165" s="315"/>
      <c r="AB165" s="315"/>
      <c r="AC165" s="315"/>
    </row>
    <row r="166" spans="1:68" ht="14.25" customHeight="1" x14ac:dyDescent="0.25">
      <c r="A166" s="349" t="s">
        <v>77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27"/>
      <c r="Y166" s="327"/>
      <c r="Z166" s="327"/>
      <c r="AA166" s="316"/>
      <c r="AB166" s="316"/>
      <c r="AC166" s="316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24">
        <v>4607111035721</v>
      </c>
      <c r="E167" s="325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1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70</v>
      </c>
      <c r="X167" s="320">
        <v>70</v>
      </c>
      <c r="Y167" s="321">
        <f>IFERROR(IF(X167="","",X167),"")</f>
        <v>70</v>
      </c>
      <c r="Z167" s="36">
        <f>IFERROR(IF(X167="","",X167*0.01788),"")</f>
        <v>1.2516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237.16</v>
      </c>
      <c r="BN167" s="67">
        <f>IFERROR(Y167*I167,"0")</f>
        <v>237.16</v>
      </c>
      <c r="BO167" s="67">
        <f>IFERROR(X167/J167,"0")</f>
        <v>1</v>
      </c>
      <c r="BP167" s="67">
        <f>IFERROR(Y167/J167,"0")</f>
        <v>1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24">
        <v>4607111035691</v>
      </c>
      <c r="E168" s="325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6"/>
      <c r="R168" s="336"/>
      <c r="S168" s="336"/>
      <c r="T168" s="337"/>
      <c r="U168" s="34"/>
      <c r="V168" s="34"/>
      <c r="W168" s="35" t="s">
        <v>70</v>
      </c>
      <c r="X168" s="320">
        <v>70</v>
      </c>
      <c r="Y168" s="321">
        <f>IFERROR(IF(X168="","",X168),"")</f>
        <v>70</v>
      </c>
      <c r="Z168" s="36">
        <f>IFERROR(IF(X168="","",X168*0.01788),"")</f>
        <v>1.2516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237.16</v>
      </c>
      <c r="BN168" s="67">
        <f>IFERROR(Y168*I168,"0")</f>
        <v>237.16</v>
      </c>
      <c r="BO168" s="67">
        <f>IFERROR(X168/J168,"0")</f>
        <v>1</v>
      </c>
      <c r="BP168" s="67">
        <f>IFERROR(Y168/J168,"0")</f>
        <v>1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24">
        <v>4607111038487</v>
      </c>
      <c r="E169" s="325"/>
      <c r="F169" s="319">
        <v>0.25</v>
      </c>
      <c r="G169" s="32">
        <v>12</v>
      </c>
      <c r="H169" s="319">
        <v>3</v>
      </c>
      <c r="I169" s="319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1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6"/>
      <c r="R169" s="336"/>
      <c r="S169" s="336"/>
      <c r="T169" s="337"/>
      <c r="U169" s="34"/>
      <c r="V169" s="34"/>
      <c r="W169" s="35" t="s">
        <v>70</v>
      </c>
      <c r="X169" s="320">
        <v>0</v>
      </c>
      <c r="Y169" s="321">
        <f>IFERROR(IF(X169="","",X169),"")</f>
        <v>0</v>
      </c>
      <c r="Z169" s="36">
        <f>IFERROR(IF(X169="","",X169*0.01788),"")</f>
        <v>0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8"/>
      <c r="P170" s="329" t="s">
        <v>73</v>
      </c>
      <c r="Q170" s="330"/>
      <c r="R170" s="330"/>
      <c r="S170" s="330"/>
      <c r="T170" s="330"/>
      <c r="U170" s="330"/>
      <c r="V170" s="331"/>
      <c r="W170" s="37" t="s">
        <v>70</v>
      </c>
      <c r="X170" s="322">
        <f>IFERROR(SUM(X167:X169),"0")</f>
        <v>140</v>
      </c>
      <c r="Y170" s="322">
        <f>IFERROR(SUM(Y167:Y169),"0")</f>
        <v>140</v>
      </c>
      <c r="Z170" s="322">
        <f>IFERROR(IF(Z167="",0,Z167),"0")+IFERROR(IF(Z168="",0,Z168),"0")+IFERROR(IF(Z169="",0,Z169),"0")</f>
        <v>2.5032000000000001</v>
      </c>
      <c r="AA170" s="323"/>
      <c r="AB170" s="323"/>
      <c r="AC170" s="323"/>
    </row>
    <row r="171" spans="1:68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8"/>
      <c r="P171" s="329" t="s">
        <v>73</v>
      </c>
      <c r="Q171" s="330"/>
      <c r="R171" s="330"/>
      <c r="S171" s="330"/>
      <c r="T171" s="330"/>
      <c r="U171" s="330"/>
      <c r="V171" s="331"/>
      <c r="W171" s="37" t="s">
        <v>74</v>
      </c>
      <c r="X171" s="322">
        <f>IFERROR(SUMPRODUCT(X167:X169*H167:H169),"0")</f>
        <v>420</v>
      </c>
      <c r="Y171" s="322">
        <f>IFERROR(SUMPRODUCT(Y167:Y169*H167:H169),"0")</f>
        <v>420</v>
      </c>
      <c r="Z171" s="37"/>
      <c r="AA171" s="323"/>
      <c r="AB171" s="323"/>
      <c r="AC171" s="323"/>
    </row>
    <row r="172" spans="1:68" ht="14.25" customHeight="1" x14ac:dyDescent="0.25">
      <c r="A172" s="349" t="s">
        <v>274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27"/>
      <c r="Z172" s="327"/>
      <c r="AA172" s="316"/>
      <c r="AB172" s="316"/>
      <c r="AC172" s="316"/>
    </row>
    <row r="173" spans="1:68" ht="27" customHeight="1" x14ac:dyDescent="0.25">
      <c r="A173" s="54" t="s">
        <v>275</v>
      </c>
      <c r="B173" s="54" t="s">
        <v>276</v>
      </c>
      <c r="C173" s="31">
        <v>4301051855</v>
      </c>
      <c r="D173" s="324">
        <v>4680115885875</v>
      </c>
      <c r="E173" s="325"/>
      <c r="F173" s="319">
        <v>1</v>
      </c>
      <c r="G173" s="32">
        <v>9</v>
      </c>
      <c r="H173" s="319">
        <v>9</v>
      </c>
      <c r="I173" s="319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1" t="s">
        <v>279</v>
      </c>
      <c r="Q173" s="336"/>
      <c r="R173" s="336"/>
      <c r="S173" s="336"/>
      <c r="T173" s="337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282</v>
      </c>
      <c r="B174" s="54" t="s">
        <v>283</v>
      </c>
      <c r="C174" s="31">
        <v>4301051319</v>
      </c>
      <c r="D174" s="324">
        <v>4680115881204</v>
      </c>
      <c r="E174" s="325"/>
      <c r="F174" s="319">
        <v>0.33</v>
      </c>
      <c r="G174" s="32">
        <v>6</v>
      </c>
      <c r="H174" s="319">
        <v>1.98</v>
      </c>
      <c r="I174" s="319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9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6"/>
      <c r="R174" s="336"/>
      <c r="S174" s="336"/>
      <c r="T174" s="337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26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8"/>
      <c r="P175" s="329" t="s">
        <v>73</v>
      </c>
      <c r="Q175" s="330"/>
      <c r="R175" s="330"/>
      <c r="S175" s="330"/>
      <c r="T175" s="330"/>
      <c r="U175" s="330"/>
      <c r="V175" s="331"/>
      <c r="W175" s="37" t="s">
        <v>70</v>
      </c>
      <c r="X175" s="322">
        <f>IFERROR(SUM(X173:X174),"0")</f>
        <v>0</v>
      </c>
      <c r="Y175" s="322">
        <f>IFERROR(SUM(Y173:Y174),"0")</f>
        <v>0</v>
      </c>
      <c r="Z175" s="322">
        <f>IFERROR(IF(Z173="",0,Z173),"0")+IFERROR(IF(Z174="",0,Z174),"0")</f>
        <v>0</v>
      </c>
      <c r="AA175" s="323"/>
      <c r="AB175" s="323"/>
      <c r="AC175" s="323"/>
    </row>
    <row r="176" spans="1:68" x14ac:dyDescent="0.2">
      <c r="A176" s="327"/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8"/>
      <c r="P176" s="329" t="s">
        <v>73</v>
      </c>
      <c r="Q176" s="330"/>
      <c r="R176" s="330"/>
      <c r="S176" s="330"/>
      <c r="T176" s="330"/>
      <c r="U176" s="330"/>
      <c r="V176" s="331"/>
      <c r="W176" s="37" t="s">
        <v>74</v>
      </c>
      <c r="X176" s="322">
        <f>IFERROR(SUMPRODUCT(X173:X174*H173:H174),"0")</f>
        <v>0</v>
      </c>
      <c r="Y176" s="322">
        <f>IFERROR(SUMPRODUCT(Y173:Y174*H173:H174),"0")</f>
        <v>0</v>
      </c>
      <c r="Z176" s="37"/>
      <c r="AA176" s="323"/>
      <c r="AB176" s="323"/>
      <c r="AC176" s="323"/>
    </row>
    <row r="177" spans="1:68" ht="27.75" customHeight="1" x14ac:dyDescent="0.2">
      <c r="A177" s="367" t="s">
        <v>285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68"/>
      <c r="Z177" s="368"/>
      <c r="AA177" s="48"/>
      <c r="AB177" s="48"/>
      <c r="AC177" s="48"/>
    </row>
    <row r="178" spans="1:68" ht="16.5" customHeight="1" x14ac:dyDescent="0.25">
      <c r="A178" s="332" t="s">
        <v>286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5"/>
      <c r="AB178" s="315"/>
      <c r="AC178" s="315"/>
    </row>
    <row r="179" spans="1:68" ht="14.25" customHeight="1" x14ac:dyDescent="0.25">
      <c r="A179" s="349" t="s">
        <v>141</v>
      </c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27"/>
      <c r="P179" s="327"/>
      <c r="Q179" s="327"/>
      <c r="R179" s="327"/>
      <c r="S179" s="327"/>
      <c r="T179" s="327"/>
      <c r="U179" s="327"/>
      <c r="V179" s="327"/>
      <c r="W179" s="327"/>
      <c r="X179" s="327"/>
      <c r="Y179" s="327"/>
      <c r="Z179" s="327"/>
      <c r="AA179" s="316"/>
      <c r="AB179" s="316"/>
      <c r="AC179" s="316"/>
    </row>
    <row r="180" spans="1:68" ht="27" customHeight="1" x14ac:dyDescent="0.25">
      <c r="A180" s="54" t="s">
        <v>287</v>
      </c>
      <c r="B180" s="54" t="s">
        <v>288</v>
      </c>
      <c r="C180" s="31">
        <v>4301135707</v>
      </c>
      <c r="D180" s="324">
        <v>4620207490198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6"/>
      <c r="R180" s="336"/>
      <c r="S180" s="336"/>
      <c r="T180" s="337"/>
      <c r="U180" s="34"/>
      <c r="V180" s="34"/>
      <c r="W180" s="35" t="s">
        <v>70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290</v>
      </c>
      <c r="B181" s="54" t="s">
        <v>291</v>
      </c>
      <c r="C181" s="31">
        <v>4301135719</v>
      </c>
      <c r="D181" s="324">
        <v>4620207490235</v>
      </c>
      <c r="E181" s="325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6"/>
      <c r="R181" s="336"/>
      <c r="S181" s="336"/>
      <c r="T181" s="337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4301135697</v>
      </c>
      <c r="D182" s="324">
        <v>4620207490259</v>
      </c>
      <c r="E182" s="325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6"/>
      <c r="R182" s="336"/>
      <c r="S182" s="336"/>
      <c r="T182" s="337"/>
      <c r="U182" s="34"/>
      <c r="V182" s="34"/>
      <c r="W182" s="35" t="s">
        <v>70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6"/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8"/>
      <c r="P183" s="329" t="s">
        <v>73</v>
      </c>
      <c r="Q183" s="330"/>
      <c r="R183" s="330"/>
      <c r="S183" s="330"/>
      <c r="T183" s="330"/>
      <c r="U183" s="330"/>
      <c r="V183" s="331"/>
      <c r="W183" s="37" t="s">
        <v>70</v>
      </c>
      <c r="X183" s="322">
        <f>IFERROR(SUM(X180:X182),"0")</f>
        <v>0</v>
      </c>
      <c r="Y183" s="322">
        <f>IFERROR(SUM(Y180:Y182),"0")</f>
        <v>0</v>
      </c>
      <c r="Z183" s="322">
        <f>IFERROR(IF(Z180="",0,Z180),"0")+IFERROR(IF(Z181="",0,Z181),"0")+IFERROR(IF(Z182="",0,Z182),"0")</f>
        <v>0</v>
      </c>
      <c r="AA183" s="323"/>
      <c r="AB183" s="323"/>
      <c r="AC183" s="323"/>
    </row>
    <row r="184" spans="1:68" x14ac:dyDescent="0.2">
      <c r="A184" s="327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8"/>
      <c r="P184" s="329" t="s">
        <v>73</v>
      </c>
      <c r="Q184" s="330"/>
      <c r="R184" s="330"/>
      <c r="S184" s="330"/>
      <c r="T184" s="330"/>
      <c r="U184" s="330"/>
      <c r="V184" s="331"/>
      <c r="W184" s="37" t="s">
        <v>74</v>
      </c>
      <c r="X184" s="322">
        <f>IFERROR(SUMPRODUCT(X180:X182*H180:H182),"0")</f>
        <v>0</v>
      </c>
      <c r="Y184" s="322">
        <f>IFERROR(SUMPRODUCT(Y180:Y182*H180:H182),"0")</f>
        <v>0</v>
      </c>
      <c r="Z184" s="37"/>
      <c r="AA184" s="323"/>
      <c r="AB184" s="323"/>
      <c r="AC184" s="323"/>
    </row>
    <row r="185" spans="1:68" ht="16.5" customHeight="1" x14ac:dyDescent="0.25">
      <c r="A185" s="332" t="s">
        <v>295</v>
      </c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27"/>
      <c r="R185" s="327"/>
      <c r="S185" s="327"/>
      <c r="T185" s="327"/>
      <c r="U185" s="327"/>
      <c r="V185" s="327"/>
      <c r="W185" s="327"/>
      <c r="X185" s="327"/>
      <c r="Y185" s="327"/>
      <c r="Z185" s="327"/>
      <c r="AA185" s="315"/>
      <c r="AB185" s="315"/>
      <c r="AC185" s="315"/>
    </row>
    <row r="186" spans="1:68" ht="14.25" customHeight="1" x14ac:dyDescent="0.25">
      <c r="A186" s="349" t="s">
        <v>64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27"/>
      <c r="Y186" s="327"/>
      <c r="Z186" s="327"/>
      <c r="AA186" s="316"/>
      <c r="AB186" s="316"/>
      <c r="AC186" s="316"/>
    </row>
    <row r="187" spans="1:68" ht="16.5" customHeight="1" x14ac:dyDescent="0.25">
      <c r="A187" s="54" t="s">
        <v>296</v>
      </c>
      <c r="B187" s="54" t="s">
        <v>297</v>
      </c>
      <c r="C187" s="31">
        <v>4301070948</v>
      </c>
      <c r="D187" s="324">
        <v>4607111037022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6"/>
      <c r="R187" s="336"/>
      <c r="S187" s="336"/>
      <c r="T187" s="337"/>
      <c r="U187" s="34"/>
      <c r="V187" s="34"/>
      <c r="W187" s="35" t="s">
        <v>70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299</v>
      </c>
      <c r="B188" s="54" t="s">
        <v>300</v>
      </c>
      <c r="C188" s="31">
        <v>4301070990</v>
      </c>
      <c r="D188" s="324">
        <v>4607111038494</v>
      </c>
      <c r="E188" s="325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6"/>
      <c r="R188" s="336"/>
      <c r="S188" s="336"/>
      <c r="T188" s="337"/>
      <c r="U188" s="34"/>
      <c r="V188" s="34"/>
      <c r="W188" s="35" t="s">
        <v>70</v>
      </c>
      <c r="X188" s="320">
        <v>0</v>
      </c>
      <c r="Y188" s="32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302</v>
      </c>
      <c r="B189" s="54" t="s">
        <v>303</v>
      </c>
      <c r="C189" s="31">
        <v>4301070966</v>
      </c>
      <c r="D189" s="324">
        <v>4607111038135</v>
      </c>
      <c r="E189" s="325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6"/>
      <c r="R189" s="336"/>
      <c r="S189" s="336"/>
      <c r="T189" s="337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8"/>
      <c r="P190" s="329" t="s">
        <v>73</v>
      </c>
      <c r="Q190" s="330"/>
      <c r="R190" s="330"/>
      <c r="S190" s="330"/>
      <c r="T190" s="330"/>
      <c r="U190" s="330"/>
      <c r="V190" s="331"/>
      <c r="W190" s="37" t="s">
        <v>70</v>
      </c>
      <c r="X190" s="322">
        <f>IFERROR(SUM(X187:X189),"0")</f>
        <v>0</v>
      </c>
      <c r="Y190" s="322">
        <f>IFERROR(SUM(Y187:Y189),"0")</f>
        <v>0</v>
      </c>
      <c r="Z190" s="322">
        <f>IFERROR(IF(Z187="",0,Z187),"0")+IFERROR(IF(Z188="",0,Z188),"0")+IFERROR(IF(Z189="",0,Z189),"0")</f>
        <v>0</v>
      </c>
      <c r="AA190" s="323"/>
      <c r="AB190" s="323"/>
      <c r="AC190" s="323"/>
    </row>
    <row r="191" spans="1:68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8"/>
      <c r="P191" s="329" t="s">
        <v>73</v>
      </c>
      <c r="Q191" s="330"/>
      <c r="R191" s="330"/>
      <c r="S191" s="330"/>
      <c r="T191" s="330"/>
      <c r="U191" s="330"/>
      <c r="V191" s="331"/>
      <c r="W191" s="37" t="s">
        <v>74</v>
      </c>
      <c r="X191" s="322">
        <f>IFERROR(SUMPRODUCT(X187:X189*H187:H189),"0")</f>
        <v>0</v>
      </c>
      <c r="Y191" s="322">
        <f>IFERROR(SUMPRODUCT(Y187:Y189*H187:H189),"0")</f>
        <v>0</v>
      </c>
      <c r="Z191" s="37"/>
      <c r="AA191" s="323"/>
      <c r="AB191" s="323"/>
      <c r="AC191" s="323"/>
    </row>
    <row r="192" spans="1:68" ht="16.5" customHeight="1" x14ac:dyDescent="0.25">
      <c r="A192" s="332" t="s">
        <v>305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27"/>
      <c r="Z192" s="327"/>
      <c r="AA192" s="315"/>
      <c r="AB192" s="315"/>
      <c r="AC192" s="315"/>
    </row>
    <row r="193" spans="1:68" ht="14.25" customHeight="1" x14ac:dyDescent="0.25">
      <c r="A193" s="349" t="s">
        <v>64</v>
      </c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7"/>
      <c r="N193" s="327"/>
      <c r="O193" s="327"/>
      <c r="P193" s="327"/>
      <c r="Q193" s="327"/>
      <c r="R193" s="327"/>
      <c r="S193" s="327"/>
      <c r="T193" s="327"/>
      <c r="U193" s="327"/>
      <c r="V193" s="327"/>
      <c r="W193" s="327"/>
      <c r="X193" s="327"/>
      <c r="Y193" s="327"/>
      <c r="Z193" s="327"/>
      <c r="AA193" s="316"/>
      <c r="AB193" s="316"/>
      <c r="AC193" s="316"/>
    </row>
    <row r="194" spans="1:68" ht="27" customHeight="1" x14ac:dyDescent="0.25">
      <c r="A194" s="54" t="s">
        <v>306</v>
      </c>
      <c r="B194" s="54" t="s">
        <v>307</v>
      </c>
      <c r="C194" s="31">
        <v>4301070996</v>
      </c>
      <c r="D194" s="324">
        <v>4607111038654</v>
      </c>
      <c r="E194" s="325"/>
      <c r="F194" s="319">
        <v>0.4</v>
      </c>
      <c r="G194" s="32">
        <v>16</v>
      </c>
      <c r="H194" s="319">
        <v>6.4</v>
      </c>
      <c r="I194" s="31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70</v>
      </c>
      <c r="X194" s="320">
        <v>0</v>
      </c>
      <c r="Y194" s="321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4301070997</v>
      </c>
      <c r="D195" s="324">
        <v>4607111038586</v>
      </c>
      <c r="E195" s="325"/>
      <c r="F195" s="319">
        <v>0.7</v>
      </c>
      <c r="G195" s="32">
        <v>8</v>
      </c>
      <c r="H195" s="319">
        <v>5.6</v>
      </c>
      <c r="I195" s="319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70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4301070962</v>
      </c>
      <c r="D196" s="324">
        <v>4607111038609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70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4301070963</v>
      </c>
      <c r="D197" s="324">
        <v>4607111038630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70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4301070959</v>
      </c>
      <c r="D198" s="324">
        <v>4607111038616</v>
      </c>
      <c r="E198" s="325"/>
      <c r="F198" s="319">
        <v>0.4</v>
      </c>
      <c r="G198" s="32">
        <v>16</v>
      </c>
      <c r="H198" s="319">
        <v>6.4</v>
      </c>
      <c r="I198" s="319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4301070960</v>
      </c>
      <c r="D199" s="324">
        <v>4607111038623</v>
      </c>
      <c r="E199" s="325"/>
      <c r="F199" s="319">
        <v>0.7</v>
      </c>
      <c r="G199" s="32">
        <v>8</v>
      </c>
      <c r="H199" s="319">
        <v>5.6</v>
      </c>
      <c r="I199" s="319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6"/>
      <c r="R199" s="336"/>
      <c r="S199" s="336"/>
      <c r="T199" s="337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6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8"/>
      <c r="P200" s="329" t="s">
        <v>73</v>
      </c>
      <c r="Q200" s="330"/>
      <c r="R200" s="330"/>
      <c r="S200" s="330"/>
      <c r="T200" s="330"/>
      <c r="U200" s="330"/>
      <c r="V200" s="331"/>
      <c r="W200" s="37" t="s">
        <v>70</v>
      </c>
      <c r="X200" s="322">
        <f>IFERROR(SUM(X194:X199),"0")</f>
        <v>0</v>
      </c>
      <c r="Y200" s="322">
        <f>IFERROR(SUM(Y194:Y199),"0")</f>
        <v>0</v>
      </c>
      <c r="Z200" s="322">
        <f>IFERROR(IF(Z194="",0,Z194),"0")+IFERROR(IF(Z195="",0,Z195),"0")+IFERROR(IF(Z196="",0,Z196),"0")+IFERROR(IF(Z197="",0,Z197),"0")+IFERROR(IF(Z198="",0,Z198),"0")+IFERROR(IF(Z199="",0,Z199),"0")</f>
        <v>0</v>
      </c>
      <c r="AA200" s="323"/>
      <c r="AB200" s="323"/>
      <c r="AC200" s="323"/>
    </row>
    <row r="201" spans="1:68" x14ac:dyDescent="0.2">
      <c r="A201" s="327"/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8"/>
      <c r="P201" s="329" t="s">
        <v>73</v>
      </c>
      <c r="Q201" s="330"/>
      <c r="R201" s="330"/>
      <c r="S201" s="330"/>
      <c r="T201" s="330"/>
      <c r="U201" s="330"/>
      <c r="V201" s="331"/>
      <c r="W201" s="37" t="s">
        <v>74</v>
      </c>
      <c r="X201" s="322">
        <f>IFERROR(SUMPRODUCT(X194:X199*H194:H199),"0")</f>
        <v>0</v>
      </c>
      <c r="Y201" s="322">
        <f>IFERROR(SUMPRODUCT(Y194:Y199*H194:H199),"0")</f>
        <v>0</v>
      </c>
      <c r="Z201" s="37"/>
      <c r="AA201" s="323"/>
      <c r="AB201" s="323"/>
      <c r="AC201" s="323"/>
    </row>
    <row r="202" spans="1:68" ht="16.5" customHeight="1" x14ac:dyDescent="0.25">
      <c r="A202" s="332" t="s">
        <v>320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27"/>
      <c r="Z202" s="327"/>
      <c r="AA202" s="315"/>
      <c r="AB202" s="315"/>
      <c r="AC202" s="315"/>
    </row>
    <row r="203" spans="1:68" ht="14.25" customHeight="1" x14ac:dyDescent="0.25">
      <c r="A203" s="349" t="s">
        <v>64</v>
      </c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27"/>
      <c r="R203" s="327"/>
      <c r="S203" s="327"/>
      <c r="T203" s="327"/>
      <c r="U203" s="327"/>
      <c r="V203" s="327"/>
      <c r="W203" s="327"/>
      <c r="X203" s="327"/>
      <c r="Y203" s="327"/>
      <c r="Z203" s="327"/>
      <c r="AA203" s="316"/>
      <c r="AB203" s="316"/>
      <c r="AC203" s="316"/>
    </row>
    <row r="204" spans="1:68" ht="27" customHeight="1" x14ac:dyDescent="0.25">
      <c r="A204" s="54" t="s">
        <v>321</v>
      </c>
      <c r="B204" s="54" t="s">
        <v>322</v>
      </c>
      <c r="C204" s="31">
        <v>4301070915</v>
      </c>
      <c r="D204" s="324">
        <v>4607111035882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6"/>
      <c r="R204" s="336"/>
      <c r="S204" s="336"/>
      <c r="T204" s="337"/>
      <c r="U204" s="34"/>
      <c r="V204" s="34"/>
      <c r="W204" s="35" t="s">
        <v>70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24">
        <v>4607111035905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6"/>
      <c r="R205" s="336"/>
      <c r="S205" s="336"/>
      <c r="T205" s="337"/>
      <c r="U205" s="34"/>
      <c r="V205" s="34"/>
      <c r="W205" s="35" t="s">
        <v>70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326</v>
      </c>
      <c r="B206" s="54" t="s">
        <v>327</v>
      </c>
      <c r="C206" s="31">
        <v>4301070917</v>
      </c>
      <c r="D206" s="324">
        <v>4607111035912</v>
      </c>
      <c r="E206" s="325"/>
      <c r="F206" s="319">
        <v>0.43</v>
      </c>
      <c r="G206" s="32">
        <v>16</v>
      </c>
      <c r="H206" s="319">
        <v>6.88</v>
      </c>
      <c r="I206" s="319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6"/>
      <c r="R206" s="336"/>
      <c r="S206" s="336"/>
      <c r="T206" s="337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4301070920</v>
      </c>
      <c r="D207" s="324">
        <v>4607111035929</v>
      </c>
      <c r="E207" s="325"/>
      <c r="F207" s="319">
        <v>0.9</v>
      </c>
      <c r="G207" s="32">
        <v>8</v>
      </c>
      <c r="H207" s="319">
        <v>7.2</v>
      </c>
      <c r="I207" s="319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6"/>
      <c r="R207" s="336"/>
      <c r="S207" s="336"/>
      <c r="T207" s="337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8"/>
      <c r="P208" s="329" t="s">
        <v>73</v>
      </c>
      <c r="Q208" s="330"/>
      <c r="R208" s="330"/>
      <c r="S208" s="330"/>
      <c r="T208" s="330"/>
      <c r="U208" s="330"/>
      <c r="V208" s="331"/>
      <c r="W208" s="37" t="s">
        <v>70</v>
      </c>
      <c r="X208" s="322">
        <f>IFERROR(SUM(X204:X207),"0")</f>
        <v>0</v>
      </c>
      <c r="Y208" s="322">
        <f>IFERROR(SUM(Y204:Y207),"0")</f>
        <v>0</v>
      </c>
      <c r="Z208" s="322">
        <f>IFERROR(IF(Z204="",0,Z204),"0")+IFERROR(IF(Z205="",0,Z205),"0")+IFERROR(IF(Z206="",0,Z206),"0")+IFERROR(IF(Z207="",0,Z207),"0")</f>
        <v>0</v>
      </c>
      <c r="AA208" s="323"/>
      <c r="AB208" s="323"/>
      <c r="AC208" s="323"/>
    </row>
    <row r="209" spans="1:68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8"/>
      <c r="P209" s="329" t="s">
        <v>73</v>
      </c>
      <c r="Q209" s="330"/>
      <c r="R209" s="330"/>
      <c r="S209" s="330"/>
      <c r="T209" s="330"/>
      <c r="U209" s="330"/>
      <c r="V209" s="331"/>
      <c r="W209" s="37" t="s">
        <v>74</v>
      </c>
      <c r="X209" s="322">
        <f>IFERROR(SUMPRODUCT(X204:X207*H204:H207),"0")</f>
        <v>0</v>
      </c>
      <c r="Y209" s="322">
        <f>IFERROR(SUMPRODUCT(Y204:Y207*H204:H207),"0")</f>
        <v>0</v>
      </c>
      <c r="Z209" s="37"/>
      <c r="AA209" s="323"/>
      <c r="AB209" s="323"/>
      <c r="AC209" s="323"/>
    </row>
    <row r="210" spans="1:68" ht="16.5" customHeight="1" x14ac:dyDescent="0.25">
      <c r="A210" s="332" t="s">
        <v>331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27"/>
      <c r="Y210" s="327"/>
      <c r="Z210" s="327"/>
      <c r="AA210" s="315"/>
      <c r="AB210" s="315"/>
      <c r="AC210" s="315"/>
    </row>
    <row r="211" spans="1:68" ht="14.25" customHeight="1" x14ac:dyDescent="0.25">
      <c r="A211" s="349" t="s">
        <v>64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6"/>
      <c r="AB211" s="316"/>
      <c r="AC211" s="316"/>
    </row>
    <row r="212" spans="1:68" ht="16.5" customHeight="1" x14ac:dyDescent="0.25">
      <c r="A212" s="54" t="s">
        <v>332</v>
      </c>
      <c r="B212" s="54" t="s">
        <v>333</v>
      </c>
      <c r="C212" s="31">
        <v>4301070912</v>
      </c>
      <c r="D212" s="324">
        <v>4607111037213</v>
      </c>
      <c r="E212" s="325"/>
      <c r="F212" s="319">
        <v>0.4</v>
      </c>
      <c r="G212" s="32">
        <v>8</v>
      </c>
      <c r="H212" s="319">
        <v>3.2</v>
      </c>
      <c r="I212" s="319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6"/>
      <c r="R212" s="336"/>
      <c r="S212" s="336"/>
      <c r="T212" s="337"/>
      <c r="U212" s="34"/>
      <c r="V212" s="34"/>
      <c r="W212" s="35" t="s">
        <v>70</v>
      </c>
      <c r="X212" s="320">
        <v>0</v>
      </c>
      <c r="Y212" s="321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6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8"/>
      <c r="P213" s="329" t="s">
        <v>73</v>
      </c>
      <c r="Q213" s="330"/>
      <c r="R213" s="330"/>
      <c r="S213" s="330"/>
      <c r="T213" s="330"/>
      <c r="U213" s="330"/>
      <c r="V213" s="331"/>
      <c r="W213" s="37" t="s">
        <v>70</v>
      </c>
      <c r="X213" s="322">
        <f>IFERROR(SUM(X212:X212),"0")</f>
        <v>0</v>
      </c>
      <c r="Y213" s="322">
        <f>IFERROR(SUM(Y212:Y212),"0")</f>
        <v>0</v>
      </c>
      <c r="Z213" s="322">
        <f>IFERROR(IF(Z212="",0,Z212),"0")</f>
        <v>0</v>
      </c>
      <c r="AA213" s="323"/>
      <c r="AB213" s="323"/>
      <c r="AC213" s="323"/>
    </row>
    <row r="214" spans="1:68" x14ac:dyDescent="0.2">
      <c r="A214" s="327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8"/>
      <c r="P214" s="329" t="s">
        <v>73</v>
      </c>
      <c r="Q214" s="330"/>
      <c r="R214" s="330"/>
      <c r="S214" s="330"/>
      <c r="T214" s="330"/>
      <c r="U214" s="330"/>
      <c r="V214" s="331"/>
      <c r="W214" s="37" t="s">
        <v>74</v>
      </c>
      <c r="X214" s="322">
        <f>IFERROR(SUMPRODUCT(X212:X212*H212:H212),"0")</f>
        <v>0</v>
      </c>
      <c r="Y214" s="322">
        <f>IFERROR(SUMPRODUCT(Y212:Y212*H212:H212),"0")</f>
        <v>0</v>
      </c>
      <c r="Z214" s="37"/>
      <c r="AA214" s="323"/>
      <c r="AB214" s="323"/>
      <c r="AC214" s="323"/>
    </row>
    <row r="215" spans="1:68" ht="16.5" customHeight="1" x14ac:dyDescent="0.25">
      <c r="A215" s="332" t="s">
        <v>335</v>
      </c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7"/>
      <c r="P215" s="327"/>
      <c r="Q215" s="327"/>
      <c r="R215" s="327"/>
      <c r="S215" s="327"/>
      <c r="T215" s="327"/>
      <c r="U215" s="327"/>
      <c r="V215" s="327"/>
      <c r="W215" s="327"/>
      <c r="X215" s="327"/>
      <c r="Y215" s="327"/>
      <c r="Z215" s="327"/>
      <c r="AA215" s="315"/>
      <c r="AB215" s="315"/>
      <c r="AC215" s="315"/>
    </row>
    <row r="216" spans="1:68" ht="14.25" customHeight="1" x14ac:dyDescent="0.25">
      <c r="A216" s="349" t="s">
        <v>274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6"/>
      <c r="AB216" s="316"/>
      <c r="AC216" s="316"/>
    </row>
    <row r="217" spans="1:68" ht="27" customHeight="1" x14ac:dyDescent="0.25">
      <c r="A217" s="54" t="s">
        <v>336</v>
      </c>
      <c r="B217" s="54" t="s">
        <v>337</v>
      </c>
      <c r="C217" s="31">
        <v>4301051320</v>
      </c>
      <c r="D217" s="324">
        <v>4680115881334</v>
      </c>
      <c r="E217" s="325"/>
      <c r="F217" s="319">
        <v>0.33</v>
      </c>
      <c r="G217" s="32">
        <v>6</v>
      </c>
      <c r="H217" s="319">
        <v>1.98</v>
      </c>
      <c r="I217" s="319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6"/>
      <c r="R217" s="336"/>
      <c r="S217" s="336"/>
      <c r="T217" s="337"/>
      <c r="U217" s="34"/>
      <c r="V217" s="34"/>
      <c r="W217" s="35" t="s">
        <v>70</v>
      </c>
      <c r="X217" s="320">
        <v>0</v>
      </c>
      <c r="Y217" s="321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26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28"/>
      <c r="P218" s="329" t="s">
        <v>73</v>
      </c>
      <c r="Q218" s="330"/>
      <c r="R218" s="330"/>
      <c r="S218" s="330"/>
      <c r="T218" s="330"/>
      <c r="U218" s="330"/>
      <c r="V218" s="331"/>
      <c r="W218" s="37" t="s">
        <v>70</v>
      </c>
      <c r="X218" s="322">
        <f>IFERROR(SUM(X217:X217),"0")</f>
        <v>0</v>
      </c>
      <c r="Y218" s="322">
        <f>IFERROR(SUM(Y217:Y217),"0")</f>
        <v>0</v>
      </c>
      <c r="Z218" s="322">
        <f>IFERROR(IF(Z217="",0,Z217),"0")</f>
        <v>0</v>
      </c>
      <c r="AA218" s="323"/>
      <c r="AB218" s="323"/>
      <c r="AC218" s="323"/>
    </row>
    <row r="219" spans="1:68" x14ac:dyDescent="0.2">
      <c r="A219" s="327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8"/>
      <c r="P219" s="329" t="s">
        <v>73</v>
      </c>
      <c r="Q219" s="330"/>
      <c r="R219" s="330"/>
      <c r="S219" s="330"/>
      <c r="T219" s="330"/>
      <c r="U219" s="330"/>
      <c r="V219" s="331"/>
      <c r="W219" s="37" t="s">
        <v>74</v>
      </c>
      <c r="X219" s="322">
        <f>IFERROR(SUMPRODUCT(X217:X217*H217:H217),"0")</f>
        <v>0</v>
      </c>
      <c r="Y219" s="322">
        <f>IFERROR(SUMPRODUCT(Y217:Y217*H217:H217),"0")</f>
        <v>0</v>
      </c>
      <c r="Z219" s="37"/>
      <c r="AA219" s="323"/>
      <c r="AB219" s="323"/>
      <c r="AC219" s="323"/>
    </row>
    <row r="220" spans="1:68" ht="16.5" customHeight="1" x14ac:dyDescent="0.25">
      <c r="A220" s="332" t="s">
        <v>339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5"/>
      <c r="AB220" s="315"/>
      <c r="AC220" s="315"/>
    </row>
    <row r="221" spans="1:68" ht="14.25" customHeight="1" x14ac:dyDescent="0.25">
      <c r="A221" s="349" t="s">
        <v>64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27"/>
      <c r="Y221" s="327"/>
      <c r="Z221" s="327"/>
      <c r="AA221" s="316"/>
      <c r="AB221" s="316"/>
      <c r="AC221" s="316"/>
    </row>
    <row r="222" spans="1:68" ht="16.5" customHeight="1" x14ac:dyDescent="0.25">
      <c r="A222" s="54" t="s">
        <v>340</v>
      </c>
      <c r="B222" s="54" t="s">
        <v>341</v>
      </c>
      <c r="C222" s="31">
        <v>4301071063</v>
      </c>
      <c r="D222" s="324">
        <v>4607111039019</v>
      </c>
      <c r="E222" s="325"/>
      <c r="F222" s="319">
        <v>0.43</v>
      </c>
      <c r="G222" s="32">
        <v>16</v>
      </c>
      <c r="H222" s="319">
        <v>6.88</v>
      </c>
      <c r="I222" s="319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6"/>
      <c r="R222" s="336"/>
      <c r="S222" s="336"/>
      <c r="T222" s="337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customHeight="1" x14ac:dyDescent="0.25">
      <c r="A223" s="54" t="s">
        <v>343</v>
      </c>
      <c r="B223" s="54" t="s">
        <v>344</v>
      </c>
      <c r="C223" s="31">
        <v>4301071000</v>
      </c>
      <c r="D223" s="324">
        <v>4607111038708</v>
      </c>
      <c r="E223" s="325"/>
      <c r="F223" s="319">
        <v>0.8</v>
      </c>
      <c r="G223" s="32">
        <v>8</v>
      </c>
      <c r="H223" s="319">
        <v>6.4</v>
      </c>
      <c r="I223" s="319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6"/>
      <c r="R223" s="336"/>
      <c r="S223" s="336"/>
      <c r="T223" s="337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26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8"/>
      <c r="P224" s="329" t="s">
        <v>73</v>
      </c>
      <c r="Q224" s="330"/>
      <c r="R224" s="330"/>
      <c r="S224" s="330"/>
      <c r="T224" s="330"/>
      <c r="U224" s="330"/>
      <c r="V224" s="331"/>
      <c r="W224" s="37" t="s">
        <v>70</v>
      </c>
      <c r="X224" s="322">
        <f>IFERROR(SUM(X222:X223),"0")</f>
        <v>0</v>
      </c>
      <c r="Y224" s="322">
        <f>IFERROR(SUM(Y222:Y223),"0")</f>
        <v>0</v>
      </c>
      <c r="Z224" s="322">
        <f>IFERROR(IF(Z222="",0,Z222),"0")+IFERROR(IF(Z223="",0,Z223),"0")</f>
        <v>0</v>
      </c>
      <c r="AA224" s="323"/>
      <c r="AB224" s="323"/>
      <c r="AC224" s="323"/>
    </row>
    <row r="225" spans="1:68" x14ac:dyDescent="0.2">
      <c r="A225" s="327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8"/>
      <c r="P225" s="329" t="s">
        <v>73</v>
      </c>
      <c r="Q225" s="330"/>
      <c r="R225" s="330"/>
      <c r="S225" s="330"/>
      <c r="T225" s="330"/>
      <c r="U225" s="330"/>
      <c r="V225" s="331"/>
      <c r="W225" s="37" t="s">
        <v>74</v>
      </c>
      <c r="X225" s="322">
        <f>IFERROR(SUMPRODUCT(X222:X223*H222:H223),"0")</f>
        <v>0</v>
      </c>
      <c r="Y225" s="322">
        <f>IFERROR(SUMPRODUCT(Y222:Y223*H222:H223),"0")</f>
        <v>0</v>
      </c>
      <c r="Z225" s="37"/>
      <c r="AA225" s="323"/>
      <c r="AB225" s="323"/>
      <c r="AC225" s="323"/>
    </row>
    <row r="226" spans="1:68" ht="27.75" customHeight="1" x14ac:dyDescent="0.2">
      <c r="A226" s="367" t="s">
        <v>345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customHeight="1" x14ac:dyDescent="0.25">
      <c r="A227" s="332" t="s">
        <v>346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5"/>
      <c r="AB227" s="315"/>
      <c r="AC227" s="315"/>
    </row>
    <row r="228" spans="1:68" ht="14.25" customHeight="1" x14ac:dyDescent="0.25">
      <c r="A228" s="349" t="s">
        <v>64</v>
      </c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7"/>
      <c r="N228" s="327"/>
      <c r="O228" s="327"/>
      <c r="P228" s="327"/>
      <c r="Q228" s="327"/>
      <c r="R228" s="327"/>
      <c r="S228" s="327"/>
      <c r="T228" s="327"/>
      <c r="U228" s="327"/>
      <c r="V228" s="327"/>
      <c r="W228" s="327"/>
      <c r="X228" s="327"/>
      <c r="Y228" s="327"/>
      <c r="Z228" s="327"/>
      <c r="AA228" s="316"/>
      <c r="AB228" s="316"/>
      <c r="AC228" s="316"/>
    </row>
    <row r="229" spans="1:68" ht="27" customHeight="1" x14ac:dyDescent="0.25">
      <c r="A229" s="54" t="s">
        <v>347</v>
      </c>
      <c r="B229" s="54" t="s">
        <v>348</v>
      </c>
      <c r="C229" s="31">
        <v>4301071036</v>
      </c>
      <c r="D229" s="324">
        <v>4607111036162</v>
      </c>
      <c r="E229" s="325"/>
      <c r="F229" s="319">
        <v>0.8</v>
      </c>
      <c r="G229" s="32">
        <v>8</v>
      </c>
      <c r="H229" s="319">
        <v>6.4</v>
      </c>
      <c r="I229" s="319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6"/>
      <c r="R229" s="336"/>
      <c r="S229" s="336"/>
      <c r="T229" s="337"/>
      <c r="U229" s="34"/>
      <c r="V229" s="34"/>
      <c r="W229" s="35" t="s">
        <v>70</v>
      </c>
      <c r="X229" s="320">
        <v>0</v>
      </c>
      <c r="Y229" s="321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26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8"/>
      <c r="P230" s="329" t="s">
        <v>73</v>
      </c>
      <c r="Q230" s="330"/>
      <c r="R230" s="330"/>
      <c r="S230" s="330"/>
      <c r="T230" s="330"/>
      <c r="U230" s="330"/>
      <c r="V230" s="331"/>
      <c r="W230" s="37" t="s">
        <v>70</v>
      </c>
      <c r="X230" s="322">
        <f>IFERROR(SUM(X229:X229),"0")</f>
        <v>0</v>
      </c>
      <c r="Y230" s="322">
        <f>IFERROR(SUM(Y229:Y229),"0")</f>
        <v>0</v>
      </c>
      <c r="Z230" s="322">
        <f>IFERROR(IF(Z229="",0,Z229),"0")</f>
        <v>0</v>
      </c>
      <c r="AA230" s="323"/>
      <c r="AB230" s="323"/>
      <c r="AC230" s="323"/>
    </row>
    <row r="231" spans="1:68" x14ac:dyDescent="0.2">
      <c r="A231" s="327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28"/>
      <c r="P231" s="329" t="s">
        <v>73</v>
      </c>
      <c r="Q231" s="330"/>
      <c r="R231" s="330"/>
      <c r="S231" s="330"/>
      <c r="T231" s="330"/>
      <c r="U231" s="330"/>
      <c r="V231" s="331"/>
      <c r="W231" s="37" t="s">
        <v>74</v>
      </c>
      <c r="X231" s="322">
        <f>IFERROR(SUMPRODUCT(X229:X229*H229:H229),"0")</f>
        <v>0</v>
      </c>
      <c r="Y231" s="322">
        <f>IFERROR(SUMPRODUCT(Y229:Y229*H229:H229),"0")</f>
        <v>0</v>
      </c>
      <c r="Z231" s="37"/>
      <c r="AA231" s="323"/>
      <c r="AB231" s="323"/>
      <c r="AC231" s="323"/>
    </row>
    <row r="232" spans="1:68" ht="27.75" customHeight="1" x14ac:dyDescent="0.2">
      <c r="A232" s="367" t="s">
        <v>350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68"/>
      <c r="Z232" s="368"/>
      <c r="AA232" s="48"/>
      <c r="AB232" s="48"/>
      <c r="AC232" s="48"/>
    </row>
    <row r="233" spans="1:68" ht="16.5" customHeight="1" x14ac:dyDescent="0.25">
      <c r="A233" s="332" t="s">
        <v>351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5"/>
      <c r="AB233" s="315"/>
      <c r="AC233" s="315"/>
    </row>
    <row r="234" spans="1:68" ht="14.25" customHeight="1" x14ac:dyDescent="0.25">
      <c r="A234" s="349" t="s">
        <v>64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27"/>
      <c r="Y234" s="327"/>
      <c r="Z234" s="327"/>
      <c r="AA234" s="316"/>
      <c r="AB234" s="316"/>
      <c r="AC234" s="316"/>
    </row>
    <row r="235" spans="1:68" ht="27" customHeight="1" x14ac:dyDescent="0.25">
      <c r="A235" s="54" t="s">
        <v>352</v>
      </c>
      <c r="B235" s="54" t="s">
        <v>353</v>
      </c>
      <c r="C235" s="31">
        <v>4301071029</v>
      </c>
      <c r="D235" s="324">
        <v>4607111035899</v>
      </c>
      <c r="E235" s="325"/>
      <c r="F235" s="319">
        <v>1</v>
      </c>
      <c r="G235" s="32">
        <v>5</v>
      </c>
      <c r="H235" s="319">
        <v>5</v>
      </c>
      <c r="I235" s="319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4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6"/>
      <c r="R235" s="336"/>
      <c r="S235" s="336"/>
      <c r="T235" s="337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253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354</v>
      </c>
      <c r="B236" s="54" t="s">
        <v>355</v>
      </c>
      <c r="C236" s="31">
        <v>4301070991</v>
      </c>
      <c r="D236" s="324">
        <v>4607111038180</v>
      </c>
      <c r="E236" s="325"/>
      <c r="F236" s="319">
        <v>0.4</v>
      </c>
      <c r="G236" s="32">
        <v>16</v>
      </c>
      <c r="H236" s="319">
        <v>6.4</v>
      </c>
      <c r="I236" s="319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6"/>
      <c r="R236" s="336"/>
      <c r="S236" s="336"/>
      <c r="T236" s="337"/>
      <c r="U236" s="34"/>
      <c r="V236" s="34"/>
      <c r="W236" s="35" t="s">
        <v>70</v>
      </c>
      <c r="X236" s="320">
        <v>0</v>
      </c>
      <c r="Y236" s="321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26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8"/>
      <c r="P237" s="329" t="s">
        <v>73</v>
      </c>
      <c r="Q237" s="330"/>
      <c r="R237" s="330"/>
      <c r="S237" s="330"/>
      <c r="T237" s="330"/>
      <c r="U237" s="330"/>
      <c r="V237" s="331"/>
      <c r="W237" s="37" t="s">
        <v>70</v>
      </c>
      <c r="X237" s="322">
        <f>IFERROR(SUM(X235:X236),"0")</f>
        <v>0</v>
      </c>
      <c r="Y237" s="322">
        <f>IFERROR(SUM(Y235:Y236),"0")</f>
        <v>0</v>
      </c>
      <c r="Z237" s="322">
        <f>IFERROR(IF(Z235="",0,Z235),"0")+IFERROR(IF(Z236="",0,Z236),"0")</f>
        <v>0</v>
      </c>
      <c r="AA237" s="323"/>
      <c r="AB237" s="323"/>
      <c r="AC237" s="323"/>
    </row>
    <row r="238" spans="1:68" x14ac:dyDescent="0.2">
      <c r="A238" s="327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28"/>
      <c r="P238" s="329" t="s">
        <v>73</v>
      </c>
      <c r="Q238" s="330"/>
      <c r="R238" s="330"/>
      <c r="S238" s="330"/>
      <c r="T238" s="330"/>
      <c r="U238" s="330"/>
      <c r="V238" s="331"/>
      <c r="W238" s="37" t="s">
        <v>74</v>
      </c>
      <c r="X238" s="322">
        <f>IFERROR(SUMPRODUCT(X235:X236*H235:H236),"0")</f>
        <v>0</v>
      </c>
      <c r="Y238" s="322">
        <f>IFERROR(SUMPRODUCT(Y235:Y236*H235:H236),"0")</f>
        <v>0</v>
      </c>
      <c r="Z238" s="37"/>
      <c r="AA238" s="323"/>
      <c r="AB238" s="323"/>
      <c r="AC238" s="323"/>
    </row>
    <row r="239" spans="1:68" ht="16.5" customHeight="1" x14ac:dyDescent="0.25">
      <c r="A239" s="332" t="s">
        <v>357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5"/>
      <c r="AB239" s="315"/>
      <c r="AC239" s="315"/>
    </row>
    <row r="240" spans="1:68" ht="14.25" customHeight="1" x14ac:dyDescent="0.25">
      <c r="A240" s="349" t="s">
        <v>64</v>
      </c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27"/>
      <c r="Y240" s="327"/>
      <c r="Z240" s="327"/>
      <c r="AA240" s="316"/>
      <c r="AB240" s="316"/>
      <c r="AC240" s="316"/>
    </row>
    <row r="241" spans="1:68" ht="27" customHeight="1" x14ac:dyDescent="0.25">
      <c r="A241" s="54" t="s">
        <v>358</v>
      </c>
      <c r="B241" s="54" t="s">
        <v>359</v>
      </c>
      <c r="C241" s="31">
        <v>4301070870</v>
      </c>
      <c r="D241" s="324">
        <v>4607111036711</v>
      </c>
      <c r="E241" s="325"/>
      <c r="F241" s="319">
        <v>0.8</v>
      </c>
      <c r="G241" s="32">
        <v>8</v>
      </c>
      <c r="H241" s="319">
        <v>6.4</v>
      </c>
      <c r="I241" s="319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9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6"/>
      <c r="R241" s="336"/>
      <c r="S241" s="336"/>
      <c r="T241" s="337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26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8"/>
      <c r="P242" s="329" t="s">
        <v>73</v>
      </c>
      <c r="Q242" s="330"/>
      <c r="R242" s="330"/>
      <c r="S242" s="330"/>
      <c r="T242" s="330"/>
      <c r="U242" s="330"/>
      <c r="V242" s="331"/>
      <c r="W242" s="37" t="s">
        <v>70</v>
      </c>
      <c r="X242" s="322">
        <f>IFERROR(SUM(X241:X241),"0")</f>
        <v>0</v>
      </c>
      <c r="Y242" s="322">
        <f>IFERROR(SUM(Y241:Y241),"0")</f>
        <v>0</v>
      </c>
      <c r="Z242" s="322">
        <f>IFERROR(IF(Z241="",0,Z241),"0")</f>
        <v>0</v>
      </c>
      <c r="AA242" s="323"/>
      <c r="AB242" s="323"/>
      <c r="AC242" s="323"/>
    </row>
    <row r="243" spans="1:68" x14ac:dyDescent="0.2">
      <c r="A243" s="327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8"/>
      <c r="P243" s="329" t="s">
        <v>73</v>
      </c>
      <c r="Q243" s="330"/>
      <c r="R243" s="330"/>
      <c r="S243" s="330"/>
      <c r="T243" s="330"/>
      <c r="U243" s="330"/>
      <c r="V243" s="331"/>
      <c r="W243" s="37" t="s">
        <v>74</v>
      </c>
      <c r="X243" s="322">
        <f>IFERROR(SUMPRODUCT(X241:X241*H241:H241),"0")</f>
        <v>0</v>
      </c>
      <c r="Y243" s="322">
        <f>IFERROR(SUMPRODUCT(Y241:Y241*H241:H241),"0")</f>
        <v>0</v>
      </c>
      <c r="Z243" s="37"/>
      <c r="AA243" s="323"/>
      <c r="AB243" s="323"/>
      <c r="AC243" s="323"/>
    </row>
    <row r="244" spans="1:68" ht="27.75" customHeight="1" x14ac:dyDescent="0.2">
      <c r="A244" s="367" t="s">
        <v>360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68"/>
      <c r="Z244" s="368"/>
      <c r="AA244" s="48"/>
      <c r="AB244" s="48"/>
      <c r="AC244" s="48"/>
    </row>
    <row r="245" spans="1:68" ht="16.5" customHeight="1" x14ac:dyDescent="0.25">
      <c r="A245" s="332" t="s">
        <v>361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27"/>
      <c r="Z245" s="327"/>
      <c r="AA245" s="315"/>
      <c r="AB245" s="315"/>
      <c r="AC245" s="315"/>
    </row>
    <row r="246" spans="1:68" ht="14.25" customHeight="1" x14ac:dyDescent="0.25">
      <c r="A246" s="349" t="s">
        <v>362</v>
      </c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27"/>
      <c r="Y246" s="327"/>
      <c r="Z246" s="327"/>
      <c r="AA246" s="316"/>
      <c r="AB246" s="316"/>
      <c r="AC246" s="316"/>
    </row>
    <row r="247" spans="1:68" ht="27" customHeight="1" x14ac:dyDescent="0.25">
      <c r="A247" s="54" t="s">
        <v>363</v>
      </c>
      <c r="B247" s="54" t="s">
        <v>364</v>
      </c>
      <c r="C247" s="31">
        <v>4301133004</v>
      </c>
      <c r="D247" s="324">
        <v>4607111039774</v>
      </c>
      <c r="E247" s="325"/>
      <c r="F247" s="319">
        <v>0.25</v>
      </c>
      <c r="G247" s="32">
        <v>12</v>
      </c>
      <c r="H247" s="319">
        <v>3</v>
      </c>
      <c r="I247" s="319">
        <v>3.22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89" t="s">
        <v>365</v>
      </c>
      <c r="Q247" s="336"/>
      <c r="R247" s="336"/>
      <c r="S247" s="336"/>
      <c r="T247" s="337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IFERROR(IF(X247="","",X247*0.01788),"")</f>
        <v>0</v>
      </c>
      <c r="AA247" s="56"/>
      <c r="AB247" s="57" t="s">
        <v>366</v>
      </c>
      <c r="AC247" s="248" t="s">
        <v>367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26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8"/>
      <c r="P248" s="329" t="s">
        <v>73</v>
      </c>
      <c r="Q248" s="330"/>
      <c r="R248" s="330"/>
      <c r="S248" s="330"/>
      <c r="T248" s="330"/>
      <c r="U248" s="330"/>
      <c r="V248" s="331"/>
      <c r="W248" s="37" t="s">
        <v>70</v>
      </c>
      <c r="X248" s="322">
        <f>IFERROR(SUM(X247:X247),"0")</f>
        <v>0</v>
      </c>
      <c r="Y248" s="322">
        <f>IFERROR(SUM(Y247:Y247),"0")</f>
        <v>0</v>
      </c>
      <c r="Z248" s="322">
        <f>IFERROR(IF(Z247="",0,Z247),"0")</f>
        <v>0</v>
      </c>
      <c r="AA248" s="323"/>
      <c r="AB248" s="323"/>
      <c r="AC248" s="323"/>
    </row>
    <row r="249" spans="1:68" x14ac:dyDescent="0.2">
      <c r="A249" s="327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8"/>
      <c r="P249" s="329" t="s">
        <v>73</v>
      </c>
      <c r="Q249" s="330"/>
      <c r="R249" s="330"/>
      <c r="S249" s="330"/>
      <c r="T249" s="330"/>
      <c r="U249" s="330"/>
      <c r="V249" s="331"/>
      <c r="W249" s="37" t="s">
        <v>74</v>
      </c>
      <c r="X249" s="322">
        <f>IFERROR(SUMPRODUCT(X247:X247*H247:H247),"0")</f>
        <v>0</v>
      </c>
      <c r="Y249" s="322">
        <f>IFERROR(SUMPRODUCT(Y247:Y247*H247:H247),"0")</f>
        <v>0</v>
      </c>
      <c r="Z249" s="37"/>
      <c r="AA249" s="323"/>
      <c r="AB249" s="323"/>
      <c r="AC249" s="323"/>
    </row>
    <row r="250" spans="1:68" ht="14.25" customHeight="1" x14ac:dyDescent="0.25">
      <c r="A250" s="349" t="s">
        <v>141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6"/>
      <c r="AB250" s="316"/>
      <c r="AC250" s="316"/>
    </row>
    <row r="251" spans="1:68" ht="37.5" customHeight="1" x14ac:dyDescent="0.25">
      <c r="A251" s="54" t="s">
        <v>368</v>
      </c>
      <c r="B251" s="54" t="s">
        <v>369</v>
      </c>
      <c r="C251" s="31">
        <v>4301135400</v>
      </c>
      <c r="D251" s="324">
        <v>4607111039361</v>
      </c>
      <c r="E251" s="325"/>
      <c r="F251" s="319">
        <v>0.25</v>
      </c>
      <c r="G251" s="32">
        <v>12</v>
      </c>
      <c r="H251" s="319">
        <v>3</v>
      </c>
      <c r="I251" s="319">
        <v>3.7035999999999998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6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36"/>
      <c r="R251" s="336"/>
      <c r="S251" s="336"/>
      <c r="T251" s="337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50" t="s">
        <v>367</v>
      </c>
      <c r="AG251" s="67"/>
      <c r="AJ251" s="71" t="s">
        <v>72</v>
      </c>
      <c r="AK251" s="71">
        <v>1</v>
      </c>
      <c r="BB251" s="25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26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8"/>
      <c r="P252" s="329" t="s">
        <v>73</v>
      </c>
      <c r="Q252" s="330"/>
      <c r="R252" s="330"/>
      <c r="S252" s="330"/>
      <c r="T252" s="330"/>
      <c r="U252" s="330"/>
      <c r="V252" s="331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8"/>
      <c r="P253" s="329" t="s">
        <v>73</v>
      </c>
      <c r="Q253" s="330"/>
      <c r="R253" s="330"/>
      <c r="S253" s="330"/>
      <c r="T253" s="330"/>
      <c r="U253" s="330"/>
      <c r="V253" s="331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27.75" customHeight="1" x14ac:dyDescent="0.2">
      <c r="A254" s="367" t="s">
        <v>238</v>
      </c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68"/>
      <c r="N254" s="368"/>
      <c r="O254" s="368"/>
      <c r="P254" s="368"/>
      <c r="Q254" s="368"/>
      <c r="R254" s="368"/>
      <c r="S254" s="368"/>
      <c r="T254" s="368"/>
      <c r="U254" s="368"/>
      <c r="V254" s="368"/>
      <c r="W254" s="368"/>
      <c r="X254" s="368"/>
      <c r="Y254" s="368"/>
      <c r="Z254" s="368"/>
      <c r="AA254" s="48"/>
      <c r="AB254" s="48"/>
      <c r="AC254" s="48"/>
    </row>
    <row r="255" spans="1:68" ht="16.5" customHeight="1" x14ac:dyDescent="0.25">
      <c r="A255" s="332" t="s">
        <v>238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27"/>
      <c r="Z255" s="327"/>
      <c r="AA255" s="315"/>
      <c r="AB255" s="315"/>
      <c r="AC255" s="315"/>
    </row>
    <row r="256" spans="1:68" ht="14.25" customHeight="1" x14ac:dyDescent="0.25">
      <c r="A256" s="349" t="s">
        <v>64</v>
      </c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27"/>
      <c r="P256" s="327"/>
      <c r="Q256" s="327"/>
      <c r="R256" s="327"/>
      <c r="S256" s="327"/>
      <c r="T256" s="327"/>
      <c r="U256" s="327"/>
      <c r="V256" s="327"/>
      <c r="W256" s="327"/>
      <c r="X256" s="327"/>
      <c r="Y256" s="327"/>
      <c r="Z256" s="327"/>
      <c r="AA256" s="316"/>
      <c r="AB256" s="316"/>
      <c r="AC256" s="316"/>
    </row>
    <row r="257" spans="1:68" ht="27" customHeight="1" x14ac:dyDescent="0.25">
      <c r="A257" s="54" t="s">
        <v>370</v>
      </c>
      <c r="B257" s="54" t="s">
        <v>371</v>
      </c>
      <c r="C257" s="31">
        <v>4301071014</v>
      </c>
      <c r="D257" s="324">
        <v>4640242181264</v>
      </c>
      <c r="E257" s="325"/>
      <c r="F257" s="319">
        <v>0.7</v>
      </c>
      <c r="G257" s="32">
        <v>10</v>
      </c>
      <c r="H257" s="319">
        <v>7</v>
      </c>
      <c r="I257" s="319">
        <v>7.28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77" t="s">
        <v>372</v>
      </c>
      <c r="Q257" s="336"/>
      <c r="R257" s="336"/>
      <c r="S257" s="336"/>
      <c r="T257" s="337"/>
      <c r="U257" s="34"/>
      <c r="V257" s="34"/>
      <c r="W257" s="35" t="s">
        <v>70</v>
      </c>
      <c r="X257" s="320">
        <v>0</v>
      </c>
      <c r="Y257" s="321">
        <f>IFERROR(IF(X257="","",X257),"")</f>
        <v>0</v>
      </c>
      <c r="Z257" s="36">
        <f>IFERROR(IF(X257="","",X257*0.0155),"")</f>
        <v>0</v>
      </c>
      <c r="AA257" s="56"/>
      <c r="AB257" s="57"/>
      <c r="AC257" s="252" t="s">
        <v>373</v>
      </c>
      <c r="AG257" s="67"/>
      <c r="AJ257" s="71" t="s">
        <v>83</v>
      </c>
      <c r="AK257" s="71">
        <v>12</v>
      </c>
      <c r="BB257" s="253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4301071021</v>
      </c>
      <c r="D258" s="324">
        <v>4640242181325</v>
      </c>
      <c r="E258" s="325"/>
      <c r="F258" s="319">
        <v>0.7</v>
      </c>
      <c r="G258" s="32">
        <v>10</v>
      </c>
      <c r="H258" s="319">
        <v>7</v>
      </c>
      <c r="I258" s="319">
        <v>7.28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95" t="s">
        <v>376</v>
      </c>
      <c r="Q258" s="336"/>
      <c r="R258" s="336"/>
      <c r="S258" s="336"/>
      <c r="T258" s="337"/>
      <c r="U258" s="34"/>
      <c r="V258" s="34"/>
      <c r="W258" s="35" t="s">
        <v>70</v>
      </c>
      <c r="X258" s="320">
        <v>0</v>
      </c>
      <c r="Y258" s="32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373</v>
      </c>
      <c r="AG258" s="67"/>
      <c r="AJ258" s="71" t="s">
        <v>83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377</v>
      </c>
      <c r="B259" s="54" t="s">
        <v>378</v>
      </c>
      <c r="C259" s="31">
        <v>4301070993</v>
      </c>
      <c r="D259" s="324">
        <v>4640242180670</v>
      </c>
      <c r="E259" s="325"/>
      <c r="F259" s="319">
        <v>1</v>
      </c>
      <c r="G259" s="32">
        <v>6</v>
      </c>
      <c r="H259" s="319">
        <v>6</v>
      </c>
      <c r="I259" s="319">
        <v>6.23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75" t="s">
        <v>379</v>
      </c>
      <c r="Q259" s="336"/>
      <c r="R259" s="336"/>
      <c r="S259" s="336"/>
      <c r="T259" s="337"/>
      <c r="U259" s="34"/>
      <c r="V259" s="34"/>
      <c r="W259" s="35" t="s">
        <v>70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380</v>
      </c>
      <c r="AG259" s="67"/>
      <c r="AJ259" s="71" t="s">
        <v>83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26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8"/>
      <c r="P260" s="329" t="s">
        <v>73</v>
      </c>
      <c r="Q260" s="330"/>
      <c r="R260" s="330"/>
      <c r="S260" s="330"/>
      <c r="T260" s="330"/>
      <c r="U260" s="330"/>
      <c r="V260" s="331"/>
      <c r="W260" s="37" t="s">
        <v>70</v>
      </c>
      <c r="X260" s="322">
        <f>IFERROR(SUM(X257:X259),"0")</f>
        <v>0</v>
      </c>
      <c r="Y260" s="322">
        <f>IFERROR(SUM(Y257:Y259),"0")</f>
        <v>0</v>
      </c>
      <c r="Z260" s="322">
        <f>IFERROR(IF(Z257="",0,Z257),"0")+IFERROR(IF(Z258="",0,Z258),"0")+IFERROR(IF(Z259="",0,Z259),"0")</f>
        <v>0</v>
      </c>
      <c r="AA260" s="323"/>
      <c r="AB260" s="323"/>
      <c r="AC260" s="323"/>
    </row>
    <row r="261" spans="1:68" x14ac:dyDescent="0.2">
      <c r="A261" s="327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8"/>
      <c r="P261" s="329" t="s">
        <v>73</v>
      </c>
      <c r="Q261" s="330"/>
      <c r="R261" s="330"/>
      <c r="S261" s="330"/>
      <c r="T261" s="330"/>
      <c r="U261" s="330"/>
      <c r="V261" s="331"/>
      <c r="W261" s="37" t="s">
        <v>74</v>
      </c>
      <c r="X261" s="322">
        <f>IFERROR(SUMPRODUCT(X257:X259*H257:H259),"0")</f>
        <v>0</v>
      </c>
      <c r="Y261" s="322">
        <f>IFERROR(SUMPRODUCT(Y257:Y259*H257:H259),"0")</f>
        <v>0</v>
      </c>
      <c r="Z261" s="37"/>
      <c r="AA261" s="323"/>
      <c r="AB261" s="323"/>
      <c r="AC261" s="323"/>
    </row>
    <row r="262" spans="1:68" ht="14.25" customHeight="1" x14ac:dyDescent="0.25">
      <c r="A262" s="349" t="s">
        <v>146</v>
      </c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27"/>
      <c r="P262" s="327"/>
      <c r="Q262" s="327"/>
      <c r="R262" s="327"/>
      <c r="S262" s="327"/>
      <c r="T262" s="327"/>
      <c r="U262" s="327"/>
      <c r="V262" s="327"/>
      <c r="W262" s="327"/>
      <c r="X262" s="327"/>
      <c r="Y262" s="327"/>
      <c r="Z262" s="327"/>
      <c r="AA262" s="316"/>
      <c r="AB262" s="316"/>
      <c r="AC262" s="316"/>
    </row>
    <row r="263" spans="1:68" ht="27" customHeight="1" x14ac:dyDescent="0.25">
      <c r="A263" s="54" t="s">
        <v>381</v>
      </c>
      <c r="B263" s="54" t="s">
        <v>382</v>
      </c>
      <c r="C263" s="31">
        <v>4301131019</v>
      </c>
      <c r="D263" s="324">
        <v>4640242180427</v>
      </c>
      <c r="E263" s="325"/>
      <c r="F263" s="319">
        <v>1.8</v>
      </c>
      <c r="G263" s="32">
        <v>1</v>
      </c>
      <c r="H263" s="319">
        <v>1.8</v>
      </c>
      <c r="I263" s="319">
        <v>1.915</v>
      </c>
      <c r="J263" s="32">
        <v>234</v>
      </c>
      <c r="K263" s="32" t="s">
        <v>136</v>
      </c>
      <c r="L263" s="32" t="s">
        <v>81</v>
      </c>
      <c r="M263" s="33" t="s">
        <v>69</v>
      </c>
      <c r="N263" s="33"/>
      <c r="O263" s="32">
        <v>180</v>
      </c>
      <c r="P263" s="522" t="s">
        <v>383</v>
      </c>
      <c r="Q263" s="336"/>
      <c r="R263" s="336"/>
      <c r="S263" s="336"/>
      <c r="T263" s="337"/>
      <c r="U263" s="34"/>
      <c r="V263" s="34"/>
      <c r="W263" s="35" t="s">
        <v>70</v>
      </c>
      <c r="X263" s="320">
        <v>54</v>
      </c>
      <c r="Y263" s="321">
        <f>IFERROR(IF(X263="","",X263),"")</f>
        <v>54</v>
      </c>
      <c r="Z263" s="36">
        <f>IFERROR(IF(X263="","",X263*0.00502),"")</f>
        <v>0.27107999999999999</v>
      </c>
      <c r="AA263" s="56"/>
      <c r="AB263" s="57"/>
      <c r="AC263" s="258" t="s">
        <v>384</v>
      </c>
      <c r="AG263" s="67"/>
      <c r="AJ263" s="71" t="s">
        <v>83</v>
      </c>
      <c r="AK263" s="71">
        <v>18</v>
      </c>
      <c r="BB263" s="259" t="s">
        <v>84</v>
      </c>
      <c r="BM263" s="67">
        <f>IFERROR(X263*I263,"0")</f>
        <v>103.41</v>
      </c>
      <c r="BN263" s="67">
        <f>IFERROR(Y263*I263,"0")</f>
        <v>103.41</v>
      </c>
      <c r="BO263" s="67">
        <f>IFERROR(X263/J263,"0")</f>
        <v>0.23076923076923078</v>
      </c>
      <c r="BP263" s="67">
        <f>IFERROR(Y263/J263,"0")</f>
        <v>0.23076923076923078</v>
      </c>
    </row>
    <row r="264" spans="1:68" x14ac:dyDescent="0.2">
      <c r="A264" s="326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8"/>
      <c r="P264" s="329" t="s">
        <v>73</v>
      </c>
      <c r="Q264" s="330"/>
      <c r="R264" s="330"/>
      <c r="S264" s="330"/>
      <c r="T264" s="330"/>
      <c r="U264" s="330"/>
      <c r="V264" s="331"/>
      <c r="W264" s="37" t="s">
        <v>70</v>
      </c>
      <c r="X264" s="322">
        <f>IFERROR(SUM(X263:X263),"0")</f>
        <v>54</v>
      </c>
      <c r="Y264" s="322">
        <f>IFERROR(SUM(Y263:Y263),"0")</f>
        <v>54</v>
      </c>
      <c r="Z264" s="322">
        <f>IFERROR(IF(Z263="",0,Z263),"0")</f>
        <v>0.27107999999999999</v>
      </c>
      <c r="AA264" s="323"/>
      <c r="AB264" s="323"/>
      <c r="AC264" s="323"/>
    </row>
    <row r="265" spans="1:68" x14ac:dyDescent="0.2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8"/>
      <c r="P265" s="329" t="s">
        <v>73</v>
      </c>
      <c r="Q265" s="330"/>
      <c r="R265" s="330"/>
      <c r="S265" s="330"/>
      <c r="T265" s="330"/>
      <c r="U265" s="330"/>
      <c r="V265" s="331"/>
      <c r="W265" s="37" t="s">
        <v>74</v>
      </c>
      <c r="X265" s="322">
        <f>IFERROR(SUMPRODUCT(X263:X263*H263:H263),"0")</f>
        <v>97.2</v>
      </c>
      <c r="Y265" s="322">
        <f>IFERROR(SUMPRODUCT(Y263:Y263*H263:H263),"0")</f>
        <v>97.2</v>
      </c>
      <c r="Z265" s="37"/>
      <c r="AA265" s="323"/>
      <c r="AB265" s="323"/>
      <c r="AC265" s="323"/>
    </row>
    <row r="266" spans="1:68" ht="14.25" customHeight="1" x14ac:dyDescent="0.25">
      <c r="A266" s="349" t="s">
        <v>77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27"/>
      <c r="Z266" s="327"/>
      <c r="AA266" s="316"/>
      <c r="AB266" s="316"/>
      <c r="AC266" s="316"/>
    </row>
    <row r="267" spans="1:68" ht="27" customHeight="1" x14ac:dyDescent="0.25">
      <c r="A267" s="54" t="s">
        <v>385</v>
      </c>
      <c r="B267" s="54" t="s">
        <v>386</v>
      </c>
      <c r="C267" s="31">
        <v>4301132080</v>
      </c>
      <c r="D267" s="324">
        <v>4640242180397</v>
      </c>
      <c r="E267" s="325"/>
      <c r="F267" s="319">
        <v>1</v>
      </c>
      <c r="G267" s="32">
        <v>6</v>
      </c>
      <c r="H267" s="319">
        <v>6</v>
      </c>
      <c r="I267" s="319">
        <v>6.26</v>
      </c>
      <c r="J267" s="32">
        <v>84</v>
      </c>
      <c r="K267" s="32" t="s">
        <v>67</v>
      </c>
      <c r="L267" s="32" t="s">
        <v>89</v>
      </c>
      <c r="M267" s="33" t="s">
        <v>69</v>
      </c>
      <c r="N267" s="33"/>
      <c r="O267" s="32">
        <v>180</v>
      </c>
      <c r="P267" s="439" t="s">
        <v>387</v>
      </c>
      <c r="Q267" s="336"/>
      <c r="R267" s="336"/>
      <c r="S267" s="336"/>
      <c r="T267" s="337"/>
      <c r="U267" s="34"/>
      <c r="V267" s="34"/>
      <c r="W267" s="35" t="s">
        <v>70</v>
      </c>
      <c r="X267" s="320">
        <v>120</v>
      </c>
      <c r="Y267" s="321">
        <f>IFERROR(IF(X267="","",X267),"")</f>
        <v>120</v>
      </c>
      <c r="Z267" s="36">
        <f>IFERROR(IF(X267="","",X267*0.0155),"")</f>
        <v>1.8599999999999999</v>
      </c>
      <c r="AA267" s="56"/>
      <c r="AB267" s="57"/>
      <c r="AC267" s="260" t="s">
        <v>388</v>
      </c>
      <c r="AG267" s="67"/>
      <c r="AJ267" s="71" t="s">
        <v>90</v>
      </c>
      <c r="AK267" s="71">
        <v>84</v>
      </c>
      <c r="BB267" s="261" t="s">
        <v>84</v>
      </c>
      <c r="BM267" s="67">
        <f>IFERROR(X267*I267,"0")</f>
        <v>751.19999999999993</v>
      </c>
      <c r="BN267" s="67">
        <f>IFERROR(Y267*I267,"0")</f>
        <v>751.19999999999993</v>
      </c>
      <c r="BO267" s="67">
        <f>IFERROR(X267/J267,"0")</f>
        <v>1.4285714285714286</v>
      </c>
      <c r="BP267" s="67">
        <f>IFERROR(Y267/J267,"0")</f>
        <v>1.4285714285714286</v>
      </c>
    </row>
    <row r="268" spans="1:68" ht="27" customHeight="1" x14ac:dyDescent="0.25">
      <c r="A268" s="54" t="s">
        <v>389</v>
      </c>
      <c r="B268" s="54" t="s">
        <v>390</v>
      </c>
      <c r="C268" s="31">
        <v>4301132104</v>
      </c>
      <c r="D268" s="324">
        <v>4640242181219</v>
      </c>
      <c r="E268" s="325"/>
      <c r="F268" s="319">
        <v>0.3</v>
      </c>
      <c r="G268" s="32">
        <v>9</v>
      </c>
      <c r="H268" s="319">
        <v>2.7</v>
      </c>
      <c r="I268" s="319">
        <v>2.8450000000000002</v>
      </c>
      <c r="J268" s="32">
        <v>234</v>
      </c>
      <c r="K268" s="32" t="s">
        <v>136</v>
      </c>
      <c r="L268" s="32" t="s">
        <v>68</v>
      </c>
      <c r="M268" s="33" t="s">
        <v>69</v>
      </c>
      <c r="N268" s="33"/>
      <c r="O268" s="32">
        <v>180</v>
      </c>
      <c r="P268" s="378" t="s">
        <v>391</v>
      </c>
      <c r="Q268" s="336"/>
      <c r="R268" s="336"/>
      <c r="S268" s="336"/>
      <c r="T268" s="337"/>
      <c r="U268" s="34"/>
      <c r="V268" s="34"/>
      <c r="W268" s="35" t="s">
        <v>70</v>
      </c>
      <c r="X268" s="320">
        <v>0</v>
      </c>
      <c r="Y268" s="321">
        <f>IFERROR(IF(X268="","",X268),"")</f>
        <v>0</v>
      </c>
      <c r="Z268" s="36">
        <f>IFERROR(IF(X268="","",X268*0.00502),"")</f>
        <v>0</v>
      </c>
      <c r="AA268" s="56"/>
      <c r="AB268" s="57"/>
      <c r="AC268" s="262" t="s">
        <v>388</v>
      </c>
      <c r="AG268" s="67"/>
      <c r="AJ268" s="71" t="s">
        <v>72</v>
      </c>
      <c r="AK268" s="71">
        <v>1</v>
      </c>
      <c r="BB268" s="263" t="s">
        <v>84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8"/>
      <c r="P269" s="329" t="s">
        <v>73</v>
      </c>
      <c r="Q269" s="330"/>
      <c r="R269" s="330"/>
      <c r="S269" s="330"/>
      <c r="T269" s="330"/>
      <c r="U269" s="330"/>
      <c r="V269" s="331"/>
      <c r="W269" s="37" t="s">
        <v>70</v>
      </c>
      <c r="X269" s="322">
        <f>IFERROR(SUM(X267:X268),"0")</f>
        <v>120</v>
      </c>
      <c r="Y269" s="322">
        <f>IFERROR(SUM(Y267:Y268),"0")</f>
        <v>120</v>
      </c>
      <c r="Z269" s="322">
        <f>IFERROR(IF(Z267="",0,Z267),"0")+IFERROR(IF(Z268="",0,Z268),"0")</f>
        <v>1.8599999999999999</v>
      </c>
      <c r="AA269" s="323"/>
      <c r="AB269" s="323"/>
      <c r="AC269" s="323"/>
    </row>
    <row r="270" spans="1:68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8"/>
      <c r="P270" s="329" t="s">
        <v>73</v>
      </c>
      <c r="Q270" s="330"/>
      <c r="R270" s="330"/>
      <c r="S270" s="330"/>
      <c r="T270" s="330"/>
      <c r="U270" s="330"/>
      <c r="V270" s="331"/>
      <c r="W270" s="37" t="s">
        <v>74</v>
      </c>
      <c r="X270" s="322">
        <f>IFERROR(SUMPRODUCT(X267:X268*H267:H268),"0")</f>
        <v>720</v>
      </c>
      <c r="Y270" s="322">
        <f>IFERROR(SUMPRODUCT(Y267:Y268*H267:H268),"0")</f>
        <v>720</v>
      </c>
      <c r="Z270" s="37"/>
      <c r="AA270" s="323"/>
      <c r="AB270" s="323"/>
      <c r="AC270" s="323"/>
    </row>
    <row r="271" spans="1:68" ht="14.25" customHeight="1" x14ac:dyDescent="0.25">
      <c r="A271" s="349" t="s">
        <v>171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27"/>
      <c r="Z271" s="327"/>
      <c r="AA271" s="316"/>
      <c r="AB271" s="316"/>
      <c r="AC271" s="316"/>
    </row>
    <row r="272" spans="1:68" ht="27" customHeight="1" x14ac:dyDescent="0.25">
      <c r="A272" s="54" t="s">
        <v>392</v>
      </c>
      <c r="B272" s="54" t="s">
        <v>393</v>
      </c>
      <c r="C272" s="31">
        <v>4301136028</v>
      </c>
      <c r="D272" s="324">
        <v>4640242180304</v>
      </c>
      <c r="E272" s="325"/>
      <c r="F272" s="319">
        <v>2.7</v>
      </c>
      <c r="G272" s="32">
        <v>1</v>
      </c>
      <c r="H272" s="319">
        <v>2.7</v>
      </c>
      <c r="I272" s="319">
        <v>2.8906000000000001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30" t="s">
        <v>394</v>
      </c>
      <c r="Q272" s="336"/>
      <c r="R272" s="336"/>
      <c r="S272" s="336"/>
      <c r="T272" s="337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IFERROR(IF(X272="","",X272*0.00936),"")</f>
        <v>0</v>
      </c>
      <c r="AA272" s="56"/>
      <c r="AB272" s="57"/>
      <c r="AC272" s="264" t="s">
        <v>395</v>
      </c>
      <c r="AG272" s="67"/>
      <c r="AJ272" s="71" t="s">
        <v>83</v>
      </c>
      <c r="AK272" s="71">
        <v>14</v>
      </c>
      <c r="BB272" s="265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396</v>
      </c>
      <c r="B273" s="54" t="s">
        <v>397</v>
      </c>
      <c r="C273" s="31">
        <v>4301136026</v>
      </c>
      <c r="D273" s="324">
        <v>4640242180236</v>
      </c>
      <c r="E273" s="325"/>
      <c r="F273" s="319">
        <v>5</v>
      </c>
      <c r="G273" s="32">
        <v>1</v>
      </c>
      <c r="H273" s="319">
        <v>5</v>
      </c>
      <c r="I273" s="319">
        <v>5.2350000000000003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77" t="s">
        <v>398</v>
      </c>
      <c r="Q273" s="336"/>
      <c r="R273" s="336"/>
      <c r="S273" s="336"/>
      <c r="T273" s="337"/>
      <c r="U273" s="34"/>
      <c r="V273" s="34"/>
      <c r="W273" s="35" t="s">
        <v>70</v>
      </c>
      <c r="X273" s="320">
        <v>0</v>
      </c>
      <c r="Y273" s="321">
        <f>IFERROR(IF(X273="","",X273),"")</f>
        <v>0</v>
      </c>
      <c r="Z273" s="36">
        <f>IFERROR(IF(X273="","",X273*0.0155),"")</f>
        <v>0</v>
      </c>
      <c r="AA273" s="56"/>
      <c r="AB273" s="57"/>
      <c r="AC273" s="266" t="s">
        <v>395</v>
      </c>
      <c r="AG273" s="67"/>
      <c r="AJ273" s="71" t="s">
        <v>90</v>
      </c>
      <c r="AK273" s="71">
        <v>84</v>
      </c>
      <c r="BB273" s="267" t="s">
        <v>84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customHeight="1" x14ac:dyDescent="0.25">
      <c r="A274" s="54" t="s">
        <v>399</v>
      </c>
      <c r="B274" s="54" t="s">
        <v>400</v>
      </c>
      <c r="C274" s="31">
        <v>4301136029</v>
      </c>
      <c r="D274" s="324">
        <v>4640242180410</v>
      </c>
      <c r="E274" s="325"/>
      <c r="F274" s="319">
        <v>2.2400000000000002</v>
      </c>
      <c r="G274" s="32">
        <v>1</v>
      </c>
      <c r="H274" s="319">
        <v>2.2400000000000002</v>
      </c>
      <c r="I274" s="319">
        <v>2.4319999999999999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36"/>
      <c r="R274" s="336"/>
      <c r="S274" s="336"/>
      <c r="T274" s="337"/>
      <c r="U274" s="34"/>
      <c r="V274" s="34"/>
      <c r="W274" s="35" t="s">
        <v>70</v>
      </c>
      <c r="X274" s="320">
        <v>0</v>
      </c>
      <c r="Y274" s="321">
        <f>IFERROR(IF(X274="","",X274),"")</f>
        <v>0</v>
      </c>
      <c r="Z274" s="36">
        <f>IFERROR(IF(X274="","",X274*0.00936),"")</f>
        <v>0</v>
      </c>
      <c r="AA274" s="56"/>
      <c r="AB274" s="57"/>
      <c r="AC274" s="268" t="s">
        <v>395</v>
      </c>
      <c r="AG274" s="67"/>
      <c r="AJ274" s="71" t="s">
        <v>72</v>
      </c>
      <c r="AK274" s="71">
        <v>1</v>
      </c>
      <c r="BB274" s="269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8"/>
      <c r="P275" s="329" t="s">
        <v>73</v>
      </c>
      <c r="Q275" s="330"/>
      <c r="R275" s="330"/>
      <c r="S275" s="330"/>
      <c r="T275" s="330"/>
      <c r="U275" s="330"/>
      <c r="V275" s="331"/>
      <c r="W275" s="37" t="s">
        <v>70</v>
      </c>
      <c r="X275" s="322">
        <f>IFERROR(SUM(X272:X274),"0")</f>
        <v>0</v>
      </c>
      <c r="Y275" s="322">
        <f>IFERROR(SUM(Y272:Y274),"0")</f>
        <v>0</v>
      </c>
      <c r="Z275" s="322">
        <f>IFERROR(IF(Z272="",0,Z272),"0")+IFERROR(IF(Z273="",0,Z273),"0")+IFERROR(IF(Z274="",0,Z274),"0")</f>
        <v>0</v>
      </c>
      <c r="AA275" s="323"/>
      <c r="AB275" s="323"/>
      <c r="AC275" s="323"/>
    </row>
    <row r="276" spans="1:68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8"/>
      <c r="P276" s="329" t="s">
        <v>73</v>
      </c>
      <c r="Q276" s="330"/>
      <c r="R276" s="330"/>
      <c r="S276" s="330"/>
      <c r="T276" s="330"/>
      <c r="U276" s="330"/>
      <c r="V276" s="331"/>
      <c r="W276" s="37" t="s">
        <v>74</v>
      </c>
      <c r="X276" s="322">
        <f>IFERROR(SUMPRODUCT(X272:X274*H272:H274),"0")</f>
        <v>0</v>
      </c>
      <c r="Y276" s="322">
        <f>IFERROR(SUMPRODUCT(Y272:Y274*H272:H274),"0")</f>
        <v>0</v>
      </c>
      <c r="Z276" s="37"/>
      <c r="AA276" s="323"/>
      <c r="AB276" s="323"/>
      <c r="AC276" s="323"/>
    </row>
    <row r="277" spans="1:68" ht="14.25" customHeight="1" x14ac:dyDescent="0.25">
      <c r="A277" s="349" t="s">
        <v>141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27"/>
      <c r="Y277" s="327"/>
      <c r="Z277" s="327"/>
      <c r="AA277" s="316"/>
      <c r="AB277" s="316"/>
      <c r="AC277" s="316"/>
    </row>
    <row r="278" spans="1:68" ht="27" customHeight="1" x14ac:dyDescent="0.25">
      <c r="A278" s="54" t="s">
        <v>401</v>
      </c>
      <c r="B278" s="54" t="s">
        <v>402</v>
      </c>
      <c r="C278" s="31">
        <v>4301135723</v>
      </c>
      <c r="D278" s="324">
        <v>4640242181783</v>
      </c>
      <c r="E278" s="325"/>
      <c r="F278" s="319">
        <v>0.3</v>
      </c>
      <c r="G278" s="32">
        <v>9</v>
      </c>
      <c r="H278" s="319">
        <v>2.7</v>
      </c>
      <c r="I278" s="319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5" t="s">
        <v>403</v>
      </c>
      <c r="Q278" s="336"/>
      <c r="R278" s="336"/>
      <c r="S278" s="336"/>
      <c r="T278" s="337"/>
      <c r="U278" s="34"/>
      <c r="V278" s="34"/>
      <c r="W278" s="35" t="s">
        <v>70</v>
      </c>
      <c r="X278" s="320">
        <v>0</v>
      </c>
      <c r="Y278" s="321">
        <f t="shared" ref="Y278:Y298" si="24">IFERROR(IF(X278="","",X278),"")</f>
        <v>0</v>
      </c>
      <c r="Z278" s="36">
        <f>IFERROR(IF(X278="","",X278*0.00936),"")</f>
        <v>0</v>
      </c>
      <c r="AA278" s="56"/>
      <c r="AB278" s="57" t="s">
        <v>366</v>
      </c>
      <c r="AC278" s="270" t="s">
        <v>404</v>
      </c>
      <c r="AG278" s="67"/>
      <c r="AJ278" s="71" t="s">
        <v>72</v>
      </c>
      <c r="AK278" s="71">
        <v>1</v>
      </c>
      <c r="BB278" s="271" t="s">
        <v>84</v>
      </c>
      <c r="BM278" s="67">
        <f t="shared" ref="BM278:BM298" si="25">IFERROR(X278*I278,"0")</f>
        <v>0</v>
      </c>
      <c r="BN278" s="67">
        <f t="shared" ref="BN278:BN298" si="26">IFERROR(Y278*I278,"0")</f>
        <v>0</v>
      </c>
      <c r="BO278" s="67">
        <f t="shared" ref="BO278:BO298" si="27">IFERROR(X278/J278,"0")</f>
        <v>0</v>
      </c>
      <c r="BP278" s="67">
        <f t="shared" ref="BP278:BP298" si="28">IFERROR(Y278/J278,"0")</f>
        <v>0</v>
      </c>
    </row>
    <row r="279" spans="1:68" ht="27" customHeight="1" x14ac:dyDescent="0.25">
      <c r="A279" s="54" t="s">
        <v>405</v>
      </c>
      <c r="B279" s="54" t="s">
        <v>406</v>
      </c>
      <c r="C279" s="31">
        <v>4301135504</v>
      </c>
      <c r="D279" s="324">
        <v>4640242181554</v>
      </c>
      <c r="E279" s="325"/>
      <c r="F279" s="319">
        <v>3</v>
      </c>
      <c r="G279" s="32">
        <v>1</v>
      </c>
      <c r="H279" s="319">
        <v>3</v>
      </c>
      <c r="I279" s="319">
        <v>3.1920000000000002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4" t="s">
        <v>407</v>
      </c>
      <c r="Q279" s="336"/>
      <c r="R279" s="336"/>
      <c r="S279" s="336"/>
      <c r="T279" s="337"/>
      <c r="U279" s="34"/>
      <c r="V279" s="34"/>
      <c r="W279" s="35" t="s">
        <v>70</v>
      </c>
      <c r="X279" s="320">
        <v>0</v>
      </c>
      <c r="Y279" s="321">
        <f t="shared" si="24"/>
        <v>0</v>
      </c>
      <c r="Z279" s="36">
        <f>IFERROR(IF(X279="","",X279*0.00936),"")</f>
        <v>0</v>
      </c>
      <c r="AA279" s="56"/>
      <c r="AB279" s="57"/>
      <c r="AC279" s="272" t="s">
        <v>408</v>
      </c>
      <c r="AG279" s="67"/>
      <c r="AJ279" s="71" t="s">
        <v>72</v>
      </c>
      <c r="AK279" s="71">
        <v>1</v>
      </c>
      <c r="BB279" s="27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409</v>
      </c>
      <c r="B280" s="54" t="s">
        <v>410</v>
      </c>
      <c r="C280" s="31">
        <v>4301135394</v>
      </c>
      <c r="D280" s="324">
        <v>4640242181561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7" t="s">
        <v>411</v>
      </c>
      <c r="Q280" s="336"/>
      <c r="R280" s="336"/>
      <c r="S280" s="336"/>
      <c r="T280" s="337"/>
      <c r="U280" s="34"/>
      <c r="V280" s="34"/>
      <c r="W280" s="35" t="s">
        <v>70</v>
      </c>
      <c r="X280" s="320">
        <v>322</v>
      </c>
      <c r="Y280" s="321">
        <f t="shared" si="24"/>
        <v>322</v>
      </c>
      <c r="Z280" s="36">
        <f>IFERROR(IF(X280="","",X280*0.00936),"")</f>
        <v>3.0139200000000002</v>
      </c>
      <c r="AA280" s="56"/>
      <c r="AB280" s="57"/>
      <c r="AC280" s="274" t="s">
        <v>412</v>
      </c>
      <c r="AG280" s="67"/>
      <c r="AJ280" s="71" t="s">
        <v>83</v>
      </c>
      <c r="AK280" s="71">
        <v>14</v>
      </c>
      <c r="BB280" s="275" t="s">
        <v>84</v>
      </c>
      <c r="BM280" s="67">
        <f t="shared" si="25"/>
        <v>1253.2239999999999</v>
      </c>
      <c r="BN280" s="67">
        <f t="shared" si="26"/>
        <v>1253.2239999999999</v>
      </c>
      <c r="BO280" s="67">
        <f t="shared" si="27"/>
        <v>2.5555555555555554</v>
      </c>
      <c r="BP280" s="67">
        <f t="shared" si="28"/>
        <v>2.5555555555555554</v>
      </c>
    </row>
    <row r="281" spans="1:68" ht="37.5" customHeight="1" x14ac:dyDescent="0.25">
      <c r="A281" s="54" t="s">
        <v>413</v>
      </c>
      <c r="B281" s="54" t="s">
        <v>414</v>
      </c>
      <c r="C281" s="31">
        <v>4301135552</v>
      </c>
      <c r="D281" s="324">
        <v>4640242181431</v>
      </c>
      <c r="E281" s="325"/>
      <c r="F281" s="319">
        <v>3.5</v>
      </c>
      <c r="G281" s="32">
        <v>1</v>
      </c>
      <c r="H281" s="319">
        <v>3.5</v>
      </c>
      <c r="I281" s="31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0" t="s">
        <v>415</v>
      </c>
      <c r="Q281" s="336"/>
      <c r="R281" s="336"/>
      <c r="S281" s="336"/>
      <c r="T281" s="337"/>
      <c r="U281" s="34"/>
      <c r="V281" s="34"/>
      <c r="W281" s="35" t="s">
        <v>70</v>
      </c>
      <c r="X281" s="320">
        <v>0</v>
      </c>
      <c r="Y281" s="321">
        <f t="shared" si="24"/>
        <v>0</v>
      </c>
      <c r="Z281" s="36">
        <f>IFERROR(IF(X281="","",X281*0.00936),"")</f>
        <v>0</v>
      </c>
      <c r="AA281" s="56"/>
      <c r="AB281" s="57"/>
      <c r="AC281" s="276" t="s">
        <v>416</v>
      </c>
      <c r="AG281" s="67"/>
      <c r="AJ281" s="71" t="s">
        <v>72</v>
      </c>
      <c r="AK281" s="71">
        <v>1</v>
      </c>
      <c r="BB281" s="27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417</v>
      </c>
      <c r="B282" s="54" t="s">
        <v>418</v>
      </c>
      <c r="C282" s="31">
        <v>4301135374</v>
      </c>
      <c r="D282" s="324">
        <v>4640242181424</v>
      </c>
      <c r="E282" s="325"/>
      <c r="F282" s="319">
        <v>5.5</v>
      </c>
      <c r="G282" s="32">
        <v>1</v>
      </c>
      <c r="H282" s="319">
        <v>5.5</v>
      </c>
      <c r="I282" s="319">
        <v>5.7350000000000003</v>
      </c>
      <c r="J282" s="32">
        <v>84</v>
      </c>
      <c r="K282" s="32" t="s">
        <v>67</v>
      </c>
      <c r="L282" s="32" t="s">
        <v>81</v>
      </c>
      <c r="M282" s="33" t="s">
        <v>69</v>
      </c>
      <c r="N282" s="33"/>
      <c r="O282" s="32">
        <v>180</v>
      </c>
      <c r="P282" s="486" t="s">
        <v>419</v>
      </c>
      <c r="Q282" s="336"/>
      <c r="R282" s="336"/>
      <c r="S282" s="336"/>
      <c r="T282" s="337"/>
      <c r="U282" s="34"/>
      <c r="V282" s="34"/>
      <c r="W282" s="35" t="s">
        <v>70</v>
      </c>
      <c r="X282" s="320">
        <v>156</v>
      </c>
      <c r="Y282" s="321">
        <f t="shared" si="24"/>
        <v>156</v>
      </c>
      <c r="Z282" s="36">
        <f>IFERROR(IF(X282="","",X282*0.0155),"")</f>
        <v>2.4180000000000001</v>
      </c>
      <c r="AA282" s="56"/>
      <c r="AB282" s="57"/>
      <c r="AC282" s="278" t="s">
        <v>408</v>
      </c>
      <c r="AG282" s="67"/>
      <c r="AJ282" s="71" t="s">
        <v>83</v>
      </c>
      <c r="AK282" s="71">
        <v>12</v>
      </c>
      <c r="BB282" s="279" t="s">
        <v>84</v>
      </c>
      <c r="BM282" s="67">
        <f t="shared" si="25"/>
        <v>894.66000000000008</v>
      </c>
      <c r="BN282" s="67">
        <f t="shared" si="26"/>
        <v>894.66000000000008</v>
      </c>
      <c r="BO282" s="67">
        <f t="shared" si="27"/>
        <v>1.8571428571428572</v>
      </c>
      <c r="BP282" s="67">
        <f t="shared" si="28"/>
        <v>1.8571428571428572</v>
      </c>
    </row>
    <row r="283" spans="1:68" ht="27" customHeight="1" x14ac:dyDescent="0.25">
      <c r="A283" s="54" t="s">
        <v>420</v>
      </c>
      <c r="B283" s="54" t="s">
        <v>421</v>
      </c>
      <c r="C283" s="31">
        <v>4301135320</v>
      </c>
      <c r="D283" s="324">
        <v>4640242181592</v>
      </c>
      <c r="E283" s="325"/>
      <c r="F283" s="319">
        <v>3.5</v>
      </c>
      <c r="G283" s="32">
        <v>1</v>
      </c>
      <c r="H283" s="319">
        <v>3.5</v>
      </c>
      <c r="I283" s="319">
        <v>3.6850000000000001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1" t="s">
        <v>422</v>
      </c>
      <c r="Q283" s="336"/>
      <c r="R283" s="336"/>
      <c r="S283" s="336"/>
      <c r="T283" s="337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ref="Z283:Z290" si="29">IFERROR(IF(X283="","",X283*0.00936),"")</f>
        <v>0</v>
      </c>
      <c r="AA283" s="56"/>
      <c r="AB283" s="57"/>
      <c r="AC283" s="280" t="s">
        <v>423</v>
      </c>
      <c r="AG283" s="67"/>
      <c r="AJ283" s="71" t="s">
        <v>72</v>
      </c>
      <c r="AK283" s="71">
        <v>1</v>
      </c>
      <c r="BB283" s="281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424</v>
      </c>
      <c r="B284" s="54" t="s">
        <v>425</v>
      </c>
      <c r="C284" s="31">
        <v>4301135405</v>
      </c>
      <c r="D284" s="324">
        <v>4640242181523</v>
      </c>
      <c r="E284" s="325"/>
      <c r="F284" s="319">
        <v>3</v>
      </c>
      <c r="G284" s="32">
        <v>1</v>
      </c>
      <c r="H284" s="319">
        <v>3</v>
      </c>
      <c r="I284" s="319">
        <v>3.1920000000000002</v>
      </c>
      <c r="J284" s="32">
        <v>126</v>
      </c>
      <c r="K284" s="32" t="s">
        <v>80</v>
      </c>
      <c r="L284" s="32" t="s">
        <v>81</v>
      </c>
      <c r="M284" s="33" t="s">
        <v>69</v>
      </c>
      <c r="N284" s="33"/>
      <c r="O284" s="32">
        <v>180</v>
      </c>
      <c r="P284" s="382" t="s">
        <v>426</v>
      </c>
      <c r="Q284" s="336"/>
      <c r="R284" s="336"/>
      <c r="S284" s="336"/>
      <c r="T284" s="337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 t="shared" si="29"/>
        <v>0</v>
      </c>
      <c r="AA284" s="56"/>
      <c r="AB284" s="57"/>
      <c r="AC284" s="282" t="s">
        <v>412</v>
      </c>
      <c r="AG284" s="67"/>
      <c r="AJ284" s="71" t="s">
        <v>83</v>
      </c>
      <c r="AK284" s="71">
        <v>14</v>
      </c>
      <c r="BB284" s="283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427</v>
      </c>
      <c r="B285" s="54" t="s">
        <v>428</v>
      </c>
      <c r="C285" s="31">
        <v>4301135404</v>
      </c>
      <c r="D285" s="324">
        <v>4640242181516</v>
      </c>
      <c r="E285" s="325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2" t="s">
        <v>429</v>
      </c>
      <c r="Q285" s="336"/>
      <c r="R285" s="336"/>
      <c r="S285" s="336"/>
      <c r="T285" s="337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84" t="s">
        <v>416</v>
      </c>
      <c r="AG285" s="67"/>
      <c r="AJ285" s="71" t="s">
        <v>72</v>
      </c>
      <c r="AK285" s="71">
        <v>1</v>
      </c>
      <c r="BB285" s="285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430</v>
      </c>
      <c r="B286" s="54" t="s">
        <v>431</v>
      </c>
      <c r="C286" s="31">
        <v>4301135402</v>
      </c>
      <c r="D286" s="324">
        <v>4640242181493</v>
      </c>
      <c r="E286" s="325"/>
      <c r="F286" s="319">
        <v>3.7</v>
      </c>
      <c r="G286" s="32">
        <v>1</v>
      </c>
      <c r="H286" s="319">
        <v>3.7</v>
      </c>
      <c r="I286" s="319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92" t="s">
        <v>432</v>
      </c>
      <c r="Q286" s="336"/>
      <c r="R286" s="336"/>
      <c r="S286" s="336"/>
      <c r="T286" s="337"/>
      <c r="U286" s="34"/>
      <c r="V286" s="34"/>
      <c r="W286" s="35" t="s">
        <v>70</v>
      </c>
      <c r="X286" s="320">
        <v>98</v>
      </c>
      <c r="Y286" s="321">
        <f t="shared" si="24"/>
        <v>98</v>
      </c>
      <c r="Z286" s="36">
        <f t="shared" si="29"/>
        <v>0.91727999999999998</v>
      </c>
      <c r="AA286" s="56"/>
      <c r="AB286" s="57"/>
      <c r="AC286" s="286" t="s">
        <v>408</v>
      </c>
      <c r="AG286" s="67"/>
      <c r="AJ286" s="71" t="s">
        <v>72</v>
      </c>
      <c r="AK286" s="71">
        <v>1</v>
      </c>
      <c r="BB286" s="287" t="s">
        <v>84</v>
      </c>
      <c r="BM286" s="67">
        <f t="shared" si="25"/>
        <v>381.416</v>
      </c>
      <c r="BN286" s="67">
        <f t="shared" si="26"/>
        <v>381.416</v>
      </c>
      <c r="BO286" s="67">
        <f t="shared" si="27"/>
        <v>0.77777777777777779</v>
      </c>
      <c r="BP286" s="67">
        <f t="shared" si="28"/>
        <v>0.77777777777777779</v>
      </c>
    </row>
    <row r="287" spans="1:68" ht="27" customHeight="1" x14ac:dyDescent="0.25">
      <c r="A287" s="54" t="s">
        <v>433</v>
      </c>
      <c r="B287" s="54" t="s">
        <v>434</v>
      </c>
      <c r="C287" s="31">
        <v>4301135375</v>
      </c>
      <c r="D287" s="324">
        <v>4640242181486</v>
      </c>
      <c r="E287" s="325"/>
      <c r="F287" s="319">
        <v>3.7</v>
      </c>
      <c r="G287" s="32">
        <v>1</v>
      </c>
      <c r="H287" s="319">
        <v>3.7</v>
      </c>
      <c r="I287" s="319">
        <v>3.8919999999999999</v>
      </c>
      <c r="J287" s="32">
        <v>126</v>
      </c>
      <c r="K287" s="32" t="s">
        <v>80</v>
      </c>
      <c r="L287" s="32" t="s">
        <v>89</v>
      </c>
      <c r="M287" s="33" t="s">
        <v>69</v>
      </c>
      <c r="N287" s="33"/>
      <c r="O287" s="32">
        <v>180</v>
      </c>
      <c r="P287" s="399" t="s">
        <v>435</v>
      </c>
      <c r="Q287" s="336"/>
      <c r="R287" s="336"/>
      <c r="S287" s="336"/>
      <c r="T287" s="337"/>
      <c r="U287" s="34"/>
      <c r="V287" s="34"/>
      <c r="W287" s="35" t="s">
        <v>70</v>
      </c>
      <c r="X287" s="320">
        <v>448</v>
      </c>
      <c r="Y287" s="321">
        <f t="shared" si="24"/>
        <v>448</v>
      </c>
      <c r="Z287" s="36">
        <f t="shared" si="29"/>
        <v>4.1932799999999997</v>
      </c>
      <c r="AA287" s="56"/>
      <c r="AB287" s="57"/>
      <c r="AC287" s="288" t="s">
        <v>408</v>
      </c>
      <c r="AG287" s="67"/>
      <c r="AJ287" s="71" t="s">
        <v>90</v>
      </c>
      <c r="AK287" s="71">
        <v>126</v>
      </c>
      <c r="BB287" s="289" t="s">
        <v>84</v>
      </c>
      <c r="BM287" s="67">
        <f t="shared" si="25"/>
        <v>1743.616</v>
      </c>
      <c r="BN287" s="67">
        <f t="shared" si="26"/>
        <v>1743.616</v>
      </c>
      <c r="BO287" s="67">
        <f t="shared" si="27"/>
        <v>3.5555555555555554</v>
      </c>
      <c r="BP287" s="67">
        <f t="shared" si="28"/>
        <v>3.5555555555555554</v>
      </c>
    </row>
    <row r="288" spans="1:68" ht="27" customHeight="1" x14ac:dyDescent="0.25">
      <c r="A288" s="54" t="s">
        <v>436</v>
      </c>
      <c r="B288" s="54" t="s">
        <v>437</v>
      </c>
      <c r="C288" s="31">
        <v>4301135403</v>
      </c>
      <c r="D288" s="324">
        <v>4640242181509</v>
      </c>
      <c r="E288" s="325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0" t="s">
        <v>438</v>
      </c>
      <c r="Q288" s="336"/>
      <c r="R288" s="336"/>
      <c r="S288" s="336"/>
      <c r="T288" s="337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90" t="s">
        <v>408</v>
      </c>
      <c r="AG288" s="67"/>
      <c r="AJ288" s="71" t="s">
        <v>72</v>
      </c>
      <c r="AK288" s="71">
        <v>1</v>
      </c>
      <c r="BB288" s="291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439</v>
      </c>
      <c r="B289" s="54" t="s">
        <v>440</v>
      </c>
      <c r="C289" s="31">
        <v>4301135304</v>
      </c>
      <c r="D289" s="324">
        <v>4640242181240</v>
      </c>
      <c r="E289" s="325"/>
      <c r="F289" s="319">
        <v>0.3</v>
      </c>
      <c r="G289" s="32">
        <v>9</v>
      </c>
      <c r="H289" s="319">
        <v>2.7</v>
      </c>
      <c r="I289" s="319">
        <v>2.88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441</v>
      </c>
      <c r="Q289" s="336"/>
      <c r="R289" s="336"/>
      <c r="S289" s="336"/>
      <c r="T289" s="337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92" t="s">
        <v>408</v>
      </c>
      <c r="AG289" s="67"/>
      <c r="AJ289" s="71" t="s">
        <v>72</v>
      </c>
      <c r="AK289" s="71">
        <v>1</v>
      </c>
      <c r="BB289" s="293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442</v>
      </c>
      <c r="B290" s="54" t="s">
        <v>443</v>
      </c>
      <c r="C290" s="31">
        <v>4301135310</v>
      </c>
      <c r="D290" s="324">
        <v>4640242181318</v>
      </c>
      <c r="E290" s="325"/>
      <c r="F290" s="319">
        <v>0.3</v>
      </c>
      <c r="G290" s="32">
        <v>9</v>
      </c>
      <c r="H290" s="319">
        <v>2.7</v>
      </c>
      <c r="I290" s="319">
        <v>2.988</v>
      </c>
      <c r="J290" s="32">
        <v>126</v>
      </c>
      <c r="K290" s="32" t="s">
        <v>80</v>
      </c>
      <c r="L290" s="32" t="s">
        <v>81</v>
      </c>
      <c r="M290" s="33" t="s">
        <v>69</v>
      </c>
      <c r="N290" s="33"/>
      <c r="O290" s="32">
        <v>180</v>
      </c>
      <c r="P290" s="346" t="s">
        <v>444</v>
      </c>
      <c r="Q290" s="336"/>
      <c r="R290" s="336"/>
      <c r="S290" s="336"/>
      <c r="T290" s="337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94" t="s">
        <v>412</v>
      </c>
      <c r="AG290" s="67"/>
      <c r="AJ290" s="71" t="s">
        <v>83</v>
      </c>
      <c r="AK290" s="71">
        <v>14</v>
      </c>
      <c r="BB290" s="295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445</v>
      </c>
      <c r="B291" s="54" t="s">
        <v>446</v>
      </c>
      <c r="C291" s="31">
        <v>4301135306</v>
      </c>
      <c r="D291" s="324">
        <v>4640242181578</v>
      </c>
      <c r="E291" s="325"/>
      <c r="F291" s="319">
        <v>0.3</v>
      </c>
      <c r="G291" s="32">
        <v>9</v>
      </c>
      <c r="H291" s="319">
        <v>2.7</v>
      </c>
      <c r="I291" s="319">
        <v>2.8450000000000002</v>
      </c>
      <c r="J291" s="32">
        <v>234</v>
      </c>
      <c r="K291" s="32" t="s">
        <v>136</v>
      </c>
      <c r="L291" s="32" t="s">
        <v>81</v>
      </c>
      <c r="M291" s="33" t="s">
        <v>69</v>
      </c>
      <c r="N291" s="33"/>
      <c r="O291" s="32">
        <v>180</v>
      </c>
      <c r="P291" s="519" t="s">
        <v>447</v>
      </c>
      <c r="Q291" s="336"/>
      <c r="R291" s="336"/>
      <c r="S291" s="336"/>
      <c r="T291" s="337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296" t="s">
        <v>408</v>
      </c>
      <c r="AG291" s="67"/>
      <c r="AJ291" s="71" t="s">
        <v>83</v>
      </c>
      <c r="AK291" s="71">
        <v>18</v>
      </c>
      <c r="BB291" s="297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448</v>
      </c>
      <c r="B292" s="54" t="s">
        <v>449</v>
      </c>
      <c r="C292" s="31">
        <v>4301135305</v>
      </c>
      <c r="D292" s="324">
        <v>4640242181394</v>
      </c>
      <c r="E292" s="325"/>
      <c r="F292" s="319">
        <v>0.3</v>
      </c>
      <c r="G292" s="32">
        <v>9</v>
      </c>
      <c r="H292" s="319">
        <v>2.7</v>
      </c>
      <c r="I292" s="319">
        <v>2.8450000000000002</v>
      </c>
      <c r="J292" s="32">
        <v>234</v>
      </c>
      <c r="K292" s="32" t="s">
        <v>136</v>
      </c>
      <c r="L292" s="32" t="s">
        <v>81</v>
      </c>
      <c r="M292" s="33" t="s">
        <v>69</v>
      </c>
      <c r="N292" s="33"/>
      <c r="O292" s="32">
        <v>180</v>
      </c>
      <c r="P292" s="525" t="s">
        <v>450</v>
      </c>
      <c r="Q292" s="336"/>
      <c r="R292" s="336"/>
      <c r="S292" s="336"/>
      <c r="T292" s="337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298" t="s">
        <v>408</v>
      </c>
      <c r="AG292" s="67"/>
      <c r="AJ292" s="71" t="s">
        <v>83</v>
      </c>
      <c r="AK292" s="71">
        <v>18</v>
      </c>
      <c r="BB292" s="299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451</v>
      </c>
      <c r="B293" s="54" t="s">
        <v>452</v>
      </c>
      <c r="C293" s="31">
        <v>4301135309</v>
      </c>
      <c r="D293" s="324">
        <v>4640242181332</v>
      </c>
      <c r="E293" s="325"/>
      <c r="F293" s="319">
        <v>0.3</v>
      </c>
      <c r="G293" s="32">
        <v>9</v>
      </c>
      <c r="H293" s="319">
        <v>2.7</v>
      </c>
      <c r="I293" s="319">
        <v>2.9079999999999999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523" t="s">
        <v>453</v>
      </c>
      <c r="Q293" s="336"/>
      <c r="R293" s="336"/>
      <c r="S293" s="336"/>
      <c r="T293" s="337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IFERROR(IF(X293="","",X293*0.00502),"")</f>
        <v>0</v>
      </c>
      <c r="AA293" s="56"/>
      <c r="AB293" s="57"/>
      <c r="AC293" s="300" t="s">
        <v>408</v>
      </c>
      <c r="AG293" s="67"/>
      <c r="AJ293" s="71" t="s">
        <v>72</v>
      </c>
      <c r="AK293" s="71">
        <v>1</v>
      </c>
      <c r="BB293" s="301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454</v>
      </c>
      <c r="B294" s="54" t="s">
        <v>455</v>
      </c>
      <c r="C294" s="31">
        <v>4301135308</v>
      </c>
      <c r="D294" s="324">
        <v>4640242181349</v>
      </c>
      <c r="E294" s="325"/>
      <c r="F294" s="319">
        <v>0.3</v>
      </c>
      <c r="G294" s="32">
        <v>9</v>
      </c>
      <c r="H294" s="319">
        <v>2.7</v>
      </c>
      <c r="I294" s="319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526" t="s">
        <v>456</v>
      </c>
      <c r="Q294" s="336"/>
      <c r="R294" s="336"/>
      <c r="S294" s="336"/>
      <c r="T294" s="337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302" t="s">
        <v>408</v>
      </c>
      <c r="AG294" s="67"/>
      <c r="AJ294" s="71" t="s">
        <v>72</v>
      </c>
      <c r="AK294" s="71">
        <v>1</v>
      </c>
      <c r="BB294" s="303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457</v>
      </c>
      <c r="B295" s="54" t="s">
        <v>458</v>
      </c>
      <c r="C295" s="31">
        <v>4301135307</v>
      </c>
      <c r="D295" s="324">
        <v>4640242181370</v>
      </c>
      <c r="E295" s="325"/>
      <c r="F295" s="319">
        <v>0.3</v>
      </c>
      <c r="G295" s="32">
        <v>9</v>
      </c>
      <c r="H295" s="319">
        <v>2.7</v>
      </c>
      <c r="I295" s="319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92" t="s">
        <v>459</v>
      </c>
      <c r="Q295" s="336"/>
      <c r="R295" s="336"/>
      <c r="S295" s="336"/>
      <c r="T295" s="337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304" t="s">
        <v>460</v>
      </c>
      <c r="AG295" s="67"/>
      <c r="AJ295" s="71" t="s">
        <v>72</v>
      </c>
      <c r="AK295" s="71">
        <v>1</v>
      </c>
      <c r="BB295" s="305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461</v>
      </c>
      <c r="B296" s="54" t="s">
        <v>462</v>
      </c>
      <c r="C296" s="31">
        <v>4301135318</v>
      </c>
      <c r="D296" s="324">
        <v>4607111037480</v>
      </c>
      <c r="E296" s="325"/>
      <c r="F296" s="319">
        <v>1</v>
      </c>
      <c r="G296" s="32">
        <v>4</v>
      </c>
      <c r="H296" s="319">
        <v>4</v>
      </c>
      <c r="I296" s="319">
        <v>4.2724000000000002</v>
      </c>
      <c r="J296" s="32">
        <v>84</v>
      </c>
      <c r="K296" s="32" t="s">
        <v>67</v>
      </c>
      <c r="L296" s="32" t="s">
        <v>68</v>
      </c>
      <c r="M296" s="33" t="s">
        <v>69</v>
      </c>
      <c r="N296" s="33"/>
      <c r="O296" s="32">
        <v>180</v>
      </c>
      <c r="P296" s="443" t="s">
        <v>463</v>
      </c>
      <c r="Q296" s="336"/>
      <c r="R296" s="336"/>
      <c r="S296" s="336"/>
      <c r="T296" s="337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IFERROR(IF(X296="","",X296*0.0155),"")</f>
        <v>0</v>
      </c>
      <c r="AA296" s="56"/>
      <c r="AB296" s="57"/>
      <c r="AC296" s="306" t="s">
        <v>464</v>
      </c>
      <c r="AG296" s="67"/>
      <c r="AJ296" s="71" t="s">
        <v>72</v>
      </c>
      <c r="AK296" s="71">
        <v>1</v>
      </c>
      <c r="BB296" s="307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4301135319</v>
      </c>
      <c r="D297" s="324">
        <v>4607111037473</v>
      </c>
      <c r="E297" s="325"/>
      <c r="F297" s="319">
        <v>1</v>
      </c>
      <c r="G297" s="32">
        <v>4</v>
      </c>
      <c r="H297" s="319">
        <v>4</v>
      </c>
      <c r="I297" s="319">
        <v>4.2300000000000004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18" t="s">
        <v>467</v>
      </c>
      <c r="Q297" s="336"/>
      <c r="R297" s="336"/>
      <c r="S297" s="336"/>
      <c r="T297" s="337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IFERROR(IF(X297="","",X297*0.0155),"")</f>
        <v>0</v>
      </c>
      <c r="AA297" s="56"/>
      <c r="AB297" s="57"/>
      <c r="AC297" s="308" t="s">
        <v>468</v>
      </c>
      <c r="AG297" s="67"/>
      <c r="AJ297" s="71" t="s">
        <v>72</v>
      </c>
      <c r="AK297" s="71">
        <v>1</v>
      </c>
      <c r="BB297" s="309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469</v>
      </c>
      <c r="B298" s="54" t="s">
        <v>470</v>
      </c>
      <c r="C298" s="31">
        <v>4301135198</v>
      </c>
      <c r="D298" s="324">
        <v>4640242180663</v>
      </c>
      <c r="E298" s="325"/>
      <c r="F298" s="319">
        <v>0.9</v>
      </c>
      <c r="G298" s="32">
        <v>4</v>
      </c>
      <c r="H298" s="319">
        <v>3.6</v>
      </c>
      <c r="I298" s="319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1" t="s">
        <v>471</v>
      </c>
      <c r="Q298" s="336"/>
      <c r="R298" s="336"/>
      <c r="S298" s="336"/>
      <c r="T298" s="337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IFERROR(IF(X298="","",X298*0.0155),"")</f>
        <v>0</v>
      </c>
      <c r="AA298" s="56"/>
      <c r="AB298" s="57"/>
      <c r="AC298" s="310" t="s">
        <v>472</v>
      </c>
      <c r="AG298" s="67"/>
      <c r="AJ298" s="71" t="s">
        <v>72</v>
      </c>
      <c r="AK298" s="71">
        <v>1</v>
      </c>
      <c r="BB298" s="311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x14ac:dyDescent="0.2">
      <c r="A299" s="326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8"/>
      <c r="P299" s="329" t="s">
        <v>73</v>
      </c>
      <c r="Q299" s="330"/>
      <c r="R299" s="330"/>
      <c r="S299" s="330"/>
      <c r="T299" s="330"/>
      <c r="U299" s="330"/>
      <c r="V299" s="331"/>
      <c r="W299" s="37" t="s">
        <v>70</v>
      </c>
      <c r="X299" s="322">
        <f>IFERROR(SUM(X278:X298),"0")</f>
        <v>1024</v>
      </c>
      <c r="Y299" s="322">
        <f>IFERROR(SUM(Y278:Y298),"0")</f>
        <v>1024</v>
      </c>
      <c r="Z299" s="32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10.542479999999999</v>
      </c>
      <c r="AA299" s="323"/>
      <c r="AB299" s="323"/>
      <c r="AC299" s="323"/>
    </row>
    <row r="300" spans="1:68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8"/>
      <c r="P300" s="329" t="s">
        <v>73</v>
      </c>
      <c r="Q300" s="330"/>
      <c r="R300" s="330"/>
      <c r="S300" s="330"/>
      <c r="T300" s="330"/>
      <c r="U300" s="330"/>
      <c r="V300" s="331"/>
      <c r="W300" s="37" t="s">
        <v>74</v>
      </c>
      <c r="X300" s="322">
        <f>IFERROR(SUMPRODUCT(X278:X298*H278:H298),"0")</f>
        <v>4069.6000000000004</v>
      </c>
      <c r="Y300" s="322">
        <f>IFERROR(SUMPRODUCT(Y278:Y298*H278:H298),"0")</f>
        <v>4069.6000000000004</v>
      </c>
      <c r="Z300" s="37"/>
      <c r="AA300" s="323"/>
      <c r="AB300" s="323"/>
      <c r="AC300" s="323"/>
    </row>
    <row r="301" spans="1:68" ht="15" customHeight="1" x14ac:dyDescent="0.2">
      <c r="A301" s="467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436"/>
      <c r="P301" s="401" t="s">
        <v>473</v>
      </c>
      <c r="Q301" s="402"/>
      <c r="R301" s="402"/>
      <c r="S301" s="402"/>
      <c r="T301" s="402"/>
      <c r="U301" s="402"/>
      <c r="V301" s="403"/>
      <c r="W301" s="37" t="s">
        <v>74</v>
      </c>
      <c r="X301" s="322">
        <f>IFERROR(X24+X33+X39+X44+X60+X66+X71+X77+X87+X94+X104+X110+X117+X123+X128+X133+X139+X144+X150+X158+X163+X171+X176+X184+X191+X201+X209+X214+X219+X225+X231+X238+X243+X249+X253+X261+X265+X270+X276+X300,"0")</f>
        <v>12512.12</v>
      </c>
      <c r="Y301" s="322">
        <f>IFERROR(Y24+Y33+Y39+Y44+Y60+Y66+Y71+Y77+Y87+Y94+Y104+Y110+Y117+Y123+Y128+Y133+Y139+Y144+Y150+Y158+Y163+Y171+Y176+Y184+Y191+Y201+Y209+Y214+Y219+Y225+Y231+Y238+Y243+Y249+Y253+Y261+Y265+Y270+Y276+Y300,"0")</f>
        <v>12512.12</v>
      </c>
      <c r="Z301" s="37"/>
      <c r="AA301" s="323"/>
      <c r="AB301" s="323"/>
      <c r="AC301" s="323"/>
    </row>
    <row r="302" spans="1:68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327"/>
      <c r="O302" s="436"/>
      <c r="P302" s="401" t="s">
        <v>474</v>
      </c>
      <c r="Q302" s="402"/>
      <c r="R302" s="402"/>
      <c r="S302" s="402"/>
      <c r="T302" s="402"/>
      <c r="U302" s="402"/>
      <c r="V302" s="403"/>
      <c r="W302" s="37" t="s">
        <v>74</v>
      </c>
      <c r="X302" s="322">
        <f>IFERROR(SUM(BM22:BM298),"0")</f>
        <v>13597.072400000001</v>
      </c>
      <c r="Y302" s="322">
        <f>IFERROR(SUM(BN22:BN298),"0")</f>
        <v>13597.072400000001</v>
      </c>
      <c r="Z302" s="37"/>
      <c r="AA302" s="323"/>
      <c r="AB302" s="323"/>
      <c r="AC302" s="323"/>
    </row>
    <row r="303" spans="1:68" x14ac:dyDescent="0.2">
      <c r="A303" s="327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436"/>
      <c r="P303" s="401" t="s">
        <v>475</v>
      </c>
      <c r="Q303" s="402"/>
      <c r="R303" s="402"/>
      <c r="S303" s="402"/>
      <c r="T303" s="402"/>
      <c r="U303" s="402"/>
      <c r="V303" s="403"/>
      <c r="W303" s="37" t="s">
        <v>476</v>
      </c>
      <c r="X303" s="38">
        <f>ROUNDUP(SUM(BO22:BO298),0)</f>
        <v>33</v>
      </c>
      <c r="Y303" s="38">
        <f>ROUNDUP(SUM(BP22:BP298),0)</f>
        <v>33</v>
      </c>
      <c r="Z303" s="37"/>
      <c r="AA303" s="323"/>
      <c r="AB303" s="323"/>
      <c r="AC303" s="323"/>
    </row>
    <row r="304" spans="1:68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27"/>
      <c r="N304" s="327"/>
      <c r="O304" s="436"/>
      <c r="P304" s="401" t="s">
        <v>477</v>
      </c>
      <c r="Q304" s="402"/>
      <c r="R304" s="402"/>
      <c r="S304" s="402"/>
      <c r="T304" s="402"/>
      <c r="U304" s="402"/>
      <c r="V304" s="403"/>
      <c r="W304" s="37" t="s">
        <v>74</v>
      </c>
      <c r="X304" s="322">
        <f>GrossWeightTotal+PalletQtyTotal*25</f>
        <v>14422.072400000001</v>
      </c>
      <c r="Y304" s="322">
        <f>GrossWeightTotalR+PalletQtyTotalR*25</f>
        <v>14422.072400000001</v>
      </c>
      <c r="Z304" s="37"/>
      <c r="AA304" s="323"/>
      <c r="AB304" s="323"/>
      <c r="AC304" s="323"/>
    </row>
    <row r="305" spans="1:35" x14ac:dyDescent="0.2">
      <c r="A305" s="327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436"/>
      <c r="P305" s="401" t="s">
        <v>478</v>
      </c>
      <c r="Q305" s="402"/>
      <c r="R305" s="402"/>
      <c r="S305" s="402"/>
      <c r="T305" s="402"/>
      <c r="U305" s="402"/>
      <c r="V305" s="403"/>
      <c r="W305" s="37" t="s">
        <v>476</v>
      </c>
      <c r="X305" s="322">
        <f>IFERROR(X23+X32+X38+X43+X59+X65+X70+X76+X86+X93+X103+X109+X116+X122+X127+X132+X138+X143+X149+X157+X162+X170+X175+X183+X190+X200+X208+X213+X218+X224+X230+X237+X242+X248+X252+X260+X264+X269+X275+X299,"0")</f>
        <v>3068</v>
      </c>
      <c r="Y305" s="322">
        <f>IFERROR(Y23+Y32+Y38+Y43+Y59+Y65+Y70+Y76+Y86+Y93+Y103+Y109+Y116+Y122+Y127+Y132+Y138+Y143+Y149+Y157+Y162+Y170+Y175+Y183+Y190+Y200+Y208+Y213+Y218+Y224+Y230+Y237+Y242+Y248+Y252+Y260+Y264+Y269+Y275+Y299,"0")</f>
        <v>3068</v>
      </c>
      <c r="Z305" s="37"/>
      <c r="AA305" s="323"/>
      <c r="AB305" s="323"/>
      <c r="AC305" s="323"/>
    </row>
    <row r="306" spans="1:35" ht="14.25" customHeight="1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7"/>
      <c r="N306" s="327"/>
      <c r="O306" s="436"/>
      <c r="P306" s="401" t="s">
        <v>479</v>
      </c>
      <c r="Q306" s="402"/>
      <c r="R306" s="402"/>
      <c r="S306" s="402"/>
      <c r="T306" s="402"/>
      <c r="U306" s="402"/>
      <c r="V306" s="403"/>
      <c r="W306" s="39" t="s">
        <v>480</v>
      </c>
      <c r="X306" s="37"/>
      <c r="Y306" s="37"/>
      <c r="Z306" s="37">
        <f>IFERROR(Z23+Z32+Z38+Z43+Z59+Z65+Z70+Z76+Z86+Z93+Z103+Z109+Z116+Z122+Z127+Z132+Z138+Z143+Z149+Z157+Z162+Z170+Z175+Z183+Z190+Z200+Z208+Z213+Z218+Z224+Z230+Z237+Z242+Z248+Z252+Z260+Z264+Z269+Z275+Z299,"0")</f>
        <v>40.653880000000001</v>
      </c>
      <c r="AA306" s="323"/>
      <c r="AB306" s="323"/>
      <c r="AC306" s="323"/>
    </row>
    <row r="307" spans="1:35" ht="13.5" customHeight="1" thickBot="1" x14ac:dyDescent="0.25"/>
    <row r="308" spans="1:35" ht="27" customHeight="1" thickTop="1" thickBot="1" x14ac:dyDescent="0.25">
      <c r="A308" s="40" t="s">
        <v>481</v>
      </c>
      <c r="B308" s="317" t="s">
        <v>63</v>
      </c>
      <c r="C308" s="338" t="s">
        <v>75</v>
      </c>
      <c r="D308" s="343"/>
      <c r="E308" s="343"/>
      <c r="F308" s="343"/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  <c r="T308" s="344"/>
      <c r="U308" s="338" t="s">
        <v>237</v>
      </c>
      <c r="V308" s="344"/>
      <c r="W308" s="317" t="s">
        <v>263</v>
      </c>
      <c r="X308" s="338" t="s">
        <v>285</v>
      </c>
      <c r="Y308" s="343"/>
      <c r="Z308" s="343"/>
      <c r="AA308" s="343"/>
      <c r="AB308" s="343"/>
      <c r="AC308" s="343"/>
      <c r="AD308" s="344"/>
      <c r="AE308" s="317" t="s">
        <v>345</v>
      </c>
      <c r="AF308" s="338" t="s">
        <v>350</v>
      </c>
      <c r="AG308" s="344"/>
      <c r="AH308" s="317" t="s">
        <v>360</v>
      </c>
      <c r="AI308" s="317" t="s">
        <v>238</v>
      </c>
    </row>
    <row r="309" spans="1:35" ht="14.25" customHeight="1" thickTop="1" x14ac:dyDescent="0.2">
      <c r="A309" s="404" t="s">
        <v>482</v>
      </c>
      <c r="B309" s="338" t="s">
        <v>63</v>
      </c>
      <c r="C309" s="338" t="s">
        <v>76</v>
      </c>
      <c r="D309" s="338" t="s">
        <v>93</v>
      </c>
      <c r="E309" s="338" t="s">
        <v>100</v>
      </c>
      <c r="F309" s="338" t="s">
        <v>106</v>
      </c>
      <c r="G309" s="338" t="s">
        <v>133</v>
      </c>
      <c r="H309" s="338" t="s">
        <v>140</v>
      </c>
      <c r="I309" s="338" t="s">
        <v>145</v>
      </c>
      <c r="J309" s="338" t="s">
        <v>153</v>
      </c>
      <c r="K309" s="338" t="s">
        <v>170</v>
      </c>
      <c r="L309" s="338" t="s">
        <v>181</v>
      </c>
      <c r="M309" s="338" t="s">
        <v>195</v>
      </c>
      <c r="N309" s="318"/>
      <c r="O309" s="338" t="s">
        <v>201</v>
      </c>
      <c r="P309" s="338" t="s">
        <v>210</v>
      </c>
      <c r="Q309" s="338" t="s">
        <v>216</v>
      </c>
      <c r="R309" s="338" t="s">
        <v>221</v>
      </c>
      <c r="S309" s="338" t="s">
        <v>225</v>
      </c>
      <c r="T309" s="338" t="s">
        <v>233</v>
      </c>
      <c r="U309" s="338" t="s">
        <v>238</v>
      </c>
      <c r="V309" s="338" t="s">
        <v>242</v>
      </c>
      <c r="W309" s="338" t="s">
        <v>264</v>
      </c>
      <c r="X309" s="338" t="s">
        <v>286</v>
      </c>
      <c r="Y309" s="338" t="s">
        <v>295</v>
      </c>
      <c r="Z309" s="338" t="s">
        <v>305</v>
      </c>
      <c r="AA309" s="338" t="s">
        <v>320</v>
      </c>
      <c r="AB309" s="338" t="s">
        <v>331</v>
      </c>
      <c r="AC309" s="338" t="s">
        <v>335</v>
      </c>
      <c r="AD309" s="338" t="s">
        <v>339</v>
      </c>
      <c r="AE309" s="338" t="s">
        <v>346</v>
      </c>
      <c r="AF309" s="338" t="s">
        <v>351</v>
      </c>
      <c r="AG309" s="338" t="s">
        <v>357</v>
      </c>
      <c r="AH309" s="338" t="s">
        <v>361</v>
      </c>
      <c r="AI309" s="338" t="s">
        <v>238</v>
      </c>
    </row>
    <row r="310" spans="1:35" ht="13.5" customHeight="1" thickBot="1" x14ac:dyDescent="0.25">
      <c r="A310" s="405"/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18"/>
      <c r="O310" s="339"/>
      <c r="P310" s="339"/>
      <c r="Q310" s="339"/>
      <c r="R310" s="339"/>
      <c r="S310" s="339"/>
      <c r="T310" s="339"/>
      <c r="U310" s="339"/>
      <c r="V310" s="339"/>
      <c r="W310" s="339"/>
      <c r="X310" s="339"/>
      <c r="Y310" s="339"/>
      <c r="Z310" s="339"/>
      <c r="AA310" s="339"/>
      <c r="AB310" s="339"/>
      <c r="AC310" s="339"/>
      <c r="AD310" s="339"/>
      <c r="AE310" s="339"/>
      <c r="AF310" s="339"/>
      <c r="AG310" s="339"/>
      <c r="AH310" s="339"/>
      <c r="AI310" s="339"/>
    </row>
    <row r="311" spans="1:35" ht="18" customHeight="1" thickTop="1" thickBot="1" x14ac:dyDescent="0.25">
      <c r="A311" s="40" t="s">
        <v>483</v>
      </c>
      <c r="B311" s="46">
        <f>IFERROR(X22*H22,"0")</f>
        <v>0</v>
      </c>
      <c r="C311" s="46">
        <f>IFERROR(X28*H28,"0")+IFERROR(X29*H29,"0")+IFERROR(X30*H30,"0")+IFERROR(X31*H31,"0")</f>
        <v>345</v>
      </c>
      <c r="D311" s="46">
        <f>IFERROR(X36*H36,"0")+IFERROR(X37*H37,"0")</f>
        <v>720</v>
      </c>
      <c r="E311" s="46">
        <f>IFERROR(X42*H42,"0")</f>
        <v>0</v>
      </c>
      <c r="F311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168</v>
      </c>
      <c r="G311" s="46">
        <f>IFERROR(X63*H63,"0")+IFERROR(X64*H64,"0")</f>
        <v>631.20000000000005</v>
      </c>
      <c r="H311" s="46">
        <f>IFERROR(X69*H69,"0")</f>
        <v>100.8</v>
      </c>
      <c r="I311" s="46">
        <f>IFERROR(X74*H74,"0")+IFERROR(X75*H75,"0")</f>
        <v>302.39999999999998</v>
      </c>
      <c r="J311" s="46">
        <f>IFERROR(X80*H80,"0")+IFERROR(X81*H81,"0")+IFERROR(X82*H82,"0")+IFERROR(X83*H83,"0")+IFERROR(X84*H84,"0")+IFERROR(X85*H85,"0")</f>
        <v>964.32000000000016</v>
      </c>
      <c r="K311" s="46">
        <f>IFERROR(X90*H90,"0")+IFERROR(X91*H91,"0")+IFERROR(X92*H92,"0")</f>
        <v>0</v>
      </c>
      <c r="L311" s="46">
        <f>IFERROR(X97*H97,"0")+IFERROR(X98*H98,"0")+IFERROR(X99*H99,"0")+IFERROR(X100*H100,"0")+IFERROR(X101*H101,"0")+IFERROR(X102*H102,"0")</f>
        <v>2806</v>
      </c>
      <c r="M311" s="46">
        <f>IFERROR(X107*H107,"0")+IFERROR(X108*H108,"0")</f>
        <v>420</v>
      </c>
      <c r="N311" s="318"/>
      <c r="O311" s="46">
        <f>IFERROR(X113*H113,"0")+IFERROR(X114*H114,"0")+IFERROR(X115*H115,"0")</f>
        <v>210</v>
      </c>
      <c r="P311" s="46">
        <f>IFERROR(X120*H120,"0")+IFERROR(X121*H121,"0")</f>
        <v>252</v>
      </c>
      <c r="Q311" s="46">
        <f>IFERROR(X126*H126,"0")</f>
        <v>168</v>
      </c>
      <c r="R311" s="46">
        <f>IFERROR(X131*H131,"0")</f>
        <v>0</v>
      </c>
      <c r="S311" s="46">
        <f>IFERROR(X136*H136,"0")+IFERROR(X137*H137,"0")</f>
        <v>0</v>
      </c>
      <c r="T311" s="46">
        <f>IFERROR(X142*H142,"0")</f>
        <v>117.6</v>
      </c>
      <c r="U311" s="46">
        <f>IFERROR(X148*H148,"0")</f>
        <v>0</v>
      </c>
      <c r="V311" s="46">
        <f>IFERROR(X153*H153,"0")+IFERROR(X154*H154,"0")+IFERROR(X155*H155,"0")+IFERROR(X156*H156,"0")+IFERROR(X160*H160,"0")+IFERROR(X161*H161,"0")</f>
        <v>0</v>
      </c>
      <c r="W311" s="46">
        <f>IFERROR(X167*H167,"0")+IFERROR(X168*H168,"0")+IFERROR(X169*H169,"0")+IFERROR(X173*H173,"0")+IFERROR(X174*H174,"0")</f>
        <v>420</v>
      </c>
      <c r="X311" s="46">
        <f>IFERROR(X180*H180,"0")+IFERROR(X181*H181,"0")+IFERROR(X182*H182,"0")</f>
        <v>0</v>
      </c>
      <c r="Y311" s="46">
        <f>IFERROR(X187*H187,"0")+IFERROR(X188*H188,"0")+IFERROR(X189*H189,"0")</f>
        <v>0</v>
      </c>
      <c r="Z311" s="46">
        <f>IFERROR(X194*H194,"0")+IFERROR(X195*H195,"0")+IFERROR(X196*H196,"0")+IFERROR(X197*H197,"0")+IFERROR(X198*H198,"0")+IFERROR(X199*H199,"0")</f>
        <v>0</v>
      </c>
      <c r="AA311" s="46">
        <f>IFERROR(X204*H204,"0")+IFERROR(X205*H205,"0")+IFERROR(X206*H206,"0")+IFERROR(X207*H207,"0")</f>
        <v>0</v>
      </c>
      <c r="AB311" s="46">
        <f>IFERROR(X212*H212,"0")</f>
        <v>0</v>
      </c>
      <c r="AC311" s="46">
        <f>IFERROR(X217*H217,"0")</f>
        <v>0</v>
      </c>
      <c r="AD311" s="46">
        <f>IFERROR(X222*H222,"0")+IFERROR(X223*H223,"0")</f>
        <v>0</v>
      </c>
      <c r="AE311" s="46">
        <f>IFERROR(X229*H229,"0")</f>
        <v>0</v>
      </c>
      <c r="AF311" s="46">
        <f>IFERROR(X235*H235,"0")+IFERROR(X236*H236,"0")</f>
        <v>0</v>
      </c>
      <c r="AG311" s="46">
        <f>IFERROR(X241*H241,"0")</f>
        <v>0</v>
      </c>
      <c r="AH311" s="46">
        <f>IFERROR(X247*H247,"0")+IFERROR(X251*H251,"0")</f>
        <v>0</v>
      </c>
      <c r="AI311" s="46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4886.8</v>
      </c>
    </row>
    <row r="312" spans="1:35" ht="13.5" customHeight="1" thickTop="1" x14ac:dyDescent="0.2">
      <c r="C312" s="318"/>
    </row>
    <row r="313" spans="1:35" ht="19.5" customHeight="1" x14ac:dyDescent="0.2">
      <c r="A313" s="58" t="s">
        <v>484</v>
      </c>
      <c r="B313" s="58" t="s">
        <v>485</v>
      </c>
      <c r="C313" s="58" t="s">
        <v>486</v>
      </c>
    </row>
    <row r="314" spans="1:35" x14ac:dyDescent="0.2">
      <c r="A314" s="59">
        <f>SUMPRODUCT(--(BB:BB="ЗПФ"),--(W:W="кор"),H:H,Y:Y)+SUMPRODUCT(--(BB:BB="ЗПФ"),--(W:W="кг"),Y:Y)</f>
        <v>4325.2000000000007</v>
      </c>
      <c r="B314" s="60">
        <f>SUMPRODUCT(--(BB:BB="ПГП"),--(W:W="кор"),H:H,Y:Y)+SUMPRODUCT(--(BB:BB="ПГП"),--(W:W="кг"),Y:Y)</f>
        <v>8186.92</v>
      </c>
      <c r="C314" s="60">
        <f>SUMPRODUCT(--(BB:BB="КИЗ"),--(W:W="кор"),H:H,Y:Y)+SUMPRODUCT(--(BB:BB="КИЗ"),--(W:W="кг"),Y:Y)</f>
        <v>0</v>
      </c>
    </row>
  </sheetData>
  <sheetProtection algorithmName="SHA-512" hashValue="XeYaBfSewwkPujWXYIQVDzBDrDA+q+9AE60kR8iSCuePuyHXDGU/yD9b369pY57o/0FtoIk8yEyQQwBm5EuVCQ==" saltValue="IYzBrwLPUWimUSWr0u4K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3">
    <mergeCell ref="A8:C8"/>
    <mergeCell ref="A260:O261"/>
    <mergeCell ref="D293:E293"/>
    <mergeCell ref="P163:V163"/>
    <mergeCell ref="D268:E268"/>
    <mergeCell ref="P138:V138"/>
    <mergeCell ref="D97:E97"/>
    <mergeCell ref="P76:V76"/>
    <mergeCell ref="A255:Z255"/>
    <mergeCell ref="A10:C10"/>
    <mergeCell ref="P126:T126"/>
    <mergeCell ref="A192:Z192"/>
    <mergeCell ref="A21:Z21"/>
    <mergeCell ref="A129:Z129"/>
    <mergeCell ref="D121:E121"/>
    <mergeCell ref="D42:E42"/>
    <mergeCell ref="D173:E173"/>
    <mergeCell ref="D17:E18"/>
    <mergeCell ref="A213:O214"/>
    <mergeCell ref="X17:X18"/>
    <mergeCell ref="P58:T58"/>
    <mergeCell ref="D50:E50"/>
    <mergeCell ref="D286:E286"/>
    <mergeCell ref="V12:W12"/>
    <mergeCell ref="A200:O201"/>
    <mergeCell ref="P122:V122"/>
    <mergeCell ref="A245:Z245"/>
    <mergeCell ref="P43:V43"/>
    <mergeCell ref="C309:C310"/>
    <mergeCell ref="P85:T85"/>
    <mergeCell ref="E309:E310"/>
    <mergeCell ref="D291:E291"/>
    <mergeCell ref="P174:T174"/>
    <mergeCell ref="U17:V17"/>
    <mergeCell ref="Y17:Y18"/>
    <mergeCell ref="D57:E57"/>
    <mergeCell ref="B309:B310"/>
    <mergeCell ref="D309:D310"/>
    <mergeCell ref="AI309:AI310"/>
    <mergeCell ref="A20:Z20"/>
    <mergeCell ref="A112:Z112"/>
    <mergeCell ref="K309:K310"/>
    <mergeCell ref="P66:V66"/>
    <mergeCell ref="D247:E247"/>
    <mergeCell ref="A178:Z178"/>
    <mergeCell ref="P303:V303"/>
    <mergeCell ref="P132:V132"/>
    <mergeCell ref="D49:E49"/>
    <mergeCell ref="P199:T199"/>
    <mergeCell ref="D120:E120"/>
    <mergeCell ref="P297:T297"/>
    <mergeCell ref="D278:E278"/>
    <mergeCell ref="P291:T291"/>
    <mergeCell ref="D107:E107"/>
    <mergeCell ref="P288:T288"/>
    <mergeCell ref="P136:T136"/>
    <mergeCell ref="AF309:AF310"/>
    <mergeCell ref="P305:V305"/>
    <mergeCell ref="P263:T263"/>
    <mergeCell ref="P293:T293"/>
    <mergeCell ref="A149:O150"/>
    <mergeCell ref="P292:T292"/>
    <mergeCell ref="F5:G5"/>
    <mergeCell ref="A172:Z172"/>
    <mergeCell ref="P144:V144"/>
    <mergeCell ref="A221:Z221"/>
    <mergeCell ref="A25:Z25"/>
    <mergeCell ref="P82:T82"/>
    <mergeCell ref="V11:W11"/>
    <mergeCell ref="C308:T308"/>
    <mergeCell ref="P57:T57"/>
    <mergeCell ref="P75:T75"/>
    <mergeCell ref="D223:E223"/>
    <mergeCell ref="D279:E279"/>
    <mergeCell ref="A254:Z254"/>
    <mergeCell ref="P121:T121"/>
    <mergeCell ref="P181:T181"/>
    <mergeCell ref="D29:E29"/>
    <mergeCell ref="P300:V300"/>
    <mergeCell ref="A125:Z125"/>
    <mergeCell ref="N17:N18"/>
    <mergeCell ref="F17:F18"/>
    <mergeCell ref="Q5:R5"/>
    <mergeCell ref="Q6:R6"/>
    <mergeCell ref="D102:E102"/>
    <mergeCell ref="P208:V208"/>
    <mergeCell ref="M17:M18"/>
    <mergeCell ref="O17:O18"/>
    <mergeCell ref="P102:T102"/>
    <mergeCell ref="AE309:AE310"/>
    <mergeCell ref="AG309:AG310"/>
    <mergeCell ref="A185:Z185"/>
    <mergeCell ref="P196:T196"/>
    <mergeCell ref="A106:Z106"/>
    <mergeCell ref="P2:W3"/>
    <mergeCell ref="A269:O270"/>
    <mergeCell ref="P298:T298"/>
    <mergeCell ref="D241:E241"/>
    <mergeCell ref="P218:V218"/>
    <mergeCell ref="P198:T198"/>
    <mergeCell ref="P54:T54"/>
    <mergeCell ref="A23:O24"/>
    <mergeCell ref="P64:T64"/>
    <mergeCell ref="D10:E10"/>
    <mergeCell ref="F10:G10"/>
    <mergeCell ref="D99:E99"/>
    <mergeCell ref="A130:Z130"/>
    <mergeCell ref="AD17:AF18"/>
    <mergeCell ref="D101:E101"/>
    <mergeCell ref="P117:V117"/>
    <mergeCell ref="AH309:AH310"/>
    <mergeCell ref="D22:E22"/>
    <mergeCell ref="A127:O128"/>
    <mergeCell ref="P295:T295"/>
    <mergeCell ref="D257:E257"/>
    <mergeCell ref="P49:T49"/>
    <mergeCell ref="P36:T36"/>
    <mergeCell ref="P278:T278"/>
    <mergeCell ref="P107:T107"/>
    <mergeCell ref="P101:T101"/>
    <mergeCell ref="A246:Z246"/>
    <mergeCell ref="A103:O104"/>
    <mergeCell ref="A233:Z233"/>
    <mergeCell ref="D196:E196"/>
    <mergeCell ref="P294:T294"/>
    <mergeCell ref="P219:V219"/>
    <mergeCell ref="P23:V23"/>
    <mergeCell ref="A35:Z35"/>
    <mergeCell ref="A262:Z262"/>
    <mergeCell ref="A62:Z62"/>
    <mergeCell ref="D54:E54"/>
    <mergeCell ref="T309:T310"/>
    <mergeCell ref="V309:V310"/>
    <mergeCell ref="P83:T83"/>
    <mergeCell ref="H5:M5"/>
    <mergeCell ref="A27:Z27"/>
    <mergeCell ref="P158:V158"/>
    <mergeCell ref="P98:T98"/>
    <mergeCell ref="D212:E212"/>
    <mergeCell ref="D6:M6"/>
    <mergeCell ref="D83:E83"/>
    <mergeCell ref="A86:O87"/>
    <mergeCell ref="D207:E207"/>
    <mergeCell ref="D85:E85"/>
    <mergeCell ref="G17:G18"/>
    <mergeCell ref="P184:V184"/>
    <mergeCell ref="P171:V171"/>
    <mergeCell ref="D80:E80"/>
    <mergeCell ref="P188:T188"/>
    <mergeCell ref="P123:V123"/>
    <mergeCell ref="D136:E136"/>
    <mergeCell ref="D154:E154"/>
    <mergeCell ref="P48:T48"/>
    <mergeCell ref="A9:C9"/>
    <mergeCell ref="A179:Z179"/>
    <mergeCell ref="D58:E58"/>
    <mergeCell ref="P39:V39"/>
    <mergeCell ref="P70:V70"/>
    <mergeCell ref="V6:W9"/>
    <mergeCell ref="D199:E199"/>
    <mergeCell ref="A299:O300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257:T257"/>
    <mergeCell ref="P80:T80"/>
    <mergeCell ref="D194:E194"/>
    <mergeCell ref="Z17:Z18"/>
    <mergeCell ref="P265:V265"/>
    <mergeCell ref="P94:V94"/>
    <mergeCell ref="A41:Z41"/>
    <mergeCell ref="A277:Z277"/>
    <mergeCell ref="P44:V44"/>
    <mergeCell ref="P237:V237"/>
    <mergeCell ref="D222:E222"/>
    <mergeCell ref="P242:V242"/>
    <mergeCell ref="AA17:AA18"/>
    <mergeCell ref="AC17:AC18"/>
    <mergeCell ref="H10:M10"/>
    <mergeCell ref="P279:T279"/>
    <mergeCell ref="P108:T108"/>
    <mergeCell ref="P209:V209"/>
    <mergeCell ref="A72:Z72"/>
    <mergeCell ref="P251:T251"/>
    <mergeCell ref="A175:O176"/>
    <mergeCell ref="D153:E153"/>
    <mergeCell ref="AB17:AB18"/>
    <mergeCell ref="A232:Z232"/>
    <mergeCell ref="A271:Z271"/>
    <mergeCell ref="A227:Z227"/>
    <mergeCell ref="A242:O243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84:E84"/>
    <mergeCell ref="Z309:Z310"/>
    <mergeCell ref="P154:T154"/>
    <mergeCell ref="D75:E75"/>
    <mergeCell ref="D206:E206"/>
    <mergeCell ref="D298:E298"/>
    <mergeCell ref="D181:E181"/>
    <mergeCell ref="P91:T91"/>
    <mergeCell ref="D273:E273"/>
    <mergeCell ref="P156:T156"/>
    <mergeCell ref="P252:V252"/>
    <mergeCell ref="G309:G310"/>
    <mergeCell ref="I309:I310"/>
    <mergeCell ref="P170:V170"/>
    <mergeCell ref="A141:Z141"/>
    <mergeCell ref="P212:T212"/>
    <mergeCell ref="A135:Z135"/>
    <mergeCell ref="A301:O306"/>
    <mergeCell ref="W309:W310"/>
    <mergeCell ref="Y309:Y310"/>
    <mergeCell ref="O309:O310"/>
    <mergeCell ref="Q309:Q310"/>
    <mergeCell ref="D288:E288"/>
    <mergeCell ref="P282:T282"/>
    <mergeCell ref="D292:E292"/>
    <mergeCell ref="P217:T217"/>
    <mergeCell ref="P161:T161"/>
    <mergeCell ref="D198:E198"/>
    <mergeCell ref="D296:E296"/>
    <mergeCell ref="P275:V275"/>
    <mergeCell ref="P104:V104"/>
    <mergeCell ref="A157:O158"/>
    <mergeCell ref="X309:X310"/>
    <mergeCell ref="U308:V308"/>
    <mergeCell ref="D294:E294"/>
    <mergeCell ref="D155:E155"/>
    <mergeCell ref="P309:P310"/>
    <mergeCell ref="H309:H310"/>
    <mergeCell ref="R309:R310"/>
    <mergeCell ref="D295:E295"/>
    <mergeCell ref="P225:V225"/>
    <mergeCell ref="P51:T51"/>
    <mergeCell ref="P153:T153"/>
    <mergeCell ref="A143:O144"/>
    <mergeCell ref="D36:E36"/>
    <mergeCell ref="P71:V71"/>
    <mergeCell ref="A230:O231"/>
    <mergeCell ref="A59:O60"/>
    <mergeCell ref="A119:Z119"/>
    <mergeCell ref="P115:T115"/>
    <mergeCell ref="A256:Z256"/>
    <mergeCell ref="P231:V231"/>
    <mergeCell ref="P302:V302"/>
    <mergeCell ref="D48:E48"/>
    <mergeCell ref="P229:T229"/>
    <mergeCell ref="A193:Z193"/>
    <mergeCell ref="P204:T204"/>
    <mergeCell ref="D283:E283"/>
    <mergeCell ref="A65:O66"/>
    <mergeCell ref="D56:E56"/>
    <mergeCell ref="T5:U5"/>
    <mergeCell ref="V5:W5"/>
    <mergeCell ref="A224:O225"/>
    <mergeCell ref="D282:E282"/>
    <mergeCell ref="Q8:R8"/>
    <mergeCell ref="P69:T69"/>
    <mergeCell ref="P267:T267"/>
    <mergeCell ref="A79:Z79"/>
    <mergeCell ref="T6:U9"/>
    <mergeCell ref="Q10:R10"/>
    <mergeCell ref="P60:V60"/>
    <mergeCell ref="A252:O253"/>
    <mergeCell ref="P149:V149"/>
    <mergeCell ref="A145:Z145"/>
    <mergeCell ref="D137:E137"/>
    <mergeCell ref="A210:Z210"/>
    <mergeCell ref="D74:E74"/>
    <mergeCell ref="A203:Z203"/>
    <mergeCell ref="D188:E188"/>
    <mergeCell ref="A13:M13"/>
    <mergeCell ref="A15:M15"/>
    <mergeCell ref="J9:M9"/>
    <mergeCell ref="P206:T206"/>
    <mergeCell ref="P37:T37"/>
    <mergeCell ref="A5:C5"/>
    <mergeCell ref="P191:V191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D180:E180"/>
    <mergeCell ref="P137:T137"/>
    <mergeCell ref="A183:O184"/>
    <mergeCell ref="P53:T53"/>
    <mergeCell ref="D9:E9"/>
    <mergeCell ref="D167:E167"/>
    <mergeCell ref="F9:G9"/>
    <mergeCell ref="D161:E161"/>
    <mergeCell ref="D169:E169"/>
    <mergeCell ref="A134:Z134"/>
    <mergeCell ref="A122:O123"/>
    <mergeCell ref="D63:E63"/>
    <mergeCell ref="A38:O39"/>
    <mergeCell ref="D52:E52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D115:E115"/>
    <mergeCell ref="Q12:R12"/>
    <mergeCell ref="P169:T169"/>
    <mergeCell ref="D90:E90"/>
    <mergeCell ref="A43:O44"/>
    <mergeCell ref="P133:V133"/>
    <mergeCell ref="P127:V127"/>
    <mergeCell ref="P110:V110"/>
    <mergeCell ref="A138:O139"/>
    <mergeCell ref="P15:T16"/>
    <mergeCell ref="A132:O133"/>
    <mergeCell ref="A177:Z177"/>
    <mergeCell ref="D91:E91"/>
    <mergeCell ref="A164:Z164"/>
    <mergeCell ref="D156:E156"/>
    <mergeCell ref="P65:V65"/>
    <mergeCell ref="A309:A310"/>
    <mergeCell ref="P270:V270"/>
    <mergeCell ref="A239:Z239"/>
    <mergeCell ref="P214:V214"/>
    <mergeCell ref="A95:Z95"/>
    <mergeCell ref="Q9:R9"/>
    <mergeCell ref="A159:Z159"/>
    <mergeCell ref="Q11:R11"/>
    <mergeCell ref="P205:T205"/>
    <mergeCell ref="P182:T182"/>
    <mergeCell ref="P280:T280"/>
    <mergeCell ref="F309:F310"/>
    <mergeCell ref="P183:V183"/>
    <mergeCell ref="A250:Z250"/>
    <mergeCell ref="A208:O209"/>
    <mergeCell ref="P197:T197"/>
    <mergeCell ref="A248:O249"/>
    <mergeCell ref="P289:T289"/>
    <mergeCell ref="P238:V238"/>
    <mergeCell ref="P253:V253"/>
    <mergeCell ref="P304:V304"/>
    <mergeCell ref="P306:V306"/>
    <mergeCell ref="A275:O276"/>
    <mergeCell ref="P272:T272"/>
    <mergeCell ref="AD309:AD310"/>
    <mergeCell ref="A116:O117"/>
    <mergeCell ref="D100:E100"/>
    <mergeCell ref="P284:T284"/>
    <mergeCell ref="P113:T113"/>
    <mergeCell ref="P17:T18"/>
    <mergeCell ref="P63:T63"/>
    <mergeCell ref="P194:T194"/>
    <mergeCell ref="P50:T50"/>
    <mergeCell ref="A166:Z166"/>
    <mergeCell ref="D31:E31"/>
    <mergeCell ref="P286:T286"/>
    <mergeCell ref="D229:E229"/>
    <mergeCell ref="P131:T131"/>
    <mergeCell ref="P187:T187"/>
    <mergeCell ref="D108:E108"/>
    <mergeCell ref="P258:T258"/>
    <mergeCell ref="P223:T223"/>
    <mergeCell ref="P52:T52"/>
    <mergeCell ref="P201:V201"/>
    <mergeCell ref="D160:E160"/>
    <mergeCell ref="P139:V139"/>
    <mergeCell ref="I17:I18"/>
    <mergeCell ref="P176:V176"/>
    <mergeCell ref="AC309:AC310"/>
    <mergeCell ref="P273:T273"/>
    <mergeCell ref="D272:E272"/>
    <mergeCell ref="A46:Z46"/>
    <mergeCell ref="A89:Z89"/>
    <mergeCell ref="D274:E274"/>
    <mergeCell ref="A105:Z105"/>
    <mergeCell ref="A162:O163"/>
    <mergeCell ref="A26:Z26"/>
    <mergeCell ref="P268:T268"/>
    <mergeCell ref="P97:T97"/>
    <mergeCell ref="P168:T168"/>
    <mergeCell ref="P59:V59"/>
    <mergeCell ref="P190:V190"/>
    <mergeCell ref="P47:T47"/>
    <mergeCell ref="A234:Z234"/>
    <mergeCell ref="D82:E82"/>
    <mergeCell ref="A244:Z244"/>
    <mergeCell ref="A165:Z165"/>
    <mergeCell ref="AB309:AB310"/>
    <mergeCell ref="P189:T189"/>
    <mergeCell ref="P287:T287"/>
    <mergeCell ref="P281:T281"/>
    <mergeCell ref="P301:V301"/>
    <mergeCell ref="AF308:AG308"/>
    <mergeCell ref="D290:E290"/>
    <mergeCell ref="A32:O33"/>
    <mergeCell ref="P259:T259"/>
    <mergeCell ref="P148:T148"/>
    <mergeCell ref="D69:E69"/>
    <mergeCell ref="A109:O110"/>
    <mergeCell ref="P175:V175"/>
    <mergeCell ref="P162:V162"/>
    <mergeCell ref="P33:V33"/>
    <mergeCell ref="P264:V264"/>
    <mergeCell ref="P93:V93"/>
    <mergeCell ref="P269:V269"/>
    <mergeCell ref="A216:Z216"/>
    <mergeCell ref="A45:Z45"/>
    <mergeCell ref="P276:V276"/>
    <mergeCell ref="D235:E235"/>
    <mergeCell ref="P283:T283"/>
    <mergeCell ref="P285:T285"/>
    <mergeCell ref="D251:E251"/>
    <mergeCell ref="A240:Z240"/>
    <mergeCell ref="P200:V200"/>
    <mergeCell ref="P74:T74"/>
    <mergeCell ref="P243:V243"/>
    <mergeCell ref="AA309:AA310"/>
    <mergeCell ref="A226:Z226"/>
    <mergeCell ref="P31:T31"/>
    <mergeCell ref="A228:Z228"/>
    <mergeCell ref="J309:J310"/>
    <mergeCell ref="L309:L310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D236:E236"/>
    <mergeCell ref="D92:E92"/>
    <mergeCell ref="D55:E55"/>
    <mergeCell ref="D30:E30"/>
    <mergeCell ref="A140:Z140"/>
    <mergeCell ref="D5:E5"/>
    <mergeCell ref="P42:T42"/>
    <mergeCell ref="D1:F1"/>
    <mergeCell ref="J17:J18"/>
    <mergeCell ref="L17:L18"/>
    <mergeCell ref="D7:M7"/>
    <mergeCell ref="P236:T236"/>
    <mergeCell ref="P92:T92"/>
    <mergeCell ref="A152:Z152"/>
    <mergeCell ref="P173:T173"/>
    <mergeCell ref="P29:T29"/>
    <mergeCell ref="P100:T100"/>
    <mergeCell ref="D81:E81"/>
    <mergeCell ref="D8:M8"/>
    <mergeCell ref="A12:M12"/>
    <mergeCell ref="A68:Z68"/>
    <mergeCell ref="A19:Z19"/>
    <mergeCell ref="D182:E182"/>
    <mergeCell ref="A14:M14"/>
    <mergeCell ref="A111:Z111"/>
    <mergeCell ref="D114:E114"/>
    <mergeCell ref="D64:E64"/>
    <mergeCell ref="D51:E51"/>
    <mergeCell ref="P235:T235"/>
    <mergeCell ref="P86:V86"/>
    <mergeCell ref="P157:V157"/>
    <mergeCell ref="P213:V213"/>
    <mergeCell ref="A147:Z147"/>
    <mergeCell ref="P207:T207"/>
    <mergeCell ref="P299:V299"/>
    <mergeCell ref="D189:E189"/>
    <mergeCell ref="A124:Z124"/>
    <mergeCell ref="P99:T99"/>
    <mergeCell ref="D287:E287"/>
    <mergeCell ref="D126:E126"/>
    <mergeCell ref="D197:E197"/>
    <mergeCell ref="D53:E53"/>
    <mergeCell ref="D47:E47"/>
    <mergeCell ref="D289:E289"/>
    <mergeCell ref="P160:T160"/>
    <mergeCell ref="A264:O265"/>
    <mergeCell ref="P261:V261"/>
    <mergeCell ref="A151:Z151"/>
    <mergeCell ref="D142:E142"/>
    <mergeCell ref="A215:Z215"/>
    <mergeCell ref="D280:E280"/>
    <mergeCell ref="P296:T296"/>
    <mergeCell ref="D285:E285"/>
    <mergeCell ref="P249:V249"/>
    <mergeCell ref="P150:V150"/>
    <mergeCell ref="A211:Z211"/>
    <mergeCell ref="A67:Z67"/>
    <mergeCell ref="A186:Z186"/>
    <mergeCell ref="D297:E297"/>
    <mergeCell ref="P155:T155"/>
    <mergeCell ref="A78:Z78"/>
    <mergeCell ref="D263:E263"/>
    <mergeCell ref="A70:O71"/>
    <mergeCell ref="D205:E205"/>
    <mergeCell ref="S309:S310"/>
    <mergeCell ref="R1:T1"/>
    <mergeCell ref="U309:U310"/>
    <mergeCell ref="A218:O219"/>
    <mergeCell ref="P28:T28"/>
    <mergeCell ref="M309:M310"/>
    <mergeCell ref="X308:AD308"/>
    <mergeCell ref="D98:E98"/>
    <mergeCell ref="P30:T30"/>
    <mergeCell ref="P77:V77"/>
    <mergeCell ref="A76:O77"/>
    <mergeCell ref="P290:T290"/>
    <mergeCell ref="A202:Z202"/>
    <mergeCell ref="P230:V230"/>
    <mergeCell ref="B17:B18"/>
    <mergeCell ref="P143:V143"/>
    <mergeCell ref="P248:V248"/>
    <mergeCell ref="A73:Z73"/>
    <mergeCell ref="D187:E187"/>
    <mergeCell ref="A190:O191"/>
    <mergeCell ref="D174:E174"/>
    <mergeCell ref="P87:V87"/>
    <mergeCell ref="A34:Z34"/>
    <mergeCell ref="H9:I9"/>
    <mergeCell ref="P224:V224"/>
    <mergeCell ref="P24:V24"/>
    <mergeCell ref="D281:E281"/>
    <mergeCell ref="P260:V260"/>
    <mergeCell ref="A266:Z266"/>
    <mergeCell ref="D131:E131"/>
    <mergeCell ref="D258:E258"/>
    <mergeCell ref="P81:T81"/>
    <mergeCell ref="P56:T56"/>
    <mergeCell ref="D195:E195"/>
    <mergeCell ref="V10:W10"/>
    <mergeCell ref="W17:W18"/>
    <mergeCell ref="A40:Z40"/>
    <mergeCell ref="D267:E267"/>
    <mergeCell ref="H17:H18"/>
    <mergeCell ref="A146:Z146"/>
    <mergeCell ref="P90:T90"/>
    <mergeCell ref="D204:E20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:X84 X107:X108 X114 X126 X131 X142 X148 X153:X154 X156 X160:X161 X173:X174 X180:X182 X188:X189 X194 X196 X198 X204 X206 X212 X217 X222:X223 X229 X236 X241 X247 X251 X268 X274 X278:X279 X281 X283 X285:X286 X288:X289 X293:X29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5 X90:X92 X97 X100 X113 X120:X121 X136:X137 X169 X187 X195 X197 X199 X205 X207 X257:X259 X263 X272 X280 X282 X284 X290:X29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7 X273 X287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YR/JEOv8ZItEjLBMYmZWlG/xpjSsguxp1zjjAUvlbqicncFX5KD7rcBanrl72QeQLbpXYY91SzayVcbSeaLTIw==" saltValue="P2fhpzrQ5Lmazm5jyhHJ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2024-12-18T06:46:40Z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