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2,24 Горняк КИ НВ доставка на 24-25,12,24\"/>
    </mc:Choice>
  </mc:AlternateContent>
  <xr:revisionPtr revIDLastSave="0" documentId="13_ncr:1_{E357FA14-09DA-4B0B-BCD0-42D0EBD6C5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BP590" i="1" s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Y551" i="1" s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8" i="1"/>
  <c r="X537" i="1"/>
  <c r="BO536" i="1"/>
  <c r="BM536" i="1"/>
  <c r="Y536" i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Z483" i="1" s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Y401" i="1" s="1"/>
  <c r="P398" i="1"/>
  <c r="X396" i="1"/>
  <c r="X395" i="1"/>
  <c r="BO394" i="1"/>
  <c r="BM394" i="1"/>
  <c r="Y394" i="1"/>
  <c r="BP394" i="1" s="1"/>
  <c r="P394" i="1"/>
  <c r="BO393" i="1"/>
  <c r="BN393" i="1"/>
  <c r="BM393" i="1"/>
  <c r="Z393" i="1"/>
  <c r="Y393" i="1"/>
  <c r="BP393" i="1" s="1"/>
  <c r="P393" i="1"/>
  <c r="BO392" i="1"/>
  <c r="BM392" i="1"/>
  <c r="Y392" i="1"/>
  <c r="BP392" i="1" s="1"/>
  <c r="BO391" i="1"/>
  <c r="BM391" i="1"/>
  <c r="Y391" i="1"/>
  <c r="Y395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85" i="1" l="1"/>
  <c r="BN85" i="1"/>
  <c r="Z144" i="1"/>
  <c r="BN144" i="1"/>
  <c r="Z219" i="1"/>
  <c r="BN219" i="1"/>
  <c r="Z264" i="1"/>
  <c r="BN264" i="1"/>
  <c r="Z358" i="1"/>
  <c r="BN358" i="1"/>
  <c r="Z580" i="1"/>
  <c r="BN580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71" i="1"/>
  <c r="BN71" i="1"/>
  <c r="Z95" i="1"/>
  <c r="BN95" i="1"/>
  <c r="Z134" i="1"/>
  <c r="BN134" i="1"/>
  <c r="Z165" i="1"/>
  <c r="BN165" i="1"/>
  <c r="Z170" i="1"/>
  <c r="Z171" i="1" s="1"/>
  <c r="BN170" i="1"/>
  <c r="BP170" i="1"/>
  <c r="Z174" i="1"/>
  <c r="BN174" i="1"/>
  <c r="Z205" i="1"/>
  <c r="BN205" i="1"/>
  <c r="Z231" i="1"/>
  <c r="BN231" i="1"/>
  <c r="Z253" i="1"/>
  <c r="BN253" i="1"/>
  <c r="Z274" i="1"/>
  <c r="Z275" i="1" s="1"/>
  <c r="BN274" i="1"/>
  <c r="BP274" i="1"/>
  <c r="Y275" i="1"/>
  <c r="Z279" i="1"/>
  <c r="BN279" i="1"/>
  <c r="Z310" i="1"/>
  <c r="BN310" i="1"/>
  <c r="Z368" i="1"/>
  <c r="BN368" i="1"/>
  <c r="Z424" i="1"/>
  <c r="BN424" i="1"/>
  <c r="Z448" i="1"/>
  <c r="BN448" i="1"/>
  <c r="Z549" i="1"/>
  <c r="Z550" i="1" s="1"/>
  <c r="BN549" i="1"/>
  <c r="BP549" i="1"/>
  <c r="Y550" i="1"/>
  <c r="Z572" i="1"/>
  <c r="BN572" i="1"/>
  <c r="Z590" i="1"/>
  <c r="BN590" i="1"/>
  <c r="BP420" i="1"/>
  <c r="BN420" i="1"/>
  <c r="Z420" i="1"/>
  <c r="BP482" i="1"/>
  <c r="BN482" i="1"/>
  <c r="Z482" i="1"/>
  <c r="BP486" i="1"/>
  <c r="BN486" i="1"/>
  <c r="Z486" i="1"/>
  <c r="BP496" i="1"/>
  <c r="BN496" i="1"/>
  <c r="Z496" i="1"/>
  <c r="BP514" i="1"/>
  <c r="BN514" i="1"/>
  <c r="Z514" i="1"/>
  <c r="Y520" i="1"/>
  <c r="BP519" i="1"/>
  <c r="BN519" i="1"/>
  <c r="Z519" i="1"/>
  <c r="Z520" i="1" s="1"/>
  <c r="BP542" i="1"/>
  <c r="BN542" i="1"/>
  <c r="Z542" i="1"/>
  <c r="BP566" i="1"/>
  <c r="BN566" i="1"/>
  <c r="Z566" i="1"/>
  <c r="BP584" i="1"/>
  <c r="BN584" i="1"/>
  <c r="Z584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X664" i="1"/>
  <c r="X667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8" i="1"/>
  <c r="BN108" i="1"/>
  <c r="Z126" i="1"/>
  <c r="BN126" i="1"/>
  <c r="Z140" i="1"/>
  <c r="BN140" i="1"/>
  <c r="Z155" i="1"/>
  <c r="BN155" i="1"/>
  <c r="Z178" i="1"/>
  <c r="BN178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2" i="1"/>
  <c r="BN362" i="1"/>
  <c r="Z376" i="1"/>
  <c r="BN376" i="1"/>
  <c r="BP432" i="1"/>
  <c r="BN432" i="1"/>
  <c r="Z432" i="1"/>
  <c r="BP452" i="1"/>
  <c r="BN452" i="1"/>
  <c r="Z452" i="1"/>
  <c r="BP491" i="1"/>
  <c r="BN491" i="1"/>
  <c r="Z491" i="1"/>
  <c r="BP499" i="1"/>
  <c r="BN499" i="1"/>
  <c r="Z499" i="1"/>
  <c r="BP558" i="1"/>
  <c r="BN558" i="1"/>
  <c r="Z558" i="1"/>
  <c r="BP576" i="1"/>
  <c r="BN576" i="1"/>
  <c r="Z576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146" i="1"/>
  <c r="BP138" i="1"/>
  <c r="BN138" i="1"/>
  <c r="Z138" i="1"/>
  <c r="BP148" i="1"/>
  <c r="BN148" i="1"/>
  <c r="Z148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8" i="1"/>
  <c r="BN488" i="1"/>
  <c r="Z488" i="1"/>
  <c r="BP493" i="1"/>
  <c r="BN493" i="1"/>
  <c r="Z493" i="1"/>
  <c r="BP501" i="1"/>
  <c r="BN501" i="1"/>
  <c r="Z501" i="1"/>
  <c r="BP524" i="1"/>
  <c r="BN524" i="1"/>
  <c r="Z524" i="1"/>
  <c r="BP544" i="1"/>
  <c r="BN544" i="1"/>
  <c r="Z544" i="1"/>
  <c r="BP560" i="1"/>
  <c r="BN560" i="1"/>
  <c r="Z560" i="1"/>
  <c r="Y574" i="1"/>
  <c r="BP570" i="1"/>
  <c r="BN570" i="1"/>
  <c r="Z570" i="1"/>
  <c r="Y573" i="1"/>
  <c r="B673" i="1"/>
  <c r="X665" i="1"/>
  <c r="X666" i="1" s="1"/>
  <c r="X663" i="1"/>
  <c r="Y36" i="1"/>
  <c r="Z34" i="1"/>
  <c r="BN34" i="1"/>
  <c r="Y55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8" i="1"/>
  <c r="Z93" i="1"/>
  <c r="BN93" i="1"/>
  <c r="Z101" i="1"/>
  <c r="BN101" i="1"/>
  <c r="Z114" i="1"/>
  <c r="BN114" i="1"/>
  <c r="BP124" i="1"/>
  <c r="BN124" i="1"/>
  <c r="BP132" i="1"/>
  <c r="BN132" i="1"/>
  <c r="Z132" i="1"/>
  <c r="BP142" i="1"/>
  <c r="BN142" i="1"/>
  <c r="Z142" i="1"/>
  <c r="Y161" i="1"/>
  <c r="BP159" i="1"/>
  <c r="BN159" i="1"/>
  <c r="Z159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K673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Y506" i="1"/>
  <c r="BP480" i="1"/>
  <c r="BN480" i="1"/>
  <c r="Z480" i="1"/>
  <c r="BP582" i="1"/>
  <c r="BN582" i="1"/>
  <c r="Z582" i="1"/>
  <c r="BP619" i="1"/>
  <c r="BN619" i="1"/>
  <c r="Z619" i="1"/>
  <c r="BP621" i="1"/>
  <c r="BN621" i="1"/>
  <c r="Z621" i="1"/>
  <c r="BP623" i="1"/>
  <c r="BN623" i="1"/>
  <c r="Z623" i="1"/>
  <c r="Y223" i="1"/>
  <c r="Y237" i="1"/>
  <c r="Q673" i="1"/>
  <c r="Y372" i="1"/>
  <c r="Y382" i="1"/>
  <c r="V673" i="1"/>
  <c r="Y412" i="1"/>
  <c r="BP483" i="1"/>
  <c r="BN483" i="1"/>
  <c r="BP484" i="1"/>
  <c r="BN484" i="1"/>
  <c r="Z484" i="1"/>
  <c r="BP489" i="1"/>
  <c r="BN489" i="1"/>
  <c r="Z489" i="1"/>
  <c r="BP494" i="1"/>
  <c r="BN494" i="1"/>
  <c r="Z494" i="1"/>
  <c r="Y510" i="1"/>
  <c r="BP508" i="1"/>
  <c r="BN508" i="1"/>
  <c r="Z508" i="1"/>
  <c r="BP527" i="1"/>
  <c r="BN527" i="1"/>
  <c r="Z527" i="1"/>
  <c r="BP556" i="1"/>
  <c r="BN556" i="1"/>
  <c r="Z556" i="1"/>
  <c r="BP564" i="1"/>
  <c r="BN564" i="1"/>
  <c r="Z564" i="1"/>
  <c r="BP578" i="1"/>
  <c r="BN578" i="1"/>
  <c r="Z578" i="1"/>
  <c r="BP588" i="1"/>
  <c r="BN588" i="1"/>
  <c r="Z588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AB673" i="1"/>
  <c r="Y72" i="1"/>
  <c r="H9" i="1"/>
  <c r="A10" i="1"/>
  <c r="Y24" i="1"/>
  <c r="Y35" i="1"/>
  <c r="Y59" i="1"/>
  <c r="Y80" i="1"/>
  <c r="Y88" i="1"/>
  <c r="BP96" i="1"/>
  <c r="BN96" i="1"/>
  <c r="Z96" i="1"/>
  <c r="Y103" i="1"/>
  <c r="BP100" i="1"/>
  <c r="BN100" i="1"/>
  <c r="Z100" i="1"/>
  <c r="BP109" i="1"/>
  <c r="BN109" i="1"/>
  <c r="Z109" i="1"/>
  <c r="Y111" i="1"/>
  <c r="Y119" i="1"/>
  <c r="BP113" i="1"/>
  <c r="BN113" i="1"/>
  <c r="Z113" i="1"/>
  <c r="BP117" i="1"/>
  <c r="BN117" i="1"/>
  <c r="Z117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Y151" i="1"/>
  <c r="G673" i="1"/>
  <c r="Y157" i="1"/>
  <c r="BP154" i="1"/>
  <c r="BN154" i="1"/>
  <c r="Z154" i="1"/>
  <c r="BP175" i="1"/>
  <c r="BN175" i="1"/>
  <c r="Z175" i="1"/>
  <c r="Y179" i="1"/>
  <c r="BP183" i="1"/>
  <c r="BN183" i="1"/>
  <c r="Z183" i="1"/>
  <c r="Y185" i="1"/>
  <c r="I673" i="1"/>
  <c r="Y190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6" i="1"/>
  <c r="BN206" i="1"/>
  <c r="Z206" i="1"/>
  <c r="Z207" i="1" s="1"/>
  <c r="Y208" i="1"/>
  <c r="Y213" i="1"/>
  <c r="BP210" i="1"/>
  <c r="BN210" i="1"/>
  <c r="Z210" i="1"/>
  <c r="Z212" i="1" s="1"/>
  <c r="BP218" i="1"/>
  <c r="BN218" i="1"/>
  <c r="Z218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Y97" i="1"/>
  <c r="Z92" i="1"/>
  <c r="BN92" i="1"/>
  <c r="Z94" i="1"/>
  <c r="BN94" i="1"/>
  <c r="BP102" i="1"/>
  <c r="BN102" i="1"/>
  <c r="Z102" i="1"/>
  <c r="Y104" i="1"/>
  <c r="E673" i="1"/>
  <c r="Y110" i="1"/>
  <c r="BP107" i="1"/>
  <c r="BN107" i="1"/>
  <c r="Z107" i="1"/>
  <c r="BP115" i="1"/>
  <c r="BN115" i="1"/>
  <c r="Z115" i="1"/>
  <c r="BP118" i="1"/>
  <c r="BN118" i="1"/>
  <c r="Z118" i="1"/>
  <c r="Y120" i="1"/>
  <c r="F673" i="1"/>
  <c r="Y128" i="1"/>
  <c r="BP123" i="1"/>
  <c r="BN123" i="1"/>
  <c r="Z123" i="1"/>
  <c r="BP127" i="1"/>
  <c r="BN127" i="1"/>
  <c r="Z127" i="1"/>
  <c r="Y129" i="1"/>
  <c r="Y136" i="1"/>
  <c r="BP131" i="1"/>
  <c r="BN131" i="1"/>
  <c r="Z131" i="1"/>
  <c r="Y135" i="1"/>
  <c r="BP139" i="1"/>
  <c r="BN139" i="1"/>
  <c r="Z139" i="1"/>
  <c r="BP143" i="1"/>
  <c r="BN143" i="1"/>
  <c r="Z143" i="1"/>
  <c r="Y150" i="1"/>
  <c r="Y156" i="1"/>
  <c r="BP160" i="1"/>
  <c r="BN160" i="1"/>
  <c r="Z160" i="1"/>
  <c r="Y162" i="1"/>
  <c r="Y167" i="1"/>
  <c r="BP164" i="1"/>
  <c r="BN164" i="1"/>
  <c r="Z164" i="1"/>
  <c r="Y180" i="1"/>
  <c r="BP177" i="1"/>
  <c r="BN177" i="1"/>
  <c r="Z177" i="1"/>
  <c r="Y184" i="1"/>
  <c r="BP195" i="1"/>
  <c r="BN195" i="1"/>
  <c r="Z195" i="1"/>
  <c r="BP199" i="1"/>
  <c r="BN199" i="1"/>
  <c r="Z199" i="1"/>
  <c r="Y212" i="1"/>
  <c r="BP216" i="1"/>
  <c r="BN216" i="1"/>
  <c r="Z216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2" i="1"/>
  <c r="Y407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BP557" i="1"/>
  <c r="BN557" i="1"/>
  <c r="Z557" i="1"/>
  <c r="BP561" i="1"/>
  <c r="BN561" i="1"/>
  <c r="Z561" i="1"/>
  <c r="BP565" i="1"/>
  <c r="BN565" i="1"/>
  <c r="Z565" i="1"/>
  <c r="T673" i="1"/>
  <c r="H673" i="1"/>
  <c r="Y172" i="1"/>
  <c r="J673" i="1"/>
  <c r="Y207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BN263" i="1"/>
  <c r="Z265" i="1"/>
  <c r="BN265" i="1"/>
  <c r="Z267" i="1"/>
  <c r="BN267" i="1"/>
  <c r="Z269" i="1"/>
  <c r="BN269" i="1"/>
  <c r="Y272" i="1"/>
  <c r="M673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BN337" i="1"/>
  <c r="Z342" i="1"/>
  <c r="Z343" i="1" s="1"/>
  <c r="BN342" i="1"/>
  <c r="BP342" i="1"/>
  <c r="Z346" i="1"/>
  <c r="Z348" i="1" s="1"/>
  <c r="BN346" i="1"/>
  <c r="BP346" i="1"/>
  <c r="U673" i="1"/>
  <c r="Z357" i="1"/>
  <c r="BN357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Z385" i="1"/>
  <c r="BN385" i="1"/>
  <c r="Z386" i="1"/>
  <c r="BN386" i="1"/>
  <c r="Z391" i="1"/>
  <c r="BN391" i="1"/>
  <c r="BP391" i="1"/>
  <c r="Z392" i="1"/>
  <c r="BN392" i="1"/>
  <c r="Z394" i="1"/>
  <c r="BN394" i="1"/>
  <c r="Z398" i="1"/>
  <c r="BN398" i="1"/>
  <c r="BP398" i="1"/>
  <c r="Z400" i="1"/>
  <c r="BN400" i="1"/>
  <c r="Z405" i="1"/>
  <c r="Z406" i="1" s="1"/>
  <c r="BN405" i="1"/>
  <c r="BP405" i="1"/>
  <c r="Y406" i="1"/>
  <c r="Z409" i="1"/>
  <c r="BN409" i="1"/>
  <c r="BP409" i="1"/>
  <c r="Z411" i="1"/>
  <c r="BN411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529" i="1"/>
  <c r="BP523" i="1"/>
  <c r="BN523" i="1"/>
  <c r="Z523" i="1"/>
  <c r="Y530" i="1"/>
  <c r="BP526" i="1"/>
  <c r="BN526" i="1"/>
  <c r="Z526" i="1"/>
  <c r="BP543" i="1"/>
  <c r="BN543" i="1"/>
  <c r="Z543" i="1"/>
  <c r="BP577" i="1"/>
  <c r="BN577" i="1"/>
  <c r="Z577" i="1"/>
  <c r="BP581" i="1"/>
  <c r="BN581" i="1"/>
  <c r="Z581" i="1"/>
  <c r="Y585" i="1"/>
  <c r="BP589" i="1"/>
  <c r="BN589" i="1"/>
  <c r="Z589" i="1"/>
  <c r="Y591" i="1"/>
  <c r="Y454" i="1"/>
  <c r="BP449" i="1"/>
  <c r="BN449" i="1"/>
  <c r="Z449" i="1"/>
  <c r="BP453" i="1"/>
  <c r="BN453" i="1"/>
  <c r="Z453" i="1"/>
  <c r="Y455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Z515" i="1" s="1"/>
  <c r="Z673" i="1"/>
  <c r="BP525" i="1"/>
  <c r="BN525" i="1"/>
  <c r="Z525" i="1"/>
  <c r="BP528" i="1"/>
  <c r="BN528" i="1"/>
  <c r="Z528" i="1"/>
  <c r="Y533" i="1"/>
  <c r="BP532" i="1"/>
  <c r="BN532" i="1"/>
  <c r="Z532" i="1"/>
  <c r="Z533" i="1" s="1"/>
  <c r="Y534" i="1"/>
  <c r="Y537" i="1"/>
  <c r="BP536" i="1"/>
  <c r="BN536" i="1"/>
  <c r="Z536" i="1"/>
  <c r="Z537" i="1" s="1"/>
  <c r="Y538" i="1"/>
  <c r="AA673" i="1"/>
  <c r="Y546" i="1"/>
  <c r="BP541" i="1"/>
  <c r="BN541" i="1"/>
  <c r="Z541" i="1"/>
  <c r="Y545" i="1"/>
  <c r="AC673" i="1"/>
  <c r="Y568" i="1"/>
  <c r="BP555" i="1"/>
  <c r="BN555" i="1"/>
  <c r="Z555" i="1"/>
  <c r="BP559" i="1"/>
  <c r="BN559" i="1"/>
  <c r="Z559" i="1"/>
  <c r="BP563" i="1"/>
  <c r="BN563" i="1"/>
  <c r="Z563" i="1"/>
  <c r="Y567" i="1"/>
  <c r="BP571" i="1"/>
  <c r="BN571" i="1"/>
  <c r="Z571" i="1"/>
  <c r="Z573" i="1" s="1"/>
  <c r="Y586" i="1"/>
  <c r="BP579" i="1"/>
  <c r="BN579" i="1"/>
  <c r="Z579" i="1"/>
  <c r="BP583" i="1"/>
  <c r="BN583" i="1"/>
  <c r="Z583" i="1"/>
  <c r="Y592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Y521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510" i="1" l="1"/>
  <c r="Z591" i="1"/>
  <c r="Z338" i="1"/>
  <c r="Z223" i="1"/>
  <c r="Z161" i="1"/>
  <c r="Z135" i="1"/>
  <c r="Z128" i="1"/>
  <c r="Z110" i="1"/>
  <c r="Z88" i="1"/>
  <c r="Z35" i="1"/>
  <c r="Z156" i="1"/>
  <c r="Z150" i="1"/>
  <c r="Z166" i="1"/>
  <c r="Z643" i="1"/>
  <c r="Z608" i="1"/>
  <c r="Z454" i="1"/>
  <c r="Z372" i="1"/>
  <c r="Z289" i="1"/>
  <c r="Z271" i="1"/>
  <c r="Z97" i="1"/>
  <c r="Z79" i="1"/>
  <c r="Z54" i="1"/>
  <c r="Z545" i="1"/>
  <c r="Z505" i="1"/>
  <c r="Z459" i="1"/>
  <c r="Z585" i="1"/>
  <c r="Z412" i="1"/>
  <c r="Z395" i="1"/>
  <c r="Z388" i="1"/>
  <c r="Z365" i="1"/>
  <c r="Z311" i="1"/>
  <c r="Z301" i="1"/>
  <c r="Z258" i="1"/>
  <c r="Z237" i="1"/>
  <c r="Z145" i="1"/>
  <c r="Z72" i="1"/>
  <c r="Z59" i="1"/>
  <c r="Z184" i="1"/>
  <c r="Z179" i="1"/>
  <c r="Z625" i="1"/>
  <c r="Z649" i="1"/>
  <c r="Z615" i="1"/>
  <c r="Z636" i="1"/>
  <c r="Z529" i="1"/>
  <c r="Z467" i="1"/>
  <c r="Z401" i="1"/>
  <c r="Z381" i="1"/>
  <c r="Z246" i="1"/>
  <c r="Z438" i="1"/>
  <c r="Z428" i="1"/>
  <c r="Y667" i="1"/>
  <c r="Y664" i="1"/>
  <c r="Z119" i="1"/>
  <c r="Z103" i="1"/>
  <c r="Z567" i="1"/>
  <c r="Y665" i="1"/>
  <c r="Z201" i="1"/>
  <c r="Y663" i="1"/>
  <c r="Z668" i="1" l="1"/>
  <c r="Y666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<sst xmlns="http://schemas.openxmlformats.org/spreadsheetml/2006/main" count="3138" uniqueCount="1080">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</sst>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6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1"/>
      <c r="B1" s="41"/>
      <c r="C1" s="41"/>
      <c r="D1" s="853" t="s">
        <v>0</v>
      </c>
      <c r="E1" s="807"/>
      <c r="F1" s="807"/>
      <c r="G1" s="12" t="s">
        <v>1</v>
      </c>
      <c r="H1" s="853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11" t="s">
        <v>8</v>
      </c>
      <c r="B5" s="912"/>
      <c r="C5" s="913"/>
      <c r="D5" s="868"/>
      <c r="E5" s="869"/>
      <c r="F5" s="1190" t="s">
        <v>9</v>
      </c>
      <c r="G5" s="913"/>
      <c r="H5" s="868"/>
      <c r="I5" s="1076"/>
      <c r="J5" s="1076"/>
      <c r="K5" s="1076"/>
      <c r="L5" s="1076"/>
      <c r="M5" s="869"/>
      <c r="N5" s="58"/>
      <c r="P5" s="24" t="s">
        <v>10</v>
      </c>
      <c r="Q5" s="1181">
        <v>45642</v>
      </c>
      <c r="R5" s="933"/>
      <c r="T5" s="985" t="s">
        <v>11</v>
      </c>
      <c r="U5" s="973"/>
      <c r="V5" s="987" t="s">
        <v>12</v>
      </c>
      <c r="W5" s="933"/>
      <c r="AB5" s="51"/>
      <c r="AC5" s="51"/>
      <c r="AD5" s="51"/>
      <c r="AE5" s="51"/>
    </row>
    <row r="6" spans="1:32" s="774" customFormat="1" ht="24" customHeight="1" x14ac:dyDescent="0.2">
      <c r="A6" s="911" t="s">
        <v>13</v>
      </c>
      <c r="B6" s="912"/>
      <c r="C6" s="91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33"/>
      <c r="N6" s="59"/>
      <c r="P6" s="24" t="s">
        <v>15</v>
      </c>
      <c r="Q6" s="1197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94" t="s">
        <v>16</v>
      </c>
      <c r="U6" s="973"/>
      <c r="V6" s="1118" t="s">
        <v>17</v>
      </c>
      <c r="W6" s="825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2" t="str">
        <f>IFERROR(VLOOKUP(DeliveryAddress,Table,3,0),1)</f>
        <v>1</v>
      </c>
      <c r="E7" s="833"/>
      <c r="F7" s="833"/>
      <c r="G7" s="833"/>
      <c r="H7" s="833"/>
      <c r="I7" s="833"/>
      <c r="J7" s="833"/>
      <c r="K7" s="833"/>
      <c r="L7" s="833"/>
      <c r="M7" s="834"/>
      <c r="N7" s="60"/>
      <c r="P7" s="24"/>
      <c r="Q7" s="42"/>
      <c r="R7" s="42"/>
      <c r="T7" s="787"/>
      <c r="U7" s="973"/>
      <c r="V7" s="1119"/>
      <c r="W7" s="1120"/>
      <c r="AB7" s="51"/>
      <c r="AC7" s="51"/>
      <c r="AD7" s="51"/>
      <c r="AE7" s="51"/>
    </row>
    <row r="8" spans="1:32" s="774" customFormat="1" ht="25.5" customHeight="1" x14ac:dyDescent="0.2">
      <c r="A8" s="1205" t="s">
        <v>18</v>
      </c>
      <c r="B8" s="784"/>
      <c r="C8" s="785"/>
      <c r="D8" s="843" t="s">
        <v>19</v>
      </c>
      <c r="E8" s="844"/>
      <c r="F8" s="844"/>
      <c r="G8" s="844"/>
      <c r="H8" s="844"/>
      <c r="I8" s="844"/>
      <c r="J8" s="844"/>
      <c r="K8" s="844"/>
      <c r="L8" s="844"/>
      <c r="M8" s="845"/>
      <c r="N8" s="61"/>
      <c r="P8" s="24" t="s">
        <v>20</v>
      </c>
      <c r="Q8" s="920">
        <v>0.41666666666666669</v>
      </c>
      <c r="R8" s="834"/>
      <c r="T8" s="787"/>
      <c r="U8" s="973"/>
      <c r="V8" s="1119"/>
      <c r="W8" s="1120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52"/>
      <c r="E9" s="782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75"/>
      <c r="P9" s="26" t="s">
        <v>21</v>
      </c>
      <c r="Q9" s="928"/>
      <c r="R9" s="929"/>
      <c r="T9" s="787"/>
      <c r="U9" s="973"/>
      <c r="V9" s="1121"/>
      <c r="W9" s="112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52"/>
      <c r="E10" s="782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69" t="str">
        <f>IFERROR(VLOOKUP($D$10,Proxy,2,FALSE),"")</f>
        <v/>
      </c>
      <c r="I10" s="787"/>
      <c r="J10" s="787"/>
      <c r="K10" s="787"/>
      <c r="L10" s="787"/>
      <c r="M10" s="787"/>
      <c r="N10" s="773"/>
      <c r="P10" s="26" t="s">
        <v>22</v>
      </c>
      <c r="Q10" s="995"/>
      <c r="R10" s="996"/>
      <c r="U10" s="24" t="s">
        <v>23</v>
      </c>
      <c r="V10" s="824" t="s">
        <v>24</v>
      </c>
      <c r="W10" s="825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01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79" t="s">
        <v>29</v>
      </c>
      <c r="B12" s="912"/>
      <c r="C12" s="912"/>
      <c r="D12" s="912"/>
      <c r="E12" s="912"/>
      <c r="F12" s="912"/>
      <c r="G12" s="912"/>
      <c r="H12" s="912"/>
      <c r="I12" s="912"/>
      <c r="J12" s="912"/>
      <c r="K12" s="912"/>
      <c r="L12" s="912"/>
      <c r="M12" s="913"/>
      <c r="N12" s="62"/>
      <c r="P12" s="24" t="s">
        <v>30</v>
      </c>
      <c r="Q12" s="920"/>
      <c r="R12" s="834"/>
      <c r="S12" s="23"/>
      <c r="U12" s="24"/>
      <c r="V12" s="807"/>
      <c r="W12" s="787"/>
      <c r="AB12" s="51"/>
      <c r="AC12" s="51"/>
      <c r="AD12" s="51"/>
      <c r="AE12" s="51"/>
    </row>
    <row r="13" spans="1:32" s="774" customFormat="1" ht="23.25" customHeight="1" x14ac:dyDescent="0.2">
      <c r="A13" s="979" t="s">
        <v>31</v>
      </c>
      <c r="B13" s="912"/>
      <c r="C13" s="912"/>
      <c r="D13" s="912"/>
      <c r="E13" s="912"/>
      <c r="F13" s="912"/>
      <c r="G13" s="912"/>
      <c r="H13" s="912"/>
      <c r="I13" s="912"/>
      <c r="J13" s="912"/>
      <c r="K13" s="912"/>
      <c r="L13" s="912"/>
      <c r="M13" s="913"/>
      <c r="N13" s="62"/>
      <c r="O13" s="26"/>
      <c r="P13" s="26" t="s">
        <v>32</v>
      </c>
      <c r="Q13" s="1101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79" t="s">
        <v>33</v>
      </c>
      <c r="B14" s="912"/>
      <c r="C14" s="912"/>
      <c r="D14" s="912"/>
      <c r="E14" s="912"/>
      <c r="F14" s="912"/>
      <c r="G14" s="912"/>
      <c r="H14" s="912"/>
      <c r="I14" s="912"/>
      <c r="J14" s="912"/>
      <c r="K14" s="912"/>
      <c r="L14" s="912"/>
      <c r="M14" s="9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998" t="s">
        <v>34</v>
      </c>
      <c r="B15" s="912"/>
      <c r="C15" s="912"/>
      <c r="D15" s="912"/>
      <c r="E15" s="912"/>
      <c r="F15" s="912"/>
      <c r="G15" s="912"/>
      <c r="H15" s="912"/>
      <c r="I15" s="912"/>
      <c r="J15" s="912"/>
      <c r="K15" s="912"/>
      <c r="L15" s="912"/>
      <c r="M15" s="913"/>
      <c r="N15" s="63"/>
      <c r="P15" s="967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2" t="s">
        <v>36</v>
      </c>
      <c r="B17" s="822" t="s">
        <v>37</v>
      </c>
      <c r="C17" s="944" t="s">
        <v>38</v>
      </c>
      <c r="D17" s="822" t="s">
        <v>39</v>
      </c>
      <c r="E17" s="891"/>
      <c r="F17" s="822" t="s">
        <v>40</v>
      </c>
      <c r="G17" s="822" t="s">
        <v>41</v>
      </c>
      <c r="H17" s="822" t="s">
        <v>42</v>
      </c>
      <c r="I17" s="822" t="s">
        <v>43</v>
      </c>
      <c r="J17" s="822" t="s">
        <v>44</v>
      </c>
      <c r="K17" s="822" t="s">
        <v>45</v>
      </c>
      <c r="L17" s="822" t="s">
        <v>46</v>
      </c>
      <c r="M17" s="822" t="s">
        <v>47</v>
      </c>
      <c r="N17" s="822" t="s">
        <v>48</v>
      </c>
      <c r="O17" s="822" t="s">
        <v>49</v>
      </c>
      <c r="P17" s="822" t="s">
        <v>50</v>
      </c>
      <c r="Q17" s="890"/>
      <c r="R17" s="890"/>
      <c r="S17" s="890"/>
      <c r="T17" s="891"/>
      <c r="U17" s="1220" t="s">
        <v>51</v>
      </c>
      <c r="V17" s="913"/>
      <c r="W17" s="822" t="s">
        <v>52</v>
      </c>
      <c r="X17" s="822" t="s">
        <v>53</v>
      </c>
      <c r="Y17" s="1221" t="s">
        <v>54</v>
      </c>
      <c r="Z17" s="1065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39"/>
      <c r="AF17" s="1140"/>
      <c r="AG17" s="66"/>
      <c r="BD17" s="65" t="s">
        <v>60</v>
      </c>
    </row>
    <row r="18" spans="1:68" ht="14.25" customHeight="1" x14ac:dyDescent="0.2">
      <c r="A18" s="823"/>
      <c r="B18" s="823"/>
      <c r="C18" s="823"/>
      <c r="D18" s="892"/>
      <c r="E18" s="894"/>
      <c r="F18" s="823"/>
      <c r="G18" s="823"/>
      <c r="H18" s="823"/>
      <c r="I18" s="823"/>
      <c r="J18" s="823"/>
      <c r="K18" s="823"/>
      <c r="L18" s="823"/>
      <c r="M18" s="823"/>
      <c r="N18" s="823"/>
      <c r="O18" s="823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3"/>
      <c r="X18" s="823"/>
      <c r="Y18" s="1222"/>
      <c r="Z18" s="1066"/>
      <c r="AA18" s="1055"/>
      <c r="AB18" s="1055"/>
      <c r="AC18" s="1055"/>
      <c r="AD18" s="1141"/>
      <c r="AE18" s="1142"/>
      <c r="AF18" s="1143"/>
      <c r="AG18" s="66"/>
      <c r="BD18" s="65"/>
    </row>
    <row r="19" spans="1:68" ht="27.75" customHeight="1" x14ac:dyDescent="0.2">
      <c r="A19" s="923" t="s">
        <v>63</v>
      </c>
      <c r="B19" s="924"/>
      <c r="C19" s="924"/>
      <c r="D19" s="924"/>
      <c r="E19" s="924"/>
      <c r="F19" s="924"/>
      <c r="G19" s="924"/>
      <c r="H19" s="924"/>
      <c r="I19" s="924"/>
      <c r="J19" s="924"/>
      <c r="K19" s="924"/>
      <c r="L19" s="924"/>
      <c r="M19" s="924"/>
      <c r="N19" s="924"/>
      <c r="O19" s="924"/>
      <c r="P19" s="924"/>
      <c r="Q19" s="924"/>
      <c r="R19" s="924"/>
      <c r="S19" s="924"/>
      <c r="T19" s="924"/>
      <c r="U19" s="924"/>
      <c r="V19" s="924"/>
      <c r="W19" s="924"/>
      <c r="X19" s="924"/>
      <c r="Y19" s="924"/>
      <c r="Z19" s="924"/>
      <c r="AA19" s="48"/>
      <c r="AB19" s="48"/>
      <c r="AC19" s="48"/>
    </row>
    <row r="20" spans="1:68" ht="16.5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9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0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923" t="s">
        <v>113</v>
      </c>
      <c r="B45" s="924"/>
      <c r="C45" s="924"/>
      <c r="D45" s="924"/>
      <c r="E45" s="924"/>
      <c r="F45" s="924"/>
      <c r="G45" s="924"/>
      <c r="H45" s="924"/>
      <c r="I45" s="924"/>
      <c r="J45" s="924"/>
      <c r="K45" s="924"/>
      <c r="L45" s="924"/>
      <c r="M45" s="924"/>
      <c r="N45" s="924"/>
      <c r="O45" s="924"/>
      <c r="P45" s="924"/>
      <c r="Q45" s="924"/>
      <c r="R45" s="924"/>
      <c r="S45" s="924"/>
      <c r="T45" s="924"/>
      <c r="U45" s="924"/>
      <c r="V45" s="924"/>
      <c r="W45" s="924"/>
      <c r="X45" s="924"/>
      <c r="Y45" s="924"/>
      <c r="Z45" s="924"/>
      <c r="AA45" s="48"/>
      <c r="AB45" s="48"/>
      <c r="AC45" s="48"/>
    </row>
    <row r="46" spans="1:68" ht="16.5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864</v>
      </c>
      <c r="Y49" s="778">
        <f t="shared" si="6"/>
        <v>864</v>
      </c>
      <c r="Z49" s="36">
        <f>IFERROR(IF(Y49=0,"",ROUNDUP(Y49/H49,0)*0.02175),"")</f>
        <v>1.7399999999999998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902.4</v>
      </c>
      <c r="BN49" s="64">
        <f t="shared" si="8"/>
        <v>902.4</v>
      </c>
      <c r="BO49" s="64">
        <f t="shared" si="9"/>
        <v>1.4285714285714284</v>
      </c>
      <c r="BP49" s="64">
        <f t="shared" si="10"/>
        <v>1.4285714285714284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80</v>
      </c>
      <c r="Y54" s="779">
        <f>IFERROR(Y48/H48,"0")+IFERROR(Y49/H49,"0")+IFERROR(Y50/H50,"0")+IFERROR(Y51/H51,"0")+IFERROR(Y52/H52,"0")+IFERROR(Y53/H53,"0")</f>
        <v>80</v>
      </c>
      <c r="Z54" s="779">
        <f>IFERROR(IF(Z48="",0,Z48),"0")+IFERROR(IF(Z49="",0,Z49),"0")+IFERROR(IF(Z50="",0,Z50),"0")+IFERROR(IF(Z51="",0,Z51),"0")+IFERROR(IF(Z52="",0,Z52),"0")+IFERROR(IF(Z53="",0,Z53),"0")</f>
        <v>1.7399999999999998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864</v>
      </c>
      <c r="Y55" s="779">
        <f>IFERROR(SUM(Y48:Y53),"0")</f>
        <v>864</v>
      </c>
      <c r="Z55" s="37"/>
      <c r="AA55" s="780"/>
      <c r="AB55" s="780"/>
      <c r="AC55" s="780"/>
    </row>
    <row r="56" spans="1:68" ht="14.25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268.8</v>
      </c>
      <c r="Y63" s="778">
        <f t="shared" ref="Y63:Y71" si="11">IFERROR(IF(X63="",0,CEILING((X63/$H63),1)*$H63),"")</f>
        <v>268.79999999999995</v>
      </c>
      <c r="Z63" s="36">
        <f>IFERROR(IF(Y63=0,"",ROUNDUP(Y63/H63,0)*0.02175),"")</f>
        <v>0.52200000000000002</v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280.32</v>
      </c>
      <c r="BN63" s="64">
        <f t="shared" ref="BN63:BN71" si="13">IFERROR(Y63*I63/H63,"0")</f>
        <v>280.31999999999994</v>
      </c>
      <c r="BO63" s="64">
        <f t="shared" ref="BO63:BO71" si="14">IFERROR(1/J63*(X63/H63),"0")</f>
        <v>0.4285714285714286</v>
      </c>
      <c r="BP63" s="64">
        <f t="shared" ref="BP63:BP71" si="15">IFERROR(1/J63*(Y63/H63),"0")</f>
        <v>0.42857142857142849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604.79999999999995</v>
      </c>
      <c r="Y64" s="778">
        <f t="shared" si="11"/>
        <v>604.80000000000007</v>
      </c>
      <c r="Z64" s="36">
        <f>IFERROR(IF(Y64=0,"",ROUNDUP(Y64/H64,0)*0.02175),"")</f>
        <v>1.218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631.67999999999995</v>
      </c>
      <c r="BN64" s="64">
        <f t="shared" si="13"/>
        <v>631.67999999999995</v>
      </c>
      <c r="BO64" s="64">
        <f t="shared" si="14"/>
        <v>0.99999999999999978</v>
      </c>
      <c r="BP64" s="64">
        <f t="shared" si="15"/>
        <v>1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80</v>
      </c>
      <c r="Y72" s="779">
        <f>IFERROR(Y63/H63,"0")+IFERROR(Y64/H64,"0")+IFERROR(Y65/H65,"0")+IFERROR(Y66/H66,"0")+IFERROR(Y67/H67,"0")+IFERROR(Y68/H68,"0")+IFERROR(Y69/H69,"0")+IFERROR(Y70/H70,"0")+IFERROR(Y71/H71,"0")</f>
        <v>80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1.74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873.59999999999991</v>
      </c>
      <c r="Y73" s="779">
        <f>IFERROR(SUM(Y63:Y71),"0")</f>
        <v>873.6</v>
      </c>
      <c r="Z73" s="37"/>
      <c r="AA73" s="780"/>
      <c r="AB73" s="780"/>
      <c r="AC73" s="780"/>
    </row>
    <row r="74" spans="1:68" ht="14.25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518.4</v>
      </c>
      <c r="Y75" s="778">
        <f>IFERROR(IF(X75="",0,CEILING((X75/$H75),1)*$H75),"")</f>
        <v>518.40000000000009</v>
      </c>
      <c r="Z75" s="36">
        <f>IFERROR(IF(Y75=0,"",ROUNDUP(Y75/H75,0)*0.02175),"")</f>
        <v>1.044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541.43999999999994</v>
      </c>
      <c r="BN75" s="64">
        <f>IFERROR(Y75*I75/H75,"0")</f>
        <v>541.44000000000005</v>
      </c>
      <c r="BO75" s="64">
        <f>IFERROR(1/J75*(X75/H75),"0")</f>
        <v>0.85714285714285698</v>
      </c>
      <c r="BP75" s="64">
        <f>IFERROR(1/J75*(Y75/H75),"0")</f>
        <v>0.85714285714285721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9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47.999999999999993</v>
      </c>
      <c r="Y79" s="779">
        <f>IFERROR(Y75/H75,"0")+IFERROR(Y76/H76,"0")+IFERROR(Y77/H77,"0")+IFERROR(Y78/H78,"0")</f>
        <v>48.000000000000007</v>
      </c>
      <c r="Z79" s="779">
        <f>IFERROR(IF(Z75="",0,Z75),"0")+IFERROR(IF(Z76="",0,Z76),"0")+IFERROR(IF(Z77="",0,Z77),"0")+IFERROR(IF(Z78="",0,Z78),"0")</f>
        <v>1.044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518.4</v>
      </c>
      <c r="Y80" s="779">
        <f>IFERROR(SUM(Y75:Y78),"0")</f>
        <v>518.40000000000009</v>
      </c>
      <c r="Z80" s="37"/>
      <c r="AA80" s="780"/>
      <c r="AB80" s="780"/>
      <c r="AC80" s="780"/>
    </row>
    <row r="81" spans="1:68" ht="14.25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1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6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1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124.8</v>
      </c>
      <c r="Y100" s="778">
        <f>IFERROR(IF(X100="",0,CEILING((X100/$H100),1)*$H100),"")</f>
        <v>124.8</v>
      </c>
      <c r="Z100" s="36">
        <f>IFERROR(IF(Y100=0,"",ROUNDUP(Y100/H100,0)*0.02175),"")</f>
        <v>0.34799999999999998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132.47999999999999</v>
      </c>
      <c r="BN100" s="64">
        <f>IFERROR(Y100*I100/H100,"0")</f>
        <v>132.47999999999999</v>
      </c>
      <c r="BO100" s="64">
        <f>IFERROR(1/J100*(X100/H100),"0")</f>
        <v>0.2857142857142857</v>
      </c>
      <c r="BP100" s="64">
        <f>IFERROR(1/J100*(Y100/H100),"0")</f>
        <v>0.2857142857142857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4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16</v>
      </c>
      <c r="Y103" s="779">
        <f>IFERROR(Y100/H100,"0")+IFERROR(Y101/H101,"0")+IFERROR(Y102/H102,"0")</f>
        <v>16</v>
      </c>
      <c r="Z103" s="779">
        <f>IFERROR(IF(Z100="",0,Z100),"0")+IFERROR(IF(Z101="",0,Z101),"0")+IFERROR(IF(Z102="",0,Z102),"0")</f>
        <v>0.34799999999999998</v>
      </c>
      <c r="AA103" s="780"/>
      <c r="AB103" s="780"/>
      <c r="AC103" s="780"/>
    </row>
    <row r="104" spans="1:68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124.8</v>
      </c>
      <c r="Y104" s="779">
        <f>IFERROR(SUM(Y100:Y102),"0")</f>
        <v>124.8</v>
      </c>
      <c r="Z104" s="37"/>
      <c r="AA104" s="780"/>
      <c r="AB104" s="780"/>
      <c r="AC104" s="780"/>
    </row>
    <row r="105" spans="1:68" ht="16.5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4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1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194.4</v>
      </c>
      <c r="Y113" s="778">
        <f t="shared" ref="Y113:Y118" si="26">IFERROR(IF(X113="",0,CEILING((X113/$H113),1)*$H113),"")</f>
        <v>194.39999999999998</v>
      </c>
      <c r="Z113" s="36">
        <f>IFERROR(IF(Y113=0,"",ROUNDUP(Y113/H113,0)*0.02175),"")</f>
        <v>0.52200000000000002</v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207.93600000000001</v>
      </c>
      <c r="BN113" s="64">
        <f t="shared" ref="BN113:BN118" si="28">IFERROR(Y113*I113/H113,"0")</f>
        <v>207.93599999999998</v>
      </c>
      <c r="BO113" s="64">
        <f t="shared" ref="BO113:BO118" si="29">IFERROR(1/J113*(X113/H113),"0")</f>
        <v>0.42857142857142855</v>
      </c>
      <c r="BP113" s="64">
        <f t="shared" ref="BP113:BP118" si="30">IFERROR(1/J113*(Y113/H113),"0")</f>
        <v>0.42857142857142855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32.4</v>
      </c>
      <c r="Y115" s="778">
        <f t="shared" si="26"/>
        <v>32.400000000000006</v>
      </c>
      <c r="Z115" s="36">
        <f>IFERROR(IF(Y115=0,"",ROUNDUP(Y115/H115,0)*0.00651),"")</f>
        <v>7.8119999999999995E-2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35.423999999999992</v>
      </c>
      <c r="BN115" s="64">
        <f t="shared" si="28"/>
        <v>35.424000000000007</v>
      </c>
      <c r="BO115" s="64">
        <f t="shared" si="29"/>
        <v>6.5934065934065936E-2</v>
      </c>
      <c r="BP115" s="64">
        <f t="shared" si="30"/>
        <v>6.593406593406595E-2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14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36</v>
      </c>
      <c r="Y119" s="779">
        <f>IFERROR(Y113/H113,"0")+IFERROR(Y114/H114,"0")+IFERROR(Y115/H115,"0")+IFERROR(Y116/H116,"0")+IFERROR(Y117/H117,"0")+IFERROR(Y118/H118,"0")</f>
        <v>36</v>
      </c>
      <c r="Z119" s="779">
        <f>IFERROR(IF(Z113="",0,Z113),"0")+IFERROR(IF(Z114="",0,Z114),"0")+IFERROR(IF(Z115="",0,Z115),"0")+IFERROR(IF(Z116="",0,Z116),"0")+IFERROR(IF(Z117="",0,Z117),"0")+IFERROR(IF(Z118="",0,Z118),"0")</f>
        <v>0.60011999999999999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226.8</v>
      </c>
      <c r="Y120" s="779">
        <f>IFERROR(SUM(Y113:Y118),"0")</f>
        <v>226.79999999999998</v>
      </c>
      <c r="Z120" s="37"/>
      <c r="AA120" s="780"/>
      <c r="AB120" s="780"/>
      <c r="AC120" s="780"/>
    </row>
    <row r="121" spans="1:68" ht="16.5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604.79999999999995</v>
      </c>
      <c r="Y123" s="778">
        <f>IFERROR(IF(X123="",0,CEILING((X123/$H123),1)*$H123),"")</f>
        <v>604.80000000000007</v>
      </c>
      <c r="Z123" s="36">
        <f>IFERROR(IF(Y123=0,"",ROUNDUP(Y123/H123,0)*0.02175),"")</f>
        <v>1.218</v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631.67999999999995</v>
      </c>
      <c r="BN123" s="64">
        <f>IFERROR(Y123*I123/H123,"0")</f>
        <v>631.67999999999995</v>
      </c>
      <c r="BO123" s="64">
        <f>IFERROR(1/J123*(X123/H123),"0")</f>
        <v>0.99999999999999978</v>
      </c>
      <c r="BP123" s="64">
        <f>IFERROR(1/J123*(Y123/H123),"0")</f>
        <v>1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0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55.999999999999993</v>
      </c>
      <c r="Y128" s="779">
        <f>IFERROR(Y123/H123,"0")+IFERROR(Y124/H124,"0")+IFERROR(Y125/H125,"0")+IFERROR(Y126/H126,"0")+IFERROR(Y127/H127,"0")</f>
        <v>56</v>
      </c>
      <c r="Z128" s="779">
        <f>IFERROR(IF(Z123="",0,Z123),"0")+IFERROR(IF(Z124="",0,Z124),"0")+IFERROR(IF(Z125="",0,Z125),"0")+IFERROR(IF(Z126="",0,Z126),"0")+IFERROR(IF(Z127="",0,Z127),"0")</f>
        <v>1.218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604.79999999999995</v>
      </c>
      <c r="Y129" s="779">
        <f>IFERROR(SUM(Y123:Y127),"0")</f>
        <v>604.80000000000007</v>
      </c>
      <c r="Z129" s="37"/>
      <c r="AA129" s="780"/>
      <c r="AB129" s="780"/>
      <c r="AC129" s="780"/>
    </row>
    <row r="130" spans="1:68" ht="14.25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6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324</v>
      </c>
      <c r="Y138" s="778">
        <f t="shared" ref="Y138:Y144" si="31">IFERROR(IF(X138="",0,CEILING((X138/$H138),1)*$H138),"")</f>
        <v>324</v>
      </c>
      <c r="Z138" s="36">
        <f>IFERROR(IF(Y138=0,"",ROUNDUP(Y138/H138,0)*0.02175),"")</f>
        <v>0.86999999999999988</v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346.32</v>
      </c>
      <c r="BN138" s="64">
        <f t="shared" ref="BN138:BN144" si="33">IFERROR(Y138*I138/H138,"0")</f>
        <v>346.32</v>
      </c>
      <c r="BO138" s="64">
        <f t="shared" ref="BO138:BO144" si="34">IFERROR(1/J138*(X138/H138),"0")</f>
        <v>0.71428571428571419</v>
      </c>
      <c r="BP138" s="64">
        <f t="shared" ref="BP138:BP144" si="35">IFERROR(1/J138*(Y138/H138),"0")</f>
        <v>0.71428571428571419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0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1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32.4</v>
      </c>
      <c r="Y142" s="778">
        <f t="shared" si="31"/>
        <v>32.400000000000006</v>
      </c>
      <c r="Z142" s="36">
        <f>IFERROR(IF(Y142=0,"",ROUNDUP(Y142/H142,0)*0.00651),"")</f>
        <v>7.8119999999999995E-2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35.423999999999992</v>
      </c>
      <c r="BN142" s="64">
        <f t="shared" si="33"/>
        <v>35.424000000000007</v>
      </c>
      <c r="BO142" s="64">
        <f t="shared" si="34"/>
        <v>6.5934065934065936E-2</v>
      </c>
      <c r="BP142" s="64">
        <f t="shared" si="35"/>
        <v>6.593406593406595E-2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52</v>
      </c>
      <c r="Y145" s="779">
        <f>IFERROR(Y138/H138,"0")+IFERROR(Y139/H139,"0")+IFERROR(Y140/H140,"0")+IFERROR(Y141/H141,"0")+IFERROR(Y142/H142,"0")+IFERROR(Y143/H143,"0")+IFERROR(Y144/H144,"0")</f>
        <v>52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0.94811999999999985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356.4</v>
      </c>
      <c r="Y146" s="779">
        <f>IFERROR(SUM(Y138:Y144),"0")</f>
        <v>356.4</v>
      </c>
      <c r="Z146" s="37"/>
      <c r="AA146" s="780"/>
      <c r="AB146" s="780"/>
      <c r="AC146" s="780"/>
    </row>
    <row r="147" spans="1:68" ht="14.25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5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923" t="s">
        <v>325</v>
      </c>
      <c r="B186" s="924"/>
      <c r="C186" s="924"/>
      <c r="D186" s="924"/>
      <c r="E186" s="924"/>
      <c r="F186" s="924"/>
      <c r="G186" s="924"/>
      <c r="H186" s="924"/>
      <c r="I186" s="924"/>
      <c r="J186" s="924"/>
      <c r="K186" s="924"/>
      <c r="L186" s="924"/>
      <c r="M186" s="924"/>
      <c r="N186" s="924"/>
      <c r="O186" s="924"/>
      <c r="P186" s="924"/>
      <c r="Q186" s="924"/>
      <c r="R186" s="924"/>
      <c r="S186" s="924"/>
      <c r="T186" s="924"/>
      <c r="U186" s="924"/>
      <c r="V186" s="924"/>
      <c r="W186" s="924"/>
      <c r="X186" s="924"/>
      <c r="Y186" s="924"/>
      <c r="Z186" s="924"/>
      <c r="AA186" s="48"/>
      <c r="AB186" s="48"/>
      <c r="AC186" s="48"/>
    </row>
    <row r="187" spans="1:68" ht="16.5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1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352.8</v>
      </c>
      <c r="Y195" s="778">
        <f t="shared" si="36"/>
        <v>352.8</v>
      </c>
      <c r="Z195" s="36">
        <f>IFERROR(IF(Y195=0,"",ROUNDUP(Y195/H195,0)*0.00753),"")</f>
        <v>0.63251999999999997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369.6</v>
      </c>
      <c r="BN195" s="64">
        <f t="shared" si="38"/>
        <v>369.6</v>
      </c>
      <c r="BO195" s="64">
        <f t="shared" si="39"/>
        <v>0.53846153846153844</v>
      </c>
      <c r="BP195" s="64">
        <f t="shared" si="40"/>
        <v>0.53846153846153844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75.599999999999994</v>
      </c>
      <c r="Y196" s="778">
        <f t="shared" si="36"/>
        <v>75.600000000000009</v>
      </c>
      <c r="Z196" s="36">
        <f>IFERROR(IF(Y196=0,"",ROUNDUP(Y196/H196,0)*0.00502),"")</f>
        <v>0.18071999999999999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80.279999999999987</v>
      </c>
      <c r="BN196" s="64">
        <f t="shared" si="38"/>
        <v>80.28</v>
      </c>
      <c r="BO196" s="64">
        <f t="shared" si="39"/>
        <v>0.15384615384615383</v>
      </c>
      <c r="BP196" s="64">
        <f t="shared" si="40"/>
        <v>0.15384615384615385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340.2</v>
      </c>
      <c r="Y198" s="778">
        <f t="shared" si="36"/>
        <v>340.2</v>
      </c>
      <c r="Z198" s="36">
        <f>IFERROR(IF(Y198=0,"",ROUNDUP(Y198/H198,0)*0.00502),"")</f>
        <v>0.81324000000000007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356.40000000000003</v>
      </c>
      <c r="BN198" s="64">
        <f t="shared" si="38"/>
        <v>356.40000000000003</v>
      </c>
      <c r="BO198" s="64">
        <f t="shared" si="39"/>
        <v>0.6923076923076924</v>
      </c>
      <c r="BP198" s="64">
        <f t="shared" si="40"/>
        <v>0.6923076923076924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282</v>
      </c>
      <c r="Y201" s="779">
        <f>IFERROR(Y193/H193,"0")+IFERROR(Y194/H194,"0")+IFERROR(Y195/H195,"0")+IFERROR(Y196/H196,"0")+IFERROR(Y197/H197,"0")+IFERROR(Y198/H198,"0")+IFERROR(Y199/H199,"0")+IFERROR(Y200/H200,"0")</f>
        <v>282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1.6264799999999999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768.59999999999991</v>
      </c>
      <c r="Y202" s="779">
        <f>IFERROR(SUM(Y193:Y200),"0")</f>
        <v>768.6</v>
      </c>
      <c r="Z202" s="37"/>
      <c r="AA202" s="780"/>
      <c r="AB202" s="780"/>
      <c r="AC202" s="780"/>
    </row>
    <row r="203" spans="1:68" ht="16.5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388.8</v>
      </c>
      <c r="Y215" s="778">
        <f t="shared" ref="Y215:Y222" si="41">IFERROR(IF(X215="",0,CEILING((X215/$H215),1)*$H215),"")</f>
        <v>388.8</v>
      </c>
      <c r="Z215" s="36">
        <f>IFERROR(IF(Y215=0,"",ROUNDUP(Y215/H215,0)*0.00902),"")</f>
        <v>0.64944000000000002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403.92</v>
      </c>
      <c r="BN215" s="64">
        <f t="shared" ref="BN215:BN222" si="43">IFERROR(Y215*I215/H215,"0")</f>
        <v>403.92</v>
      </c>
      <c r="BO215" s="64">
        <f t="shared" ref="BO215:BO222" si="44">IFERROR(1/J215*(X215/H215),"0")</f>
        <v>0.54545454545454541</v>
      </c>
      <c r="BP215" s="64">
        <f t="shared" ref="BP215:BP222" si="45">IFERROR(1/J215*(Y215/H215),"0")</f>
        <v>0.54545454545454541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72</v>
      </c>
      <c r="Y223" s="779">
        <f>IFERROR(Y215/H215,"0")+IFERROR(Y216/H216,"0")+IFERROR(Y217/H217,"0")+IFERROR(Y218/H218,"0")+IFERROR(Y219/H219,"0")+IFERROR(Y220/H220,"0")+IFERROR(Y221/H221,"0")+IFERROR(Y222/H222,"0")</f>
        <v>72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0.64944000000000002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388.8</v>
      </c>
      <c r="Y224" s="779">
        <f>IFERROR(SUM(Y215:Y222),"0")</f>
        <v>388.8</v>
      </c>
      <c r="Z224" s="37"/>
      <c r="AA224" s="780"/>
      <c r="AB224" s="780"/>
      <c r="AC224" s="780"/>
    </row>
    <row r="225" spans="1:68" ht="14.25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8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765.6</v>
      </c>
      <c r="Y229" s="778">
        <f t="shared" si="46"/>
        <v>765.59999999999991</v>
      </c>
      <c r="Z229" s="36">
        <f>IFERROR(IF(Y229=0,"",ROUNDUP(Y229/H229,0)*0.02175),"")</f>
        <v>1.9139999999999999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815.23200000000008</v>
      </c>
      <c r="BN229" s="64">
        <f t="shared" si="48"/>
        <v>815.23199999999997</v>
      </c>
      <c r="BO229" s="64">
        <f t="shared" si="49"/>
        <v>1.5714285714285716</v>
      </c>
      <c r="BP229" s="64">
        <f t="shared" si="50"/>
        <v>1.5714285714285714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28.8</v>
      </c>
      <c r="Y230" s="778">
        <f t="shared" si="46"/>
        <v>28.799999999999997</v>
      </c>
      <c r="Z230" s="36">
        <f t="shared" ref="Z230:Z236" si="51">IFERROR(IF(Y230=0,"",ROUNDUP(Y230/H230,0)*0.00651),"")</f>
        <v>7.8119999999999995E-2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32.04</v>
      </c>
      <c r="BN230" s="64">
        <f t="shared" si="48"/>
        <v>32.039999999999992</v>
      </c>
      <c r="BO230" s="64">
        <f t="shared" si="49"/>
        <v>6.5934065934065936E-2</v>
      </c>
      <c r="BP230" s="64">
        <f t="shared" si="50"/>
        <v>6.5934065934065936E-2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115.2</v>
      </c>
      <c r="Y232" s="778">
        <f t="shared" si="46"/>
        <v>115.19999999999999</v>
      </c>
      <c r="Z232" s="36">
        <f t="shared" si="51"/>
        <v>0.31247999999999998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127.29600000000001</v>
      </c>
      <c r="BN232" s="64">
        <f t="shared" si="48"/>
        <v>127.29600000000001</v>
      </c>
      <c r="BO232" s="64">
        <f t="shared" si="49"/>
        <v>0.26373626373626374</v>
      </c>
      <c r="BP232" s="64">
        <f t="shared" si="50"/>
        <v>0.26373626373626374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144</v>
      </c>
      <c r="Y233" s="778">
        <f t="shared" si="46"/>
        <v>144</v>
      </c>
      <c r="Z233" s="36">
        <f t="shared" si="51"/>
        <v>0.3906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159.12000000000003</v>
      </c>
      <c r="BN233" s="64">
        <f t="shared" si="48"/>
        <v>159.12000000000003</v>
      </c>
      <c r="BO233" s="64">
        <f t="shared" si="49"/>
        <v>0.32967032967032972</v>
      </c>
      <c r="BP233" s="64">
        <f t="shared" si="50"/>
        <v>0.32967032967032972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57.6</v>
      </c>
      <c r="Y236" s="778">
        <f t="shared" si="46"/>
        <v>57.599999999999994</v>
      </c>
      <c r="Z236" s="36">
        <f t="shared" si="51"/>
        <v>0.15623999999999999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63.792000000000002</v>
      </c>
      <c r="BN236" s="64">
        <f t="shared" si="48"/>
        <v>63.792000000000002</v>
      </c>
      <c r="BO236" s="64">
        <f t="shared" si="49"/>
        <v>0.13186813186813187</v>
      </c>
      <c r="BP236" s="64">
        <f t="shared" si="50"/>
        <v>0.13186813186813187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232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232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2.8514399999999998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1111.1999999999998</v>
      </c>
      <c r="Y238" s="779">
        <f>IFERROR(SUM(Y226:Y236),"0")</f>
        <v>1111.1999999999998</v>
      </c>
      <c r="Z238" s="37"/>
      <c r="AA238" s="780"/>
      <c r="AB238" s="780"/>
      <c r="AC238" s="780"/>
    </row>
    <row r="239" spans="1:68" ht="14.25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5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28.8</v>
      </c>
      <c r="Y244" s="778">
        <f t="shared" si="52"/>
        <v>28.799999999999997</v>
      </c>
      <c r="Z244" s="36">
        <f>IFERROR(IF(Y244=0,"",ROUNDUP(Y244/H244,0)*0.00651),"")</f>
        <v>7.8119999999999995E-2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31.824000000000002</v>
      </c>
      <c r="BN244" s="64">
        <f t="shared" si="54"/>
        <v>31.824000000000002</v>
      </c>
      <c r="BO244" s="64">
        <f t="shared" si="55"/>
        <v>6.5934065934065936E-2</v>
      </c>
      <c r="BP244" s="64">
        <f t="shared" si="56"/>
        <v>6.5934065934065936E-2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28.8</v>
      </c>
      <c r="Y245" s="778">
        <f t="shared" si="52"/>
        <v>28.799999999999997</v>
      </c>
      <c r="Z245" s="36">
        <f>IFERROR(IF(Y245=0,"",ROUNDUP(Y245/H245,0)*0.00651),"")</f>
        <v>7.8119999999999995E-2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31.824000000000002</v>
      </c>
      <c r="BN245" s="64">
        <f t="shared" si="54"/>
        <v>31.824000000000002</v>
      </c>
      <c r="BO245" s="64">
        <f t="shared" si="55"/>
        <v>6.5934065934065936E-2</v>
      </c>
      <c r="BP245" s="64">
        <f t="shared" si="56"/>
        <v>6.5934065934065936E-2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24</v>
      </c>
      <c r="Y246" s="779">
        <f>IFERROR(Y240/H240,"0")+IFERROR(Y241/H241,"0")+IFERROR(Y242/H242,"0")+IFERROR(Y243/H243,"0")+IFERROR(Y244/H244,"0")+IFERROR(Y245/H245,"0")</f>
        <v>24</v>
      </c>
      <c r="Z246" s="779">
        <f>IFERROR(IF(Z240="",0,Z240),"0")+IFERROR(IF(Z241="",0,Z241),"0")+IFERROR(IF(Z242="",0,Z242),"0")+IFERROR(IF(Z243="",0,Z243),"0")+IFERROR(IF(Z244="",0,Z244),"0")+IFERROR(IF(Z245="",0,Z245),"0")</f>
        <v>0.15623999999999999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57.6</v>
      </c>
      <c r="Y247" s="779">
        <f>IFERROR(SUM(Y240:Y245),"0")</f>
        <v>57.599999999999994</v>
      </c>
      <c r="Z247" s="37"/>
      <c r="AA247" s="780"/>
      <c r="AB247" s="780"/>
      <c r="AC247" s="780"/>
    </row>
    <row r="248" spans="1:68" ht="16.5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6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8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5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6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201.6</v>
      </c>
      <c r="Y308" s="778">
        <f t="shared" si="72"/>
        <v>201.6</v>
      </c>
      <c r="Z308" s="36">
        <f>IFERROR(IF(Y308=0,"",ROUNDUP(Y308/H308,0)*0.00651),"")</f>
        <v>0.54683999999999999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222.768</v>
      </c>
      <c r="BN308" s="64">
        <f t="shared" si="74"/>
        <v>222.768</v>
      </c>
      <c r="BO308" s="64">
        <f t="shared" si="75"/>
        <v>0.46153846153846156</v>
      </c>
      <c r="BP308" s="64">
        <f t="shared" si="76"/>
        <v>0.46153846153846156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201.6</v>
      </c>
      <c r="Y309" s="778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216.72000000000003</v>
      </c>
      <c r="BN309" s="64">
        <f t="shared" si="74"/>
        <v>216.72000000000003</v>
      </c>
      <c r="BO309" s="64">
        <f t="shared" si="75"/>
        <v>0.46153846153846156</v>
      </c>
      <c r="BP309" s="64">
        <f t="shared" si="76"/>
        <v>0.46153846153846156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168</v>
      </c>
      <c r="Y311" s="779">
        <f>IFERROR(Y305/H305,"0")+IFERROR(Y306/H306,"0")+IFERROR(Y307/H307,"0")+IFERROR(Y308/H308,"0")+IFERROR(Y309/H309,"0")+IFERROR(Y310/H310,"0")</f>
        <v>168</v>
      </c>
      <c r="Z311" s="779">
        <f>IFERROR(IF(Z305="",0,Z305),"0")+IFERROR(IF(Z306="",0,Z306),"0")+IFERROR(IF(Z307="",0,Z307),"0")+IFERROR(IF(Z308="",0,Z308),"0")+IFERROR(IF(Z309="",0,Z309),"0")+IFERROR(IF(Z310="",0,Z310),"0")</f>
        <v>1.09368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403.2</v>
      </c>
      <c r="Y312" s="779">
        <f>IFERROR(SUM(Y305:Y310),"0")</f>
        <v>403.2</v>
      </c>
      <c r="Z312" s="37"/>
      <c r="AA312" s="780"/>
      <c r="AB312" s="780"/>
      <c r="AC312" s="780"/>
    </row>
    <row r="313" spans="1:68" ht="16.5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0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6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1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0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9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6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201.6</v>
      </c>
      <c r="Y384" s="778">
        <f>IFERROR(IF(X384="",0,CEILING((X384/$H384),1)*$H384),"")</f>
        <v>201.60000000000002</v>
      </c>
      <c r="Z384" s="36">
        <f>IFERROR(IF(Y384=0,"",ROUNDUP(Y384/H384,0)*0.02175),"")</f>
        <v>0.52200000000000002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215.136</v>
      </c>
      <c r="BN384" s="64">
        <f>IFERROR(Y384*I384/H384,"0")</f>
        <v>215.13600000000002</v>
      </c>
      <c r="BO384" s="64">
        <f>IFERROR(1/J384*(X384/H384),"0")</f>
        <v>0.42857142857142855</v>
      </c>
      <c r="BP384" s="64">
        <f>IFERROR(1/J384*(Y384/H384),"0")</f>
        <v>0.42857142857142855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249.6</v>
      </c>
      <c r="Y385" s="778">
        <f>IFERROR(IF(X385="",0,CEILING((X385/$H385),1)*$H385),"")</f>
        <v>249.6</v>
      </c>
      <c r="Z385" s="36">
        <f>IFERROR(IF(Y385=0,"",ROUNDUP(Y385/H385,0)*0.02175),"")</f>
        <v>0.69599999999999995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267.64800000000002</v>
      </c>
      <c r="BN385" s="64">
        <f>IFERROR(Y385*I385/H385,"0")</f>
        <v>267.64800000000002</v>
      </c>
      <c r="BO385" s="64">
        <f>IFERROR(1/J385*(X385/H385),"0")</f>
        <v>0.5714285714285714</v>
      </c>
      <c r="BP385" s="64">
        <f>IFERROR(1/J385*(Y385/H385),"0")</f>
        <v>0.5714285714285714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67.2</v>
      </c>
      <c r="Y387" s="778">
        <f>IFERROR(IF(X387="",0,CEILING((X387/$H387),1)*$H387),"")</f>
        <v>67.2</v>
      </c>
      <c r="Z387" s="36">
        <f>IFERROR(IF(Y387=0,"",ROUNDUP(Y387/H387,0)*0.02175),"")</f>
        <v>0.17399999999999999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71.712000000000003</v>
      </c>
      <c r="BN387" s="64">
        <f>IFERROR(Y387*I387/H387,"0")</f>
        <v>71.712000000000003</v>
      </c>
      <c r="BO387" s="64">
        <f>IFERROR(1/J387*(X387/H387),"0")</f>
        <v>0.14285714285714285</v>
      </c>
      <c r="BP387" s="64">
        <f>IFERROR(1/J387*(Y387/H387),"0")</f>
        <v>0.14285714285714285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64</v>
      </c>
      <c r="Y388" s="779">
        <f>IFERROR(Y384/H384,"0")+IFERROR(Y385/H385,"0")+IFERROR(Y386/H386,"0")+IFERROR(Y387/H387,"0")</f>
        <v>64</v>
      </c>
      <c r="Z388" s="779">
        <f>IFERROR(IF(Z384="",0,Z384),"0")+IFERROR(IF(Z385="",0,Z385),"0")+IFERROR(IF(Z386="",0,Z386),"0")+IFERROR(IF(Z387="",0,Z387),"0")</f>
        <v>1.3919999999999999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518.4</v>
      </c>
      <c r="Y389" s="779">
        <f>IFERROR(SUM(Y384:Y387),"0")</f>
        <v>518.40000000000009</v>
      </c>
      <c r="Z389" s="37"/>
      <c r="AA389" s="780"/>
      <c r="AB389" s="780"/>
      <c r="AC389" s="780"/>
    </row>
    <row r="390" spans="1:68" ht="14.25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9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0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129.6</v>
      </c>
      <c r="Y409" s="778">
        <f>IFERROR(IF(X409="",0,CEILING((X409/$H409),1)*$H409),"")</f>
        <v>129.6</v>
      </c>
      <c r="Z409" s="36">
        <f>IFERROR(IF(Y409=0,"",ROUNDUP(Y409/H409,0)*0.02175),"")</f>
        <v>0.34799999999999998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138.624</v>
      </c>
      <c r="BN409" s="64">
        <f>IFERROR(Y409*I409/H409,"0")</f>
        <v>138.624</v>
      </c>
      <c r="BO409" s="64">
        <f>IFERROR(1/J409*(X409/H409),"0")</f>
        <v>0.2857142857142857</v>
      </c>
      <c r="BP409" s="64">
        <f>IFERROR(1/J409*(Y409/H409),"0")</f>
        <v>0.2857142857142857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88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16</v>
      </c>
      <c r="Y412" s="779">
        <f>IFERROR(Y409/H409,"0")+IFERROR(Y410/H410,"0")+IFERROR(Y411/H411,"0")</f>
        <v>16</v>
      </c>
      <c r="Z412" s="779">
        <f>IFERROR(IF(Z409="",0,Z409),"0")+IFERROR(IF(Z410="",0,Z410),"0")+IFERROR(IF(Z411="",0,Z411),"0")</f>
        <v>0.34799999999999998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129.6</v>
      </c>
      <c r="Y413" s="779">
        <f>IFERROR(SUM(Y409:Y411),"0")</f>
        <v>129.6</v>
      </c>
      <c r="Z413" s="37"/>
      <c r="AA413" s="780"/>
      <c r="AB413" s="780"/>
      <c r="AC413" s="780"/>
    </row>
    <row r="414" spans="1:68" ht="27.75" customHeight="1" x14ac:dyDescent="0.2">
      <c r="A414" s="923" t="s">
        <v>662</v>
      </c>
      <c r="B414" s="924"/>
      <c r="C414" s="924"/>
      <c r="D414" s="924"/>
      <c r="E414" s="924"/>
      <c r="F414" s="924"/>
      <c r="G414" s="924"/>
      <c r="H414" s="924"/>
      <c r="I414" s="924"/>
      <c r="J414" s="924"/>
      <c r="K414" s="924"/>
      <c r="L414" s="924"/>
      <c r="M414" s="924"/>
      <c r="N414" s="924"/>
      <c r="O414" s="924"/>
      <c r="P414" s="924"/>
      <c r="Q414" s="924"/>
      <c r="R414" s="924"/>
      <c r="S414" s="924"/>
      <c r="T414" s="924"/>
      <c r="U414" s="924"/>
      <c r="V414" s="924"/>
      <c r="W414" s="924"/>
      <c r="X414" s="924"/>
      <c r="Y414" s="924"/>
      <c r="Z414" s="924"/>
      <c r="AA414" s="48"/>
      <c r="AB414" s="48"/>
      <c r="AC414" s="48"/>
    </row>
    <row r="415" spans="1:68" ht="16.5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9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480</v>
      </c>
      <c r="Y417" s="778">
        <f t="shared" ref="Y417:Y427" si="87">IFERROR(IF(X417="",0,CEILING((X417/$H417),1)*$H417),"")</f>
        <v>480</v>
      </c>
      <c r="Z417" s="36">
        <f>IFERROR(IF(Y417=0,"",ROUNDUP(Y417/H417,0)*0.02039),"")</f>
        <v>0.65247999999999995</v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495.36</v>
      </c>
      <c r="BN417" s="64">
        <f t="shared" ref="BN417:BN427" si="89">IFERROR(Y417*I417/H417,"0")</f>
        <v>495.36</v>
      </c>
      <c r="BO417" s="64">
        <f t="shared" ref="BO417:BO427" si="90">IFERROR(1/J417*(X417/H417),"0")</f>
        <v>0.66666666666666663</v>
      </c>
      <c r="BP417" s="64">
        <f t="shared" ref="BP417:BP427" si="91">IFERROR(1/J417*(Y417/H417),"0")</f>
        <v>0.66666666666666663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360</v>
      </c>
      <c r="Y419" s="778">
        <f t="shared" si="87"/>
        <v>360</v>
      </c>
      <c r="Z419" s="36">
        <f>IFERROR(IF(Y419=0,"",ROUNDUP(Y419/H419,0)*0.02039),"")</f>
        <v>0.48935999999999996</v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371.52000000000004</v>
      </c>
      <c r="BN419" s="64">
        <f t="shared" si="89"/>
        <v>371.52000000000004</v>
      </c>
      <c r="BO419" s="64">
        <f t="shared" si="90"/>
        <v>0.5</v>
      </c>
      <c r="BP419" s="64">
        <f t="shared" si="91"/>
        <v>0.5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600</v>
      </c>
      <c r="Y422" s="778">
        <f t="shared" si="87"/>
        <v>600</v>
      </c>
      <c r="Z422" s="36">
        <f>IFERROR(IF(Y422=0,"",ROUNDUP(Y422/H422,0)*0.02039),"")</f>
        <v>0.81559999999999988</v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619.20000000000005</v>
      </c>
      <c r="BN422" s="64">
        <f t="shared" si="89"/>
        <v>619.20000000000005</v>
      </c>
      <c r="BO422" s="64">
        <f t="shared" si="90"/>
        <v>0.83333333333333326</v>
      </c>
      <c r="BP422" s="64">
        <f t="shared" si="91"/>
        <v>0.83333333333333326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4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96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96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1.9574399999999998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1440</v>
      </c>
      <c r="Y429" s="779">
        <f>IFERROR(SUM(Y417:Y427),"0")</f>
        <v>1440</v>
      </c>
      <c r="Z429" s="37"/>
      <c r="AA429" s="780"/>
      <c r="AB429" s="780"/>
      <c r="AC429" s="780"/>
    </row>
    <row r="430" spans="1:68" ht="14.25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840</v>
      </c>
      <c r="Y431" s="778">
        <f>IFERROR(IF(X431="",0,CEILING((X431/$H431),1)*$H431),"")</f>
        <v>840</v>
      </c>
      <c r="Z431" s="36">
        <f>IFERROR(IF(Y431=0,"",ROUNDUP(Y431/H431,0)*0.02175),"")</f>
        <v>1.218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866.88</v>
      </c>
      <c r="BN431" s="64">
        <f>IFERROR(Y431*I431/H431,"0")</f>
        <v>866.88</v>
      </c>
      <c r="BO431" s="64">
        <f>IFERROR(1/J431*(X431/H431),"0")</f>
        <v>1.1666666666666665</v>
      </c>
      <c r="BP431" s="64">
        <f>IFERROR(1/J431*(Y431/H431),"0")</f>
        <v>1.1666666666666665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56</v>
      </c>
      <c r="Y433" s="779">
        <f>IFERROR(Y431/H431,"0")+IFERROR(Y432/H432,"0")</f>
        <v>56</v>
      </c>
      <c r="Z433" s="779">
        <f>IFERROR(IF(Z431="",0,Z431),"0")+IFERROR(IF(Z432="",0,Z432),"0")</f>
        <v>1.218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840</v>
      </c>
      <c r="Y434" s="779">
        <f>IFERROR(SUM(Y431:Y432),"0")</f>
        <v>840</v>
      </c>
      <c r="Z434" s="37"/>
      <c r="AA434" s="780"/>
      <c r="AB434" s="780"/>
      <c r="AC434" s="780"/>
    </row>
    <row r="435" spans="1:68" ht="14.25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1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9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4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124.8</v>
      </c>
      <c r="Y441" s="778">
        <f>IFERROR(IF(X441="",0,CEILING((X441/$H441),1)*$H441),"")</f>
        <v>126</v>
      </c>
      <c r="Z441" s="36">
        <f>IFERROR(IF(Y441=0,"",ROUNDUP(Y441/H441,0)*0.02175),"")</f>
        <v>0.30449999999999999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132.6208</v>
      </c>
      <c r="BN441" s="64">
        <f>IFERROR(Y441*I441/H441,"0")</f>
        <v>133.89600000000002</v>
      </c>
      <c r="BO441" s="64">
        <f>IFERROR(1/J441*(X441/H441),"0")</f>
        <v>0.24761904761904763</v>
      </c>
      <c r="BP441" s="64">
        <f>IFERROR(1/J441*(Y441/H441),"0")</f>
        <v>0.25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13.866666666666667</v>
      </c>
      <c r="Y442" s="779">
        <f>IFERROR(Y441/H441,"0")</f>
        <v>14</v>
      </c>
      <c r="Z442" s="779">
        <f>IFERROR(IF(Z441="",0,Z441),"0")</f>
        <v>0.30449999999999999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124.8</v>
      </c>
      <c r="Y443" s="779">
        <f>IFERROR(SUM(Y441:Y441),"0")</f>
        <v>126</v>
      </c>
      <c r="Z443" s="37"/>
      <c r="AA443" s="780"/>
      <c r="AB443" s="780"/>
      <c r="AC443" s="780"/>
    </row>
    <row r="444" spans="1:68" ht="16.5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432</v>
      </c>
      <c r="Y451" s="778">
        <f t="shared" si="92"/>
        <v>432</v>
      </c>
      <c r="Z451" s="36">
        <f t="shared" si="93"/>
        <v>0.86999999999999988</v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451.2</v>
      </c>
      <c r="BN451" s="64">
        <f t="shared" si="95"/>
        <v>451.2</v>
      </c>
      <c r="BO451" s="64">
        <f t="shared" si="96"/>
        <v>0.71428571428571419</v>
      </c>
      <c r="BP451" s="64">
        <f t="shared" si="97"/>
        <v>0.71428571428571419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40</v>
      </c>
      <c r="Y454" s="779">
        <f>IFERROR(Y446/H446,"0")+IFERROR(Y447/H447,"0")+IFERROR(Y448/H448,"0")+IFERROR(Y449/H449,"0")+IFERROR(Y450/H450,"0")+IFERROR(Y451/H451,"0")+IFERROR(Y452/H452,"0")+IFERROR(Y453/H453,"0")</f>
        <v>40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0.86999999999999988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432</v>
      </c>
      <c r="Y455" s="779">
        <f>IFERROR(SUM(Y446:Y453),"0")</f>
        <v>432</v>
      </c>
      <c r="Z455" s="37"/>
      <c r="AA455" s="780"/>
      <c r="AB455" s="780"/>
      <c r="AC455" s="780"/>
    </row>
    <row r="456" spans="1:68" ht="14.25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42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249.6</v>
      </c>
      <c r="Y462" s="778">
        <f>IFERROR(IF(X462="",0,CEILING((X462/$H462),1)*$H462),"")</f>
        <v>252</v>
      </c>
      <c r="Z462" s="36">
        <f>IFERROR(IF(Y462=0,"",ROUNDUP(Y462/H462,0)*0.02175),"")</f>
        <v>0.60899999999999999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265.24160000000001</v>
      </c>
      <c r="BN462" s="64">
        <f>IFERROR(Y462*I462/H462,"0")</f>
        <v>267.79200000000003</v>
      </c>
      <c r="BO462" s="64">
        <f>IFERROR(1/J462*(X462/H462),"0")</f>
        <v>0.49523809523809526</v>
      </c>
      <c r="BP462" s="64">
        <f>IFERROR(1/J462*(Y462/H462),"0")</f>
        <v>0.5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10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86.4</v>
      </c>
      <c r="Y464" s="778">
        <f>IFERROR(IF(X464="",0,CEILING((X464/$H464),1)*$H464),"")</f>
        <v>86.399999999999991</v>
      </c>
      <c r="Z464" s="36">
        <f>IFERROR(IF(Y464=0,"",ROUNDUP(Y464/H464,0)*0.00651),"")</f>
        <v>0.23436000000000001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95.904000000000011</v>
      </c>
      <c r="BN464" s="64">
        <f>IFERROR(Y464*I464/H464,"0")</f>
        <v>95.904000000000011</v>
      </c>
      <c r="BO464" s="64">
        <f>IFERROR(1/J464*(X464/H464),"0")</f>
        <v>0.19780219780219785</v>
      </c>
      <c r="BP464" s="64">
        <f>IFERROR(1/J464*(Y464/H464),"0")</f>
        <v>0.19780219780219782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2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63.733333333333341</v>
      </c>
      <c r="Y467" s="779">
        <f>IFERROR(Y462/H462,"0")+IFERROR(Y463/H463,"0")+IFERROR(Y464/H464,"0")+IFERROR(Y465/H465,"0")+IFERROR(Y466/H466,"0")</f>
        <v>64</v>
      </c>
      <c r="Z467" s="779">
        <f>IFERROR(IF(Z462="",0,Z462),"0")+IFERROR(IF(Z463="",0,Z463),"0")+IFERROR(IF(Z464="",0,Z464),"0")+IFERROR(IF(Z465="",0,Z465),"0")+IFERROR(IF(Z466="",0,Z466),"0")</f>
        <v>0.84336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336</v>
      </c>
      <c r="Y468" s="779">
        <f>IFERROR(SUM(Y462:Y466),"0")</f>
        <v>338.4</v>
      </c>
      <c r="Z468" s="37"/>
      <c r="AA468" s="780"/>
      <c r="AB468" s="780"/>
      <c r="AC468" s="780"/>
    </row>
    <row r="469" spans="1:68" ht="14.25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32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923" t="s">
        <v>751</v>
      </c>
      <c r="B473" s="924"/>
      <c r="C473" s="924"/>
      <c r="D473" s="924"/>
      <c r="E473" s="924"/>
      <c r="F473" s="924"/>
      <c r="G473" s="924"/>
      <c r="H473" s="924"/>
      <c r="I473" s="924"/>
      <c r="J473" s="924"/>
      <c r="K473" s="924"/>
      <c r="L473" s="924"/>
      <c r="M473" s="924"/>
      <c r="N473" s="924"/>
      <c r="O473" s="924"/>
      <c r="P473" s="924"/>
      <c r="Q473" s="924"/>
      <c r="R473" s="924"/>
      <c r="S473" s="924"/>
      <c r="T473" s="924"/>
      <c r="U473" s="924"/>
      <c r="V473" s="924"/>
      <c r="W473" s="924"/>
      <c r="X473" s="924"/>
      <c r="Y473" s="924"/>
      <c r="Z473" s="924"/>
      <c r="AA473" s="48"/>
      <c r="AB473" s="48"/>
      <c r="AC473" s="48"/>
    </row>
    <row r="474" spans="1:68" ht="16.5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19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0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6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5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7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8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82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9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881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1"/>
      <c r="AB531" s="771"/>
      <c r="AC531" s="771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30</v>
      </c>
      <c r="Y536" s="778">
        <f>IFERROR(IF(X536="",0,CEILING((X536/$H536),1)*$H536),"")</f>
        <v>30</v>
      </c>
      <c r="Z536" s="36">
        <f>IFERROR(IF(Y536=0,"",ROUNDUP(Y536/H536,0)*0.00627),"")</f>
        <v>6.2700000000000006E-2</v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36</v>
      </c>
      <c r="BN536" s="64">
        <f>IFERROR(Y536*I536/H536,"0")</f>
        <v>36</v>
      </c>
      <c r="BO536" s="64">
        <f>IFERROR(1/J536*(X536/H536),"0")</f>
        <v>0.05</v>
      </c>
      <c r="BP536" s="64">
        <f>IFERROR(1/J536*(Y536/H536),"0")</f>
        <v>0.05</v>
      </c>
    </row>
    <row r="537" spans="1:68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10</v>
      </c>
      <c r="Y537" s="779">
        <f>IFERROR(Y536/H536,"0")</f>
        <v>10</v>
      </c>
      <c r="Z537" s="779">
        <f>IFERROR(IF(Z536="",0,Z536),"0")</f>
        <v>6.2700000000000006E-2</v>
      </c>
      <c r="AA537" s="780"/>
      <c r="AB537" s="780"/>
      <c r="AC537" s="780"/>
    </row>
    <row r="538" spans="1:68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30</v>
      </c>
      <c r="Y538" s="779">
        <f>IFERROR(SUM(Y536:Y536),"0")</f>
        <v>30</v>
      </c>
      <c r="Z538" s="37"/>
      <c r="AA538" s="780"/>
      <c r="AB538" s="780"/>
      <c r="AC538" s="780"/>
    </row>
    <row r="539" spans="1:68" ht="16.5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1"/>
      <c r="AB540" s="771"/>
      <c r="AC540" s="771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1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9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1"/>
      <c r="AB548" s="771"/>
      <c r="AC548" s="771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923" t="s">
        <v>861</v>
      </c>
      <c r="B552" s="924"/>
      <c r="C552" s="924"/>
      <c r="D552" s="924"/>
      <c r="E552" s="924"/>
      <c r="F552" s="924"/>
      <c r="G552" s="924"/>
      <c r="H552" s="924"/>
      <c r="I552" s="924"/>
      <c r="J552" s="924"/>
      <c r="K552" s="924"/>
      <c r="L552" s="924"/>
      <c r="M552" s="924"/>
      <c r="N552" s="924"/>
      <c r="O552" s="924"/>
      <c r="P552" s="924"/>
      <c r="Q552" s="924"/>
      <c r="R552" s="924"/>
      <c r="S552" s="924"/>
      <c r="T552" s="924"/>
      <c r="U552" s="924"/>
      <c r="V552" s="924"/>
      <c r="W552" s="924"/>
      <c r="X552" s="924"/>
      <c r="Y552" s="924"/>
      <c r="Z552" s="924"/>
      <c r="AA552" s="48"/>
      <c r="AB552" s="48"/>
      <c r="AC552" s="48"/>
    </row>
    <row r="553" spans="1:68" ht="16.5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1"/>
      <c r="AB554" s="771"/>
      <c r="AC554" s="771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095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337.9</v>
      </c>
      <c r="Y559" s="778">
        <f t="shared" si="109"/>
        <v>337.92</v>
      </c>
      <c r="Z559" s="36">
        <f t="shared" si="114"/>
        <v>0.76544000000000001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360.93863636363631</v>
      </c>
      <c r="BN559" s="64">
        <f t="shared" si="111"/>
        <v>360.96</v>
      </c>
      <c r="BO559" s="64">
        <f t="shared" si="112"/>
        <v>0.61534819347319336</v>
      </c>
      <c r="BP559" s="64">
        <f t="shared" si="113"/>
        <v>0.61538461538461542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0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506.9</v>
      </c>
      <c r="Y561" s="778">
        <f t="shared" si="109"/>
        <v>512.16</v>
      </c>
      <c r="Z561" s="36">
        <f t="shared" si="114"/>
        <v>1.16012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541.46136363636356</v>
      </c>
      <c r="BN561" s="64">
        <f t="shared" si="111"/>
        <v>547.07999999999993</v>
      </c>
      <c r="BO561" s="64">
        <f t="shared" si="112"/>
        <v>0.92311334498834496</v>
      </c>
      <c r="BP561" s="64">
        <f t="shared" si="113"/>
        <v>0.9326923076923076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7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160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161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1.9255599999999999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844.8</v>
      </c>
      <c r="Y568" s="779">
        <f>IFERROR(SUM(Y555:Y566),"0")</f>
        <v>850.07999999999993</v>
      </c>
      <c r="Z568" s="37"/>
      <c r="AA568" s="780"/>
      <c r="AB568" s="780"/>
      <c r="AC568" s="780"/>
    </row>
    <row r="569" spans="1:68" ht="14.25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1"/>
      <c r="AB569" s="771"/>
      <c r="AC569" s="771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92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506.88</v>
      </c>
      <c r="Y576" s="778">
        <f t="shared" ref="Y576:Y584" si="115">IFERROR(IF(X576="",0,CEILING((X576/$H576),1)*$H576),"")</f>
        <v>506.88</v>
      </c>
      <c r="Z576" s="36">
        <f>IFERROR(IF(Y576=0,"",ROUNDUP(Y576/H576,0)*0.01196),"")</f>
        <v>1.1481600000000001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541.43999999999994</v>
      </c>
      <c r="BN576" s="64">
        <f t="shared" ref="BN576:BN584" si="117">IFERROR(Y576*I576/H576,"0")</f>
        <v>541.43999999999994</v>
      </c>
      <c r="BO576" s="64">
        <f t="shared" ref="BO576:BO584" si="118">IFERROR(1/J576*(X576/H576),"0")</f>
        <v>0.92307692307692313</v>
      </c>
      <c r="BP576" s="64">
        <f t="shared" ref="BP576:BP584" si="119">IFERROR(1/J576*(Y576/H576),"0")</f>
        <v>0.92307692307692313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295.68</v>
      </c>
      <c r="Y577" s="778">
        <f t="shared" si="115"/>
        <v>295.68</v>
      </c>
      <c r="Z577" s="36">
        <f>IFERROR(IF(Y577=0,"",ROUNDUP(Y577/H577,0)*0.01196),"")</f>
        <v>0.66976000000000002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315.83999999999997</v>
      </c>
      <c r="BN577" s="64">
        <f t="shared" si="117"/>
        <v>315.83999999999997</v>
      </c>
      <c r="BO577" s="64">
        <f t="shared" si="118"/>
        <v>0.53846153846153855</v>
      </c>
      <c r="BP577" s="64">
        <f t="shared" si="119"/>
        <v>0.53846153846153855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211.2</v>
      </c>
      <c r="Y578" s="778">
        <f t="shared" si="115"/>
        <v>211.20000000000002</v>
      </c>
      <c r="Z578" s="36">
        <f>IFERROR(IF(Y578=0,"",ROUNDUP(Y578/H578,0)*0.01196),"")</f>
        <v>0.47839999999999999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225.59999999999997</v>
      </c>
      <c r="BN578" s="64">
        <f t="shared" si="117"/>
        <v>225.60000000000002</v>
      </c>
      <c r="BO578" s="64">
        <f t="shared" si="118"/>
        <v>0.38461538461538458</v>
      </c>
      <c r="BP578" s="64">
        <f t="shared" si="119"/>
        <v>0.38461538461538464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86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2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192</v>
      </c>
      <c r="Y585" s="779">
        <f>IFERROR(Y576/H576,"0")+IFERROR(Y577/H577,"0")+IFERROR(Y578/H578,"0")+IFERROR(Y579/H579,"0")+IFERROR(Y580/H580,"0")+IFERROR(Y581/H581,"0")+IFERROR(Y582/H582,"0")+IFERROR(Y583/H583,"0")+IFERROR(Y584/H584,"0")</f>
        <v>192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2.2963200000000001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1013.76</v>
      </c>
      <c r="Y586" s="779">
        <f>IFERROR(SUM(Y576:Y584),"0")</f>
        <v>1013.76</v>
      </c>
      <c r="Z586" s="37"/>
      <c r="AA586" s="780"/>
      <c r="AB586" s="780"/>
      <c r="AC586" s="780"/>
    </row>
    <row r="587" spans="1:68" ht="14.25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1"/>
      <c r="AB587" s="771"/>
      <c r="AC587" s="771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1"/>
      <c r="AB593" s="771"/>
      <c r="AC593" s="771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83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23" t="s">
        <v>933</v>
      </c>
      <c r="B598" s="924"/>
      <c r="C598" s="924"/>
      <c r="D598" s="924"/>
      <c r="E598" s="924"/>
      <c r="F598" s="924"/>
      <c r="G598" s="924"/>
      <c r="H598" s="924"/>
      <c r="I598" s="924"/>
      <c r="J598" s="924"/>
      <c r="K598" s="924"/>
      <c r="L598" s="924"/>
      <c r="M598" s="924"/>
      <c r="N598" s="924"/>
      <c r="O598" s="924"/>
      <c r="P598" s="924"/>
      <c r="Q598" s="924"/>
      <c r="R598" s="924"/>
      <c r="S598" s="924"/>
      <c r="T598" s="924"/>
      <c r="U598" s="924"/>
      <c r="V598" s="924"/>
      <c r="W598" s="924"/>
      <c r="X598" s="924"/>
      <c r="Y598" s="924"/>
      <c r="Z598" s="924"/>
      <c r="AA598" s="48"/>
      <c r="AB598" s="48"/>
      <c r="AC598" s="48"/>
    </row>
    <row r="599" spans="1:68" ht="16.5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1"/>
      <c r="AB600" s="771"/>
      <c r="AC600" s="771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3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7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8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63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50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68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1"/>
      <c r="AB610" s="771"/>
      <c r="AC610" s="771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2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3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12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62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50.4</v>
      </c>
      <c r="Y618" s="778">
        <f t="shared" ref="Y618:Y624" si="125">IFERROR(IF(X618="",0,CEILING((X618/$H618),1)*$H618),"")</f>
        <v>50.400000000000006</v>
      </c>
      <c r="Z618" s="36">
        <f>IFERROR(IF(Y618=0,"",ROUNDUP(Y618/H618,0)*0.00753),"")</f>
        <v>9.0359999999999996E-2</v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53.519999999999996</v>
      </c>
      <c r="BN618" s="64">
        <f t="shared" ref="BN618:BN624" si="127">IFERROR(Y618*I618/H618,"0")</f>
        <v>53.52</v>
      </c>
      <c r="BO618" s="64">
        <f t="shared" ref="BO618:BO624" si="128">IFERROR(1/J618*(X618/H618),"0")</f>
        <v>7.6923076923076927E-2</v>
      </c>
      <c r="BP618" s="64">
        <f t="shared" ref="BP618:BP624" si="129">IFERROR(1/J618*(Y618/H618),"0")</f>
        <v>7.6923076923076927E-2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5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50.4</v>
      </c>
      <c r="Y619" s="778">
        <f t="shared" si="125"/>
        <v>50.400000000000006</v>
      </c>
      <c r="Z619" s="36">
        <f>IFERROR(IF(Y619=0,"",ROUNDUP(Y619/H619,0)*0.00753),"")</f>
        <v>9.0359999999999996E-2</v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53.519999999999996</v>
      </c>
      <c r="BN619" s="64">
        <f t="shared" si="127"/>
        <v>53.52</v>
      </c>
      <c r="BO619" s="64">
        <f t="shared" si="128"/>
        <v>7.6923076923076927E-2</v>
      </c>
      <c r="BP619" s="64">
        <f t="shared" si="129"/>
        <v>7.6923076923076927E-2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67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28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01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6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7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24</v>
      </c>
      <c r="Y625" s="779">
        <f>IFERROR(Y618/H618,"0")+IFERROR(Y619/H619,"0")+IFERROR(Y620/H620,"0")+IFERROR(Y621/H621,"0")+IFERROR(Y622/H622,"0")+IFERROR(Y623/H623,"0")+IFERROR(Y624/H624,"0")</f>
        <v>24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0.18071999999999999</v>
      </c>
      <c r="AA625" s="780"/>
      <c r="AB625" s="780"/>
      <c r="AC625" s="780"/>
    </row>
    <row r="626" spans="1:68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100.8</v>
      </c>
      <c r="Y626" s="779">
        <f>IFERROR(SUM(Y618:Y624),"0")</f>
        <v>100.80000000000001</v>
      </c>
      <c r="Z626" s="37"/>
      <c r="AA626" s="780"/>
      <c r="AB626" s="780"/>
      <c r="AC626" s="780"/>
    </row>
    <row r="627" spans="1:68" ht="14.25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1"/>
      <c r="AB627" s="771"/>
      <c r="AC627" s="771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79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83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31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8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6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1"/>
      <c r="AB638" s="771"/>
      <c r="AC638" s="771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44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8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1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2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1"/>
      <c r="AB646" s="771"/>
      <c r="AC646" s="771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6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0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1"/>
      <c r="AB651" s="771"/>
      <c r="AC651" s="771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37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1"/>
      <c r="AB655" s="771"/>
      <c r="AC655" s="771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27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1"/>
      <c r="AB659" s="771"/>
      <c r="AC659" s="771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937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2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3"/>
      <c r="P663" s="942" t="s">
        <v>1054</v>
      </c>
      <c r="Q663" s="912"/>
      <c r="R663" s="912"/>
      <c r="S663" s="912"/>
      <c r="T663" s="912"/>
      <c r="U663" s="912"/>
      <c r="V663" s="913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12108.359999999999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12117.24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3"/>
      <c r="P664" s="942" t="s">
        <v>1055</v>
      </c>
      <c r="Q664" s="912"/>
      <c r="R664" s="912"/>
      <c r="S664" s="912"/>
      <c r="T664" s="912"/>
      <c r="U664" s="912"/>
      <c r="V664" s="913"/>
      <c r="W664" s="37" t="s">
        <v>69</v>
      </c>
      <c r="X664" s="779">
        <f>IFERROR(SUM(BM22:BM660),"0")</f>
        <v>12775.286400000003</v>
      </c>
      <c r="Y664" s="779">
        <f>IFERROR(SUM(BN22:BN660),"0")</f>
        <v>12784.752000000002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3"/>
      <c r="P665" s="942" t="s">
        <v>1056</v>
      </c>
      <c r="Q665" s="912"/>
      <c r="R665" s="912"/>
      <c r="S665" s="912"/>
      <c r="T665" s="912"/>
      <c r="U665" s="912"/>
      <c r="V665" s="913"/>
      <c r="W665" s="37" t="s">
        <v>1057</v>
      </c>
      <c r="X665" s="38">
        <f>ROUNDUP(SUM(BO22:BO660),0)</f>
        <v>22</v>
      </c>
      <c r="Y665" s="38">
        <f>ROUNDUP(SUM(BP22:BP660),0)</f>
        <v>22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3"/>
      <c r="P666" s="942" t="s">
        <v>1058</v>
      </c>
      <c r="Q666" s="912"/>
      <c r="R666" s="912"/>
      <c r="S666" s="912"/>
      <c r="T666" s="912"/>
      <c r="U666" s="912"/>
      <c r="V666" s="913"/>
      <c r="W666" s="37" t="s">
        <v>69</v>
      </c>
      <c r="X666" s="779">
        <f>GrossWeightTotal+PalletQtyTotal*25</f>
        <v>13325.286400000003</v>
      </c>
      <c r="Y666" s="779">
        <f>GrossWeightTotalR+PalletQtyTotalR*25</f>
        <v>13334.752000000002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3"/>
      <c r="P667" s="942" t="s">
        <v>1059</v>
      </c>
      <c r="Q667" s="912"/>
      <c r="R667" s="912"/>
      <c r="S667" s="912"/>
      <c r="T667" s="912"/>
      <c r="U667" s="912"/>
      <c r="V667" s="913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1881.6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1883</v>
      </c>
      <c r="Z667" s="37"/>
      <c r="AA667" s="780"/>
      <c r="AB667" s="780"/>
      <c r="AC667" s="780"/>
    </row>
    <row r="668" spans="1:68" ht="14.25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3"/>
      <c r="P668" s="942" t="s">
        <v>1060</v>
      </c>
      <c r="Q668" s="912"/>
      <c r="R668" s="912"/>
      <c r="S668" s="912"/>
      <c r="T668" s="912"/>
      <c r="U668" s="912"/>
      <c r="V668" s="913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25.414120000000004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69" t="s">
        <v>63</v>
      </c>
      <c r="C670" s="815" t="s">
        <v>113</v>
      </c>
      <c r="D670" s="936"/>
      <c r="E670" s="936"/>
      <c r="F670" s="936"/>
      <c r="G670" s="936"/>
      <c r="H670" s="930"/>
      <c r="I670" s="815" t="s">
        <v>325</v>
      </c>
      <c r="J670" s="936"/>
      <c r="K670" s="936"/>
      <c r="L670" s="936"/>
      <c r="M670" s="936"/>
      <c r="N670" s="936"/>
      <c r="O670" s="936"/>
      <c r="P670" s="936"/>
      <c r="Q670" s="936"/>
      <c r="R670" s="936"/>
      <c r="S670" s="936"/>
      <c r="T670" s="936"/>
      <c r="U670" s="936"/>
      <c r="V670" s="930"/>
      <c r="W670" s="815" t="s">
        <v>662</v>
      </c>
      <c r="X670" s="930"/>
      <c r="Y670" s="815" t="s">
        <v>751</v>
      </c>
      <c r="Z670" s="936"/>
      <c r="AA670" s="936"/>
      <c r="AB670" s="930"/>
      <c r="AC670" s="769" t="s">
        <v>861</v>
      </c>
      <c r="AD670" s="815" t="s">
        <v>933</v>
      </c>
      <c r="AE670" s="930"/>
      <c r="AF670" s="770"/>
    </row>
    <row r="671" spans="1:68" ht="14.25" customHeight="1" thickTop="1" x14ac:dyDescent="0.2">
      <c r="A671" s="1081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0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0"/>
    </row>
    <row r="672" spans="1:68" ht="13.5" customHeight="1" thickBot="1" x14ac:dyDescent="0.25">
      <c r="A672" s="1082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0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0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864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1516.8</v>
      </c>
      <c r="E673" s="46">
        <f>IFERROR(Y107*1,"0")+IFERROR(Y108*1,"0")+IFERROR(Y109*1,"0")+IFERROR(Y113*1,"0")+IFERROR(Y114*1,"0")+IFERROR(Y115*1,"0")+IFERROR(Y116*1,"0")+IFERROR(Y117*1,"0")+IFERROR(Y118*1,"0")</f>
        <v>226.79999999999998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961.2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768.6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1557.5999999999997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403.2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518.40000000000009</v>
      </c>
      <c r="V673" s="46">
        <f>IFERROR(Y405*1,"0")+IFERROR(Y409*1,"0")+IFERROR(Y410*1,"0")+IFERROR(Y411*1,"0")</f>
        <v>129.6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2406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770.4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30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1863.8400000000001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100.80000000000001</v>
      </c>
      <c r="AE673" s="46">
        <f>IFERROR(Y647*1,"0")+IFERROR(Y648*1,"0")+IFERROR(Y652*1,"0")+IFERROR(Y656*1,"0")+IFERROR(Y660*1,"0")</f>
        <v>0</v>
      </c>
      <c r="AF673" s="770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H671:H672"/>
    <mergeCell ref="J671:J672"/>
    <mergeCell ref="P658:V658"/>
    <mergeCell ref="D639:E63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124:T124"/>
    <mergeCell ref="P385:T385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P576:T576"/>
    <mergeCell ref="A8:C8"/>
    <mergeCell ref="P410:T410"/>
    <mergeCell ref="D293:E293"/>
    <mergeCell ref="P447:T447"/>
    <mergeCell ref="P360:T36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P463:T463"/>
    <mergeCell ref="A39:O40"/>
    <mergeCell ref="A428:O429"/>
    <mergeCell ref="P357:T357"/>
    <mergeCell ref="D29:E29"/>
    <mergeCell ref="D32:E32"/>
    <mergeCell ref="A153:Z153"/>
    <mergeCell ref="A477:O478"/>
    <mergeCell ref="D268:E268"/>
    <mergeCell ref="P449:T449"/>
    <mergeCell ref="P126:T126"/>
    <mergeCell ref="A258:O259"/>
    <mergeCell ref="A249:Z249"/>
    <mergeCell ref="P289:V289"/>
    <mergeCell ref="A314:Z314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P618:T618"/>
    <mergeCell ref="P605:T605"/>
    <mergeCell ref="P620:T620"/>
    <mergeCell ref="P271:V271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A271:O272"/>
    <mergeCell ref="D504:E504"/>
    <mergeCell ref="A520:O521"/>
    <mergeCell ref="D298:E298"/>
    <mergeCell ref="A158:Z158"/>
    <mergeCell ref="P500:T500"/>
    <mergeCell ref="P366:V366"/>
    <mergeCell ref="P468:V468"/>
    <mergeCell ref="P316:V316"/>
    <mergeCell ref="P462:T462"/>
    <mergeCell ref="D370:E370"/>
    <mergeCell ref="P607:T607"/>
    <mergeCell ref="P578:T578"/>
    <mergeCell ref="D254:E254"/>
    <mergeCell ref="P302:V302"/>
    <mergeCell ref="A354:Z354"/>
    <mergeCell ref="A88:O8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P91:T91"/>
    <mergeCell ref="A41:Z41"/>
    <mergeCell ref="H10:M10"/>
    <mergeCell ref="P592:V592"/>
    <mergeCell ref="P608:V608"/>
    <mergeCell ref="D566:E566"/>
    <mergeCell ref="A10:C10"/>
    <mergeCell ref="P586:V586"/>
    <mergeCell ref="A539:Z539"/>
    <mergeCell ref="P262:T262"/>
    <mergeCell ref="P353:V353"/>
    <mergeCell ref="D170:E170"/>
    <mergeCell ref="D577:E577"/>
    <mergeCell ref="N17:N18"/>
    <mergeCell ref="D49:E49"/>
    <mergeCell ref="D422:E422"/>
    <mergeCell ref="P489:T489"/>
    <mergeCell ref="P80:V80"/>
    <mergeCell ref="P87:T87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668:V668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P51:T51"/>
    <mergeCell ref="P26:T26"/>
    <mergeCell ref="A156:O157"/>
    <mergeCell ref="A72:O73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M671:M672"/>
    <mergeCell ref="D251:E251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P195:T195"/>
    <mergeCell ref="P300:T300"/>
    <mergeCell ref="P371:T371"/>
    <mergeCell ref="P431:T431"/>
    <mergeCell ref="P493:T493"/>
    <mergeCell ref="D230:E230"/>
    <mergeCell ref="P358:T358"/>
    <mergeCell ref="P433:V433"/>
    <mergeCell ref="P606:T606"/>
    <mergeCell ref="D612:E612"/>
    <mergeCell ref="P544:T544"/>
    <mergeCell ref="P197:T197"/>
    <mergeCell ref="P351:T351"/>
    <mergeCell ref="P495:T495"/>
    <mergeCell ref="P422:T422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P427:T427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A474:Z474"/>
    <mergeCell ref="P283:T283"/>
    <mergeCell ref="D93:E93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A6:C6"/>
    <mergeCell ref="D309:E309"/>
    <mergeCell ref="D113:E113"/>
    <mergeCell ref="D264:E264"/>
    <mergeCell ref="A5:C5"/>
    <mergeCell ref="A17:A18"/>
    <mergeCell ref="K17:K18"/>
    <mergeCell ref="C17:C18"/>
    <mergeCell ref="D9:E9"/>
    <mergeCell ref="D118:E118"/>
    <mergeCell ref="F9:G9"/>
    <mergeCell ref="P53:T53"/>
    <mergeCell ref="A47:Z47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74:Z374"/>
    <mergeCell ref="D432:E432"/>
    <mergeCell ref="D236:E236"/>
    <mergeCell ref="D117:E117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P458:T458"/>
    <mergeCell ref="P563:T563"/>
    <mergeCell ref="P634:T634"/>
    <mergeCell ref="D640:E64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D300:E300"/>
    <mergeCell ref="P472:V472"/>
    <mergeCell ref="A161:O162"/>
    <mergeCell ref="P31:T31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disablePrompts="1"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