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НВ на ЛП\pokom_NV_to_LP\"/>
    </mc:Choice>
  </mc:AlternateContent>
  <xr:revisionPtr revIDLastSave="0" documentId="13_ncr:1_{0D822AD9-D4A9-44B8-9FAD-349F1CCD284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BO391" i="1"/>
  <c r="BM391" i="1"/>
  <c r="Y391" i="1"/>
  <c r="Y395" i="1" s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P386" i="1" s="1"/>
  <c r="BO385" i="1"/>
  <c r="BM385" i="1"/>
  <c r="Y385" i="1"/>
  <c r="BP385" i="1" s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Y382" i="1" s="1"/>
  <c r="P375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Y349" i="1" s="1"/>
  <c r="P346" i="1"/>
  <c r="X344" i="1"/>
  <c r="X343" i="1"/>
  <c r="BO342" i="1"/>
  <c r="BM342" i="1"/>
  <c r="Y342" i="1"/>
  <c r="T673" i="1" s="1"/>
  <c r="P342" i="1"/>
  <c r="X339" i="1"/>
  <c r="X338" i="1"/>
  <c r="BO337" i="1"/>
  <c r="BM337" i="1"/>
  <c r="Y337" i="1"/>
  <c r="BP337" i="1" s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Q673" i="1" s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673" i="1" s="1"/>
  <c r="P298" i="1"/>
  <c r="X295" i="1"/>
  <c r="X294" i="1"/>
  <c r="BO293" i="1"/>
  <c r="BM293" i="1"/>
  <c r="Y293" i="1"/>
  <c r="O673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BP280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K673" i="1" s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BP91" i="1"/>
  <c r="BO91" i="1"/>
  <c r="BN91" i="1"/>
  <c r="BM91" i="1"/>
  <c r="Z91" i="1"/>
  <c r="Y91" i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8" i="1" s="1"/>
  <c r="P83" i="1"/>
  <c r="BP82" i="1"/>
  <c r="BO82" i="1"/>
  <c r="BN82" i="1"/>
  <c r="BM82" i="1"/>
  <c r="Z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79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Y60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Y36" i="1" s="1"/>
  <c r="P27" i="1"/>
  <c r="BP26" i="1"/>
  <c r="BO26" i="1"/>
  <c r="BN26" i="1"/>
  <c r="BM26" i="1"/>
  <c r="Z26" i="1"/>
  <c r="Y26" i="1"/>
  <c r="Y35" i="1" s="1"/>
  <c r="P26" i="1"/>
  <c r="X24" i="1"/>
  <c r="X663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3" i="1"/>
  <c r="X664" i="1"/>
  <c r="X665" i="1"/>
  <c r="X667" i="1"/>
  <c r="Y24" i="1"/>
  <c r="Z27" i="1"/>
  <c r="Z35" i="1" s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Z72" i="1" s="1"/>
  <c r="BN63" i="1"/>
  <c r="BP63" i="1"/>
  <c r="Z65" i="1"/>
  <c r="BN65" i="1"/>
  <c r="Z67" i="1"/>
  <c r="BN67" i="1"/>
  <c r="Z69" i="1"/>
  <c r="BN69" i="1"/>
  <c r="Z71" i="1"/>
  <c r="BN71" i="1"/>
  <c r="Y72" i="1"/>
  <c r="Z75" i="1"/>
  <c r="Z79" i="1" s="1"/>
  <c r="BN75" i="1"/>
  <c r="BP75" i="1"/>
  <c r="Z77" i="1"/>
  <c r="BN77" i="1"/>
  <c r="Y664" i="1" s="1"/>
  <c r="Y80" i="1"/>
  <c r="Y89" i="1"/>
  <c r="Z83" i="1"/>
  <c r="BN83" i="1"/>
  <c r="BP83" i="1"/>
  <c r="Z85" i="1"/>
  <c r="BN85" i="1"/>
  <c r="BP86" i="1"/>
  <c r="BN86" i="1"/>
  <c r="Z86" i="1"/>
  <c r="Y97" i="1"/>
  <c r="BP94" i="1"/>
  <c r="BN94" i="1"/>
  <c r="Z94" i="1"/>
  <c r="BP102" i="1"/>
  <c r="BN102" i="1"/>
  <c r="Z102" i="1"/>
  <c r="E673" i="1"/>
  <c r="Y110" i="1"/>
  <c r="BP107" i="1"/>
  <c r="BN107" i="1"/>
  <c r="Z107" i="1"/>
  <c r="F9" i="1"/>
  <c r="J9" i="1"/>
  <c r="Y54" i="1"/>
  <c r="Y667" i="1" s="1"/>
  <c r="Y73" i="1"/>
  <c r="Z88" i="1"/>
  <c r="BP92" i="1"/>
  <c r="BN92" i="1"/>
  <c r="Z92" i="1"/>
  <c r="Z97" i="1" s="1"/>
  <c r="BP96" i="1"/>
  <c r="Y665" i="1" s="1"/>
  <c r="BN96" i="1"/>
  <c r="Z96" i="1"/>
  <c r="Y98" i="1"/>
  <c r="Y103" i="1"/>
  <c r="BP100" i="1"/>
  <c r="BN100" i="1"/>
  <c r="Z100" i="1"/>
  <c r="Z103" i="1" s="1"/>
  <c r="BP109" i="1"/>
  <c r="BN109" i="1"/>
  <c r="Z109" i="1"/>
  <c r="Y111" i="1"/>
  <c r="Y119" i="1"/>
  <c r="BP113" i="1"/>
  <c r="BN113" i="1"/>
  <c r="Z113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Y258" i="1"/>
  <c r="Y271" i="1"/>
  <c r="Y290" i="1"/>
  <c r="Y295" i="1"/>
  <c r="Y302" i="1"/>
  <c r="Y311" i="1"/>
  <c r="Y339" i="1"/>
  <c r="Y344" i="1"/>
  <c r="Y348" i="1"/>
  <c r="Y365" i="1"/>
  <c r="Y373" i="1"/>
  <c r="Y381" i="1"/>
  <c r="Y388" i="1"/>
  <c r="Y396" i="1"/>
  <c r="Y401" i="1"/>
  <c r="BP398" i="1"/>
  <c r="BP411" i="1"/>
  <c r="BN411" i="1"/>
  <c r="Z411" i="1"/>
  <c r="Y413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Y568" i="1"/>
  <c r="BP562" i="1"/>
  <c r="BN562" i="1"/>
  <c r="Z562" i="1"/>
  <c r="Z115" i="1"/>
  <c r="BN115" i="1"/>
  <c r="Z117" i="1"/>
  <c r="BN117" i="1"/>
  <c r="Z118" i="1"/>
  <c r="BN118" i="1"/>
  <c r="Z123" i="1"/>
  <c r="BN123" i="1"/>
  <c r="BP123" i="1"/>
  <c r="Z125" i="1"/>
  <c r="BN125" i="1"/>
  <c r="Z127" i="1"/>
  <c r="BN127" i="1"/>
  <c r="Y128" i="1"/>
  <c r="Z131" i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Z246" i="1" s="1"/>
  <c r="BN240" i="1"/>
  <c r="BP240" i="1"/>
  <c r="Z243" i="1"/>
  <c r="BN243" i="1"/>
  <c r="Z245" i="1"/>
  <c r="BN245" i="1"/>
  <c r="Z250" i="1"/>
  <c r="BN250" i="1"/>
  <c r="BP250" i="1"/>
  <c r="Z252" i="1"/>
  <c r="BN252" i="1"/>
  <c r="Z254" i="1"/>
  <c r="BN254" i="1"/>
  <c r="Z256" i="1"/>
  <c r="BN256" i="1"/>
  <c r="Y259" i="1"/>
  <c r="L673" i="1"/>
  <c r="Z263" i="1"/>
  <c r="Z271" i="1" s="1"/>
  <c r="BN263" i="1"/>
  <c r="Z265" i="1"/>
  <c r="BN265" i="1"/>
  <c r="Z267" i="1"/>
  <c r="BN267" i="1"/>
  <c r="Z269" i="1"/>
  <c r="BN269" i="1"/>
  <c r="Y272" i="1"/>
  <c r="M673" i="1"/>
  <c r="Z280" i="1"/>
  <c r="Z289" i="1" s="1"/>
  <c r="BN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73" i="1"/>
  <c r="Y330" i="1"/>
  <c r="Z337" i="1"/>
  <c r="Z338" i="1" s="1"/>
  <c r="BN337" i="1"/>
  <c r="Z342" i="1"/>
  <c r="Z343" i="1" s="1"/>
  <c r="BN342" i="1"/>
  <c r="BP342" i="1"/>
  <c r="Y343" i="1"/>
  <c r="Z346" i="1"/>
  <c r="Z348" i="1" s="1"/>
  <c r="BN346" i="1"/>
  <c r="BP346" i="1"/>
  <c r="U673" i="1"/>
  <c r="Z357" i="1"/>
  <c r="Z365" i="1" s="1"/>
  <c r="BN357" i="1"/>
  <c r="Z359" i="1"/>
  <c r="BN359" i="1"/>
  <c r="Z361" i="1"/>
  <c r="BN361" i="1"/>
  <c r="Z363" i="1"/>
  <c r="BN363" i="1"/>
  <c r="Y366" i="1"/>
  <c r="Z369" i="1"/>
  <c r="Z372" i="1" s="1"/>
  <c r="BN369" i="1"/>
  <c r="Z371" i="1"/>
  <c r="BN371" i="1"/>
  <c r="Z375" i="1"/>
  <c r="BN375" i="1"/>
  <c r="BP375" i="1"/>
  <c r="Z377" i="1"/>
  <c r="BN377" i="1"/>
  <c r="Z379" i="1"/>
  <c r="BN379" i="1"/>
  <c r="Z385" i="1"/>
  <c r="Z388" i="1" s="1"/>
  <c r="BN385" i="1"/>
  <c r="Z386" i="1"/>
  <c r="BN386" i="1"/>
  <c r="Z391" i="1"/>
  <c r="Z395" i="1" s="1"/>
  <c r="BN391" i="1"/>
  <c r="BP391" i="1"/>
  <c r="Z392" i="1"/>
  <c r="BN392" i="1"/>
  <c r="Z394" i="1"/>
  <c r="BN394" i="1"/>
  <c r="Z398" i="1"/>
  <c r="BN398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59" i="1"/>
  <c r="Y468" i="1"/>
  <c r="BP462" i="1"/>
  <c r="BN462" i="1"/>
  <c r="Z462" i="1"/>
  <c r="BP465" i="1"/>
  <c r="BN465" i="1"/>
  <c r="Z465" i="1"/>
  <c r="Y506" i="1"/>
  <c r="BP485" i="1"/>
  <c r="BN485" i="1"/>
  <c r="Z485" i="1"/>
  <c r="Z505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15" i="1"/>
  <c r="Y529" i="1"/>
  <c r="BP523" i="1"/>
  <c r="BN523" i="1"/>
  <c r="Z523" i="1"/>
  <c r="Z673" i="1"/>
  <c r="BP526" i="1"/>
  <c r="BN526" i="1"/>
  <c r="Z526" i="1"/>
  <c r="BP566" i="1"/>
  <c r="BN566" i="1"/>
  <c r="Z566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6" i="1" l="1"/>
  <c r="Z636" i="1"/>
  <c r="Z649" i="1"/>
  <c r="Z529" i="1"/>
  <c r="Z110" i="1"/>
  <c r="X666" i="1"/>
  <c r="Z615" i="1"/>
  <c r="Z585" i="1"/>
  <c r="Z567" i="1"/>
  <c r="Z596" i="1"/>
  <c r="Z573" i="1"/>
  <c r="Z467" i="1"/>
  <c r="Z454" i="1"/>
  <c r="Z401" i="1"/>
  <c r="Z381" i="1"/>
  <c r="Z311" i="1"/>
  <c r="Z301" i="1"/>
  <c r="Z258" i="1"/>
  <c r="Z237" i="1"/>
  <c r="Z201" i="1"/>
  <c r="Z135" i="1"/>
  <c r="Z128" i="1"/>
  <c r="Z438" i="1"/>
  <c r="Z428" i="1"/>
  <c r="Z119" i="1"/>
  <c r="Z54" i="1"/>
  <c r="Z668" i="1" s="1"/>
  <c r="Y663" i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<sst xmlns="http://schemas.openxmlformats.org/spreadsheetml/2006/main" count="3138" uniqueCount="1080">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</sst>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5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1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3" customWidth="1"/>
    <col min="21" max="21" width="10.42578125" style="773" customWidth="1"/>
    <col min="22" max="22" width="9.42578125" style="773" customWidth="1"/>
    <col min="23" max="23" width="8.42578125" style="773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2" customFormat="1" ht="45" customHeight="1" x14ac:dyDescent="0.2">
      <c r="A1" s="40"/>
      <c r="B1" s="40"/>
      <c r="C1" s="40"/>
      <c r="D1" s="857" t="s">
        <v>0</v>
      </c>
      <c r="E1" s="810"/>
      <c r="F1" s="810"/>
      <c r="G1" s="11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2"/>
      <c r="Q3" s="792"/>
      <c r="R3" s="792"/>
      <c r="S3" s="792"/>
      <c r="T3" s="792"/>
      <c r="U3" s="792"/>
      <c r="V3" s="792"/>
      <c r="W3" s="792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7"/>
      <c r="P5" s="23" t="s">
        <v>10</v>
      </c>
      <c r="Q5" s="1182">
        <v>45642</v>
      </c>
      <c r="R5" s="921"/>
      <c r="T5" s="980" t="s">
        <v>11</v>
      </c>
      <c r="U5" s="964"/>
      <c r="V5" s="982" t="s">
        <v>12</v>
      </c>
      <c r="W5" s="921"/>
      <c r="AB5" s="50"/>
      <c r="AC5" s="50"/>
      <c r="AD5" s="50"/>
      <c r="AE5" s="50"/>
    </row>
    <row r="6" spans="1:32" s="772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8"/>
      <c r="P6" s="23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4"/>
      <c r="V6" s="1063" t="s">
        <v>17</v>
      </c>
      <c r="W6" s="829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59"/>
      <c r="P7" s="23"/>
      <c r="Q7" s="41"/>
      <c r="R7" s="41"/>
      <c r="T7" s="792"/>
      <c r="U7" s="964"/>
      <c r="V7" s="1064"/>
      <c r="W7" s="1065"/>
      <c r="AB7" s="50"/>
      <c r="AC7" s="50"/>
      <c r="AD7" s="50"/>
      <c r="AE7" s="50"/>
    </row>
    <row r="8" spans="1:32" s="772" customFormat="1" ht="25.5" customHeight="1" x14ac:dyDescent="0.2">
      <c r="A8" s="1215" t="s">
        <v>18</v>
      </c>
      <c r="B8" s="796"/>
      <c r="C8" s="797"/>
      <c r="D8" s="845" t="s">
        <v>19</v>
      </c>
      <c r="E8" s="846"/>
      <c r="F8" s="846"/>
      <c r="G8" s="846"/>
      <c r="H8" s="846"/>
      <c r="I8" s="846"/>
      <c r="J8" s="846"/>
      <c r="K8" s="846"/>
      <c r="L8" s="846"/>
      <c r="M8" s="847"/>
      <c r="N8" s="60"/>
      <c r="P8" s="23" t="s">
        <v>20</v>
      </c>
      <c r="Q8" s="932">
        <v>0.41666666666666669</v>
      </c>
      <c r="R8" s="836"/>
      <c r="T8" s="792"/>
      <c r="U8" s="964"/>
      <c r="V8" s="1064"/>
      <c r="W8" s="1065"/>
      <c r="AB8" s="50"/>
      <c r="AC8" s="50"/>
      <c r="AD8" s="50"/>
      <c r="AE8" s="50"/>
    </row>
    <row r="9" spans="1:32" s="772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75"/>
      <c r="P9" s="25" t="s">
        <v>21</v>
      </c>
      <c r="Q9" s="915"/>
      <c r="R9" s="916"/>
      <c r="T9" s="792"/>
      <c r="U9" s="964"/>
      <c r="V9" s="1066"/>
      <c r="W9" s="1067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4"/>
      <c r="P10" s="25" t="s">
        <v>22</v>
      </c>
      <c r="Q10" s="991"/>
      <c r="R10" s="992"/>
      <c r="U10" s="23" t="s">
        <v>23</v>
      </c>
      <c r="V10" s="828" t="s">
        <v>24</v>
      </c>
      <c r="W10" s="829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20"/>
      <c r="R11" s="921"/>
      <c r="U11" s="23" t="s">
        <v>27</v>
      </c>
      <c r="V11" s="1117" t="s">
        <v>28</v>
      </c>
      <c r="W11" s="916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1"/>
      <c r="P12" s="23" t="s">
        <v>30</v>
      </c>
      <c r="Q12" s="932"/>
      <c r="R12" s="836"/>
      <c r="S12" s="22"/>
      <c r="U12" s="23"/>
      <c r="V12" s="810"/>
      <c r="W12" s="792"/>
      <c r="AB12" s="50"/>
      <c r="AC12" s="50"/>
      <c r="AD12" s="50"/>
      <c r="AE12" s="50"/>
    </row>
    <row r="13" spans="1:32" s="772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1"/>
      <c r="O13" s="25"/>
      <c r="P13" s="25" t="s">
        <v>32</v>
      </c>
      <c r="Q13" s="1117"/>
      <c r="R13" s="91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2"/>
      <c r="P15" s="958" t="s">
        <v>35</v>
      </c>
      <c r="Q15" s="810"/>
      <c r="R15" s="810"/>
      <c r="S15" s="810"/>
      <c r="T15" s="81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59"/>
      <c r="Q16" s="959"/>
      <c r="R16" s="959"/>
      <c r="S16" s="959"/>
      <c r="T16" s="959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5"/>
      <c r="BD17" s="64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767" t="s">
        <v>61</v>
      </c>
      <c r="V18" s="7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5"/>
      <c r="BD18" s="64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7"/>
      <c r="AB19" s="47"/>
      <c r="AC19" s="47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1"/>
      <c r="AB20" s="771"/>
      <c r="AC20" s="771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68"/>
      <c r="AB21" s="768"/>
      <c r="AC21" s="768"/>
    </row>
    <row r="22" spans="1:68" ht="27" customHeight="1" x14ac:dyDescent="0.25">
      <c r="A22" s="53" t="s">
        <v>65</v>
      </c>
      <c r="B22" s="53" t="s">
        <v>66</v>
      </c>
      <c r="C22" s="30">
        <v>4301051550</v>
      </c>
      <c r="D22" s="788">
        <v>4680115885004</v>
      </c>
      <c r="E22" s="789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68"/>
      <c r="AB25" s="768"/>
      <c r="AC25" s="768"/>
    </row>
    <row r="26" spans="1:68" ht="37.5" customHeight="1" x14ac:dyDescent="0.25">
      <c r="A26" s="53" t="s">
        <v>74</v>
      </c>
      <c r="B26" s="53" t="s">
        <v>75</v>
      </c>
      <c r="C26" s="30">
        <v>4301051558</v>
      </c>
      <c r="D26" s="788">
        <v>4607091383881</v>
      </c>
      <c r="E26" s="789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3"/>
      <c r="V26" s="33"/>
      <c r="W26" s="34" t="s">
        <v>69</v>
      </c>
      <c r="X26" s="777">
        <v>0</v>
      </c>
      <c r="Y26" s="778">
        <f t="shared" ref="Y26:Y34" si="0">IFERROR(IF(X26="",0,CEILING((X26/$H26),1)*$H26),"")</f>
        <v>0</v>
      </c>
      <c r="Z26" s="35" t="str">
        <f t="shared" ref="Z26:Z34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4" si="2">IFERROR(X26*I26/H26,"0")</f>
        <v>0</v>
      </c>
      <c r="BN26" s="63">
        <f t="shared" ref="BN26:BN34" si="3">IFERROR(Y26*I26/H26,"0")</f>
        <v>0</v>
      </c>
      <c r="BO26" s="63">
        <f t="shared" ref="BO26:BO34" si="4">IFERROR(1/J26*(X26/H26),"0")</f>
        <v>0</v>
      </c>
      <c r="BP26" s="63">
        <f t="shared" ref="BP26:BP34" si="5">IFERROR(1/J26*(Y26/H26),"0")</f>
        <v>0</v>
      </c>
    </row>
    <row r="27" spans="1:68" ht="37.5" customHeight="1" x14ac:dyDescent="0.25">
      <c r="A27" s="53" t="s">
        <v>79</v>
      </c>
      <c r="B27" s="53" t="s">
        <v>80</v>
      </c>
      <c r="C27" s="30">
        <v>4301051865</v>
      </c>
      <c r="D27" s="788">
        <v>4680115885912</v>
      </c>
      <c r="E27" s="789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customHeight="1" x14ac:dyDescent="0.25">
      <c r="A28" s="53" t="s">
        <v>81</v>
      </c>
      <c r="B28" s="53" t="s">
        <v>82</v>
      </c>
      <c r="C28" s="30">
        <v>4301051552</v>
      </c>
      <c r="D28" s="788">
        <v>4607091388237</v>
      </c>
      <c r="E28" s="789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customHeight="1" x14ac:dyDescent="0.25">
      <c r="A29" s="53" t="s">
        <v>84</v>
      </c>
      <c r="B29" s="53" t="s">
        <v>85</v>
      </c>
      <c r="C29" s="30">
        <v>4301051907</v>
      </c>
      <c r="D29" s="788">
        <v>4680115886230</v>
      </c>
      <c r="E29" s="789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41" t="s">
        <v>86</v>
      </c>
      <c r="Q29" s="782"/>
      <c r="R29" s="782"/>
      <c r="S29" s="782"/>
      <c r="T29" s="783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customHeight="1" x14ac:dyDescent="0.25">
      <c r="A30" s="53" t="s">
        <v>88</v>
      </c>
      <c r="B30" s="53" t="s">
        <v>89</v>
      </c>
      <c r="C30" s="30">
        <v>4301051908</v>
      </c>
      <c r="D30" s="788">
        <v>4680115886278</v>
      </c>
      <c r="E30" s="789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22" t="s">
        <v>90</v>
      </c>
      <c r="Q30" s="782"/>
      <c r="R30" s="782"/>
      <c r="S30" s="782"/>
      <c r="T30" s="783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customHeight="1" x14ac:dyDescent="0.25">
      <c r="A31" s="53" t="s">
        <v>92</v>
      </c>
      <c r="B31" s="53" t="s">
        <v>93</v>
      </c>
      <c r="C31" s="30">
        <v>4301051909</v>
      </c>
      <c r="D31" s="788">
        <v>4680115886247</v>
      </c>
      <c r="E31" s="789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51" t="s">
        <v>94</v>
      </c>
      <c r="Q31" s="782"/>
      <c r="R31" s="782"/>
      <c r="S31" s="782"/>
      <c r="T31" s="783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customHeight="1" x14ac:dyDescent="0.25">
      <c r="A32" s="53" t="s">
        <v>96</v>
      </c>
      <c r="B32" s="53" t="s">
        <v>97</v>
      </c>
      <c r="C32" s="30">
        <v>4301051593</v>
      </c>
      <c r="D32" s="788">
        <v>4607091383911</v>
      </c>
      <c r="E32" s="789"/>
      <c r="F32" s="776">
        <v>0.33</v>
      </c>
      <c r="G32" s="31">
        <v>6</v>
      </c>
      <c r="H32" s="776">
        <v>1.98</v>
      </c>
      <c r="I32" s="776">
        <v>2.226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27" customHeight="1" x14ac:dyDescent="0.25">
      <c r="A33" s="53" t="s">
        <v>99</v>
      </c>
      <c r="B33" s="53" t="s">
        <v>100</v>
      </c>
      <c r="C33" s="30">
        <v>4301051861</v>
      </c>
      <c r="D33" s="788">
        <v>4680115885905</v>
      </c>
      <c r="E33" s="789"/>
      <c r="F33" s="776">
        <v>0.3</v>
      </c>
      <c r="G33" s="31">
        <v>6</v>
      </c>
      <c r="H33" s="776">
        <v>1.8</v>
      </c>
      <c r="I33" s="776">
        <v>3.18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98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t="37.5" customHeight="1" x14ac:dyDescent="0.25">
      <c r="A34" s="53" t="s">
        <v>101</v>
      </c>
      <c r="B34" s="53" t="s">
        <v>102</v>
      </c>
      <c r="C34" s="30">
        <v>4301051592</v>
      </c>
      <c r="D34" s="788">
        <v>4607091388244</v>
      </c>
      <c r="E34" s="789"/>
      <c r="F34" s="776">
        <v>0.42</v>
      </c>
      <c r="G34" s="31">
        <v>6</v>
      </c>
      <c r="H34" s="776">
        <v>2.52</v>
      </c>
      <c r="I34" s="776">
        <v>2.766</v>
      </c>
      <c r="J34" s="31">
        <v>182</v>
      </c>
      <c r="K34" s="31" t="s">
        <v>76</v>
      </c>
      <c r="L34" s="31"/>
      <c r="M34" s="32" t="s">
        <v>68</v>
      </c>
      <c r="N34" s="32"/>
      <c r="O34" s="31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3"/>
      <c r="V34" s="33"/>
      <c r="W34" s="34" t="s">
        <v>69</v>
      </c>
      <c r="X34" s="777">
        <v>0</v>
      </c>
      <c r="Y34" s="778">
        <f t="shared" si="0"/>
        <v>0</v>
      </c>
      <c r="Z34" s="35" t="str">
        <f t="shared" si="1"/>
        <v/>
      </c>
      <c r="AA34" s="55"/>
      <c r="AB34" s="56"/>
      <c r="AC34" s="85" t="s">
        <v>103</v>
      </c>
      <c r="AG34" s="63"/>
      <c r="AJ34" s="66"/>
      <c r="AK34" s="66">
        <v>0</v>
      </c>
      <c r="BB34" s="86" t="s">
        <v>1</v>
      </c>
      <c r="BM34" s="63">
        <f t="shared" si="2"/>
        <v>0</v>
      </c>
      <c r="BN34" s="63">
        <f t="shared" si="3"/>
        <v>0</v>
      </c>
      <c r="BO34" s="63">
        <f t="shared" si="4"/>
        <v>0</v>
      </c>
      <c r="BP34" s="63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6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6" t="s">
        <v>69</v>
      </c>
      <c r="X36" s="779">
        <f>IFERROR(SUM(X26:X34),"0")</f>
        <v>0</v>
      </c>
      <c r="Y36" s="779">
        <f>IFERROR(SUM(Y26:Y34),"0")</f>
        <v>0</v>
      </c>
      <c r="Z36" s="36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68"/>
      <c r="AB37" s="768"/>
      <c r="AC37" s="768"/>
    </row>
    <row r="38" spans="1:68" ht="27" customHeight="1" x14ac:dyDescent="0.25">
      <c r="A38" s="53" t="s">
        <v>105</v>
      </c>
      <c r="B38" s="53" t="s">
        <v>106</v>
      </c>
      <c r="C38" s="30">
        <v>4301032013</v>
      </c>
      <c r="D38" s="788">
        <v>4607091388503</v>
      </c>
      <c r="E38" s="789"/>
      <c r="F38" s="776">
        <v>0.05</v>
      </c>
      <c r="G38" s="31">
        <v>12</v>
      </c>
      <c r="H38" s="776">
        <v>0.6</v>
      </c>
      <c r="I38" s="776">
        <v>0.82199999999999995</v>
      </c>
      <c r="J38" s="31">
        <v>182</v>
      </c>
      <c r="K38" s="31" t="s">
        <v>76</v>
      </c>
      <c r="L38" s="31"/>
      <c r="M38" s="32" t="s">
        <v>107</v>
      </c>
      <c r="N38" s="32"/>
      <c r="O38" s="31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3"/>
      <c r="V38" s="33"/>
      <c r="W38" s="34" t="s">
        <v>69</v>
      </c>
      <c r="X38" s="777">
        <v>0</v>
      </c>
      <c r="Y38" s="778">
        <f>IFERROR(IF(X38="",0,CEILING((X38/$H38),1)*$H38),"")</f>
        <v>0</v>
      </c>
      <c r="Z38" s="35" t="str">
        <f>IFERROR(IF(Y38=0,"",ROUNDUP(Y38/H38,0)*0.00651),"")</f>
        <v/>
      </c>
      <c r="AA38" s="55"/>
      <c r="AB38" s="56"/>
      <c r="AC38" s="87" t="s">
        <v>108</v>
      </c>
      <c r="AG38" s="63"/>
      <c r="AJ38" s="66"/>
      <c r="AK38" s="66">
        <v>0</v>
      </c>
      <c r="BB38" s="88" t="s">
        <v>109</v>
      </c>
      <c r="BM38" s="63">
        <f>IFERROR(X38*I38/H38,"0")</f>
        <v>0</v>
      </c>
      <c r="BN38" s="63">
        <f>IFERROR(Y38*I38/H38,"0")</f>
        <v>0</v>
      </c>
      <c r="BO38" s="63">
        <f>IFERROR(1/J38*(X38/H38),"0")</f>
        <v>0</v>
      </c>
      <c r="BP38" s="63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6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6" t="s">
        <v>69</v>
      </c>
      <c r="X40" s="779">
        <f>IFERROR(SUM(X38:X38),"0")</f>
        <v>0</v>
      </c>
      <c r="Y40" s="779">
        <f>IFERROR(SUM(Y38:Y38),"0")</f>
        <v>0</v>
      </c>
      <c r="Z40" s="36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68"/>
      <c r="AB41" s="768"/>
      <c r="AC41" s="768"/>
    </row>
    <row r="42" spans="1:68" ht="27" customHeight="1" x14ac:dyDescent="0.25">
      <c r="A42" s="53" t="s">
        <v>111</v>
      </c>
      <c r="B42" s="53" t="s">
        <v>112</v>
      </c>
      <c r="C42" s="30">
        <v>4301170002</v>
      </c>
      <c r="D42" s="788">
        <v>4607091389111</v>
      </c>
      <c r="E42" s="789"/>
      <c r="F42" s="776">
        <v>2.5000000000000001E-2</v>
      </c>
      <c r="G42" s="31">
        <v>10</v>
      </c>
      <c r="H42" s="776">
        <v>0.25</v>
      </c>
      <c r="I42" s="776">
        <v>0.47199999999999998</v>
      </c>
      <c r="J42" s="31">
        <v>182</v>
      </c>
      <c r="K42" s="31" t="s">
        <v>76</v>
      </c>
      <c r="L42" s="31"/>
      <c r="M42" s="32" t="s">
        <v>107</v>
      </c>
      <c r="N42" s="32"/>
      <c r="O42" s="31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3"/>
      <c r="V42" s="33"/>
      <c r="W42" s="34" t="s">
        <v>69</v>
      </c>
      <c r="X42" s="777">
        <v>0</v>
      </c>
      <c r="Y42" s="778">
        <f>IFERROR(IF(X42="",0,CEILING((X42/$H42),1)*$H42),"")</f>
        <v>0</v>
      </c>
      <c r="Z42" s="35" t="str">
        <f>IFERROR(IF(Y42=0,"",ROUNDUP(Y42/H42,0)*0.00651),"")</f>
        <v/>
      </c>
      <c r="AA42" s="55"/>
      <c r="AB42" s="56"/>
      <c r="AC42" s="89" t="s">
        <v>108</v>
      </c>
      <c r="AG42" s="63"/>
      <c r="AJ42" s="66"/>
      <c r="AK42" s="66">
        <v>0</v>
      </c>
      <c r="BB42" s="90" t="s">
        <v>109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6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6" t="s">
        <v>69</v>
      </c>
      <c r="X44" s="779">
        <f>IFERROR(SUM(X42:X42),"0")</f>
        <v>0</v>
      </c>
      <c r="Y44" s="779">
        <f>IFERROR(SUM(Y42:Y42),"0")</f>
        <v>0</v>
      </c>
      <c r="Z44" s="36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7"/>
      <c r="AB45" s="47"/>
      <c r="AC45" s="47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1"/>
      <c r="AB46" s="771"/>
      <c r="AC46" s="771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68"/>
      <c r="AB47" s="768"/>
      <c r="AC47" s="768"/>
    </row>
    <row r="48" spans="1:68" ht="16.5" customHeight="1" x14ac:dyDescent="0.25">
      <c r="A48" s="53" t="s">
        <v>116</v>
      </c>
      <c r="B48" s="53" t="s">
        <v>117</v>
      </c>
      <c r="C48" s="30">
        <v>4301011540</v>
      </c>
      <c r="D48" s="788">
        <v>4607091385670</v>
      </c>
      <c r="E48" s="789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118</v>
      </c>
      <c r="L48" s="31"/>
      <c r="M48" s="32" t="s">
        <v>77</v>
      </c>
      <c r="N48" s="32"/>
      <c r="O48" s="31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3"/>
      <c r="V48" s="33"/>
      <c r="W48" s="34" t="s">
        <v>69</v>
      </c>
      <c r="X48" s="777">
        <v>0</v>
      </c>
      <c r="Y48" s="778">
        <f t="shared" ref="Y48:Y53" si="6">IFERROR(IF(X48="",0,CEILING((X48/$H48),1)*$H48),"")</f>
        <v>0</v>
      </c>
      <c r="Z48" s="35" t="str">
        <f>IFERROR(IF(Y48=0,"",ROUNDUP(Y48/H48,0)*0.02175),"")</f>
        <v/>
      </c>
      <c r="AA48" s="55"/>
      <c r="AB48" s="56"/>
      <c r="AC48" s="91" t="s">
        <v>119</v>
      </c>
      <c r="AG48" s="63"/>
      <c r="AJ48" s="66"/>
      <c r="AK48" s="66">
        <v>0</v>
      </c>
      <c r="BB48" s="92" t="s">
        <v>1</v>
      </c>
      <c r="BM48" s="63">
        <f t="shared" ref="BM48:BM53" si="7">IFERROR(X48*I48/H48,"0")</f>
        <v>0</v>
      </c>
      <c r="BN48" s="63">
        <f t="shared" ref="BN48:BN53" si="8">IFERROR(Y48*I48/H48,"0")</f>
        <v>0</v>
      </c>
      <c r="BO48" s="63">
        <f t="shared" ref="BO48:BO53" si="9">IFERROR(1/J48*(X48/H48),"0")</f>
        <v>0</v>
      </c>
      <c r="BP48" s="63">
        <f t="shared" ref="BP48:BP53" si="10">IFERROR(1/J48*(Y48/H48),"0")</f>
        <v>0</v>
      </c>
    </row>
    <row r="49" spans="1:68" ht="16.5" customHeight="1" x14ac:dyDescent="0.25">
      <c r="A49" s="53" t="s">
        <v>116</v>
      </c>
      <c r="B49" s="53" t="s">
        <v>120</v>
      </c>
      <c r="C49" s="30">
        <v>4301011380</v>
      </c>
      <c r="D49" s="788">
        <v>4607091385670</v>
      </c>
      <c r="E49" s="789"/>
      <c r="F49" s="776">
        <v>1.35</v>
      </c>
      <c r="G49" s="31">
        <v>8</v>
      </c>
      <c r="H49" s="776">
        <v>10.8</v>
      </c>
      <c r="I49" s="776">
        <v>11.28</v>
      </c>
      <c r="J49" s="31">
        <v>56</v>
      </c>
      <c r="K49" s="31" t="s">
        <v>118</v>
      </c>
      <c r="L49" s="31"/>
      <c r="M49" s="32" t="s">
        <v>121</v>
      </c>
      <c r="N49" s="32"/>
      <c r="O49" s="31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122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16.5" customHeight="1" x14ac:dyDescent="0.25">
      <c r="A50" s="53" t="s">
        <v>123</v>
      </c>
      <c r="B50" s="53" t="s">
        <v>124</v>
      </c>
      <c r="C50" s="30">
        <v>4301011625</v>
      </c>
      <c r="D50" s="788">
        <v>4680115883956</v>
      </c>
      <c r="E50" s="789"/>
      <c r="F50" s="776">
        <v>1.4</v>
      </c>
      <c r="G50" s="31">
        <v>8</v>
      </c>
      <c r="H50" s="776">
        <v>11.2</v>
      </c>
      <c r="I50" s="776">
        <v>11.68</v>
      </c>
      <c r="J50" s="31">
        <v>56</v>
      </c>
      <c r="K50" s="31" t="s">
        <v>118</v>
      </c>
      <c r="L50" s="31"/>
      <c r="M50" s="32" t="s">
        <v>121</v>
      </c>
      <c r="N50" s="32"/>
      <c r="O50" s="31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IFERROR(IF(Y50=0,"",ROUNDUP(Y50/H50,0)*0.02175),"")</f>
        <v/>
      </c>
      <c r="AA50" s="55"/>
      <c r="AB50" s="56"/>
      <c r="AC50" s="95" t="s">
        <v>125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126</v>
      </c>
      <c r="B51" s="53" t="s">
        <v>127</v>
      </c>
      <c r="C51" s="30">
        <v>4301011565</v>
      </c>
      <c r="D51" s="788">
        <v>4680115882539</v>
      </c>
      <c r="E51" s="789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128</v>
      </c>
      <c r="L51" s="31" t="s">
        <v>129</v>
      </c>
      <c r="M51" s="32" t="s">
        <v>77</v>
      </c>
      <c r="N51" s="32"/>
      <c r="O51" s="31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122</v>
      </c>
      <c r="AG51" s="63"/>
      <c r="AJ51" s="66" t="s">
        <v>130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customHeight="1" x14ac:dyDescent="0.25">
      <c r="A52" s="53" t="s">
        <v>131</v>
      </c>
      <c r="B52" s="53" t="s">
        <v>132</v>
      </c>
      <c r="C52" s="30">
        <v>4301011382</v>
      </c>
      <c r="D52" s="788">
        <v>4607091385687</v>
      </c>
      <c r="E52" s="789"/>
      <c r="F52" s="776">
        <v>0.4</v>
      </c>
      <c r="G52" s="31">
        <v>10</v>
      </c>
      <c r="H52" s="776">
        <v>4</v>
      </c>
      <c r="I52" s="776">
        <v>4.21</v>
      </c>
      <c r="J52" s="31">
        <v>132</v>
      </c>
      <c r="K52" s="31" t="s">
        <v>128</v>
      </c>
      <c r="L52" s="31" t="s">
        <v>129</v>
      </c>
      <c r="M52" s="32" t="s">
        <v>77</v>
      </c>
      <c r="N52" s="32"/>
      <c r="O52" s="31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122</v>
      </c>
      <c r="AG52" s="63"/>
      <c r="AJ52" s="66" t="s">
        <v>130</v>
      </c>
      <c r="AK52" s="66">
        <v>48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t="27" customHeight="1" x14ac:dyDescent="0.25">
      <c r="A53" s="53" t="s">
        <v>133</v>
      </c>
      <c r="B53" s="53" t="s">
        <v>134</v>
      </c>
      <c r="C53" s="30">
        <v>4301011624</v>
      </c>
      <c r="D53" s="788">
        <v>4680115883949</v>
      </c>
      <c r="E53" s="789"/>
      <c r="F53" s="776">
        <v>0.37</v>
      </c>
      <c r="G53" s="31">
        <v>10</v>
      </c>
      <c r="H53" s="776">
        <v>3.7</v>
      </c>
      <c r="I53" s="776">
        <v>3.91</v>
      </c>
      <c r="J53" s="31">
        <v>132</v>
      </c>
      <c r="K53" s="31" t="s">
        <v>128</v>
      </c>
      <c r="L53" s="31"/>
      <c r="M53" s="32" t="s">
        <v>121</v>
      </c>
      <c r="N53" s="32"/>
      <c r="O53" s="31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3"/>
      <c r="V53" s="33"/>
      <c r="W53" s="34" t="s">
        <v>69</v>
      </c>
      <c r="X53" s="777">
        <v>0</v>
      </c>
      <c r="Y53" s="778">
        <f t="shared" si="6"/>
        <v>0</v>
      </c>
      <c r="Z53" s="35" t="str">
        <f>IFERROR(IF(Y53=0,"",ROUNDUP(Y53/H53,0)*0.00902),"")</f>
        <v/>
      </c>
      <c r="AA53" s="55"/>
      <c r="AB53" s="56"/>
      <c r="AC53" s="101" t="s">
        <v>125</v>
      </c>
      <c r="AG53" s="63"/>
      <c r="AJ53" s="66"/>
      <c r="AK53" s="66">
        <v>0</v>
      </c>
      <c r="BB53" s="102" t="s">
        <v>1</v>
      </c>
      <c r="BM53" s="63">
        <f t="shared" si="7"/>
        <v>0</v>
      </c>
      <c r="BN53" s="63">
        <f t="shared" si="8"/>
        <v>0</v>
      </c>
      <c r="BO53" s="63">
        <f t="shared" si="9"/>
        <v>0</v>
      </c>
      <c r="BP53" s="63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6" t="s">
        <v>72</v>
      </c>
      <c r="X54" s="779">
        <f>IFERROR(X48/H48,"0")+IFERROR(X49/H49,"0")+IFERROR(X50/H50,"0")+IFERROR(X51/H51,"0")+IFERROR(X52/H52,"0")+IFERROR(X53/H53,"0")</f>
        <v>0</v>
      </c>
      <c r="Y54" s="779">
        <f>IFERROR(Y48/H48,"0")+IFERROR(Y49/H49,"0")+IFERROR(Y50/H50,"0")+IFERROR(Y51/H51,"0")+IFERROR(Y52/H52,"0")+IFERROR(Y53/H53,"0")</f>
        <v>0</v>
      </c>
      <c r="Z54" s="779">
        <f>IFERROR(IF(Z48="",0,Z48),"0")+IFERROR(IF(Z49="",0,Z49),"0")+IFERROR(IF(Z50="",0,Z50),"0")+IFERROR(IF(Z51="",0,Z51),"0")+IFERROR(IF(Z52="",0,Z52),"0")+IFERROR(IF(Z53="",0,Z53),"0")</f>
        <v>0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6" t="s">
        <v>69</v>
      </c>
      <c r="X55" s="779">
        <f>IFERROR(SUM(X48:X53),"0")</f>
        <v>0</v>
      </c>
      <c r="Y55" s="779">
        <f>IFERROR(SUM(Y48:Y53),"0")</f>
        <v>0</v>
      </c>
      <c r="Z55" s="36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68"/>
      <c r="AB56" s="768"/>
      <c r="AC56" s="768"/>
    </row>
    <row r="57" spans="1:68" ht="27" customHeight="1" x14ac:dyDescent="0.25">
      <c r="A57" s="53" t="s">
        <v>135</v>
      </c>
      <c r="B57" s="53" t="s">
        <v>136</v>
      </c>
      <c r="C57" s="30">
        <v>4301051842</v>
      </c>
      <c r="D57" s="788">
        <v>4680115885233</v>
      </c>
      <c r="E57" s="789"/>
      <c r="F57" s="776">
        <v>0.2</v>
      </c>
      <c r="G57" s="31">
        <v>6</v>
      </c>
      <c r="H57" s="776">
        <v>1.2</v>
      </c>
      <c r="I57" s="776">
        <v>1.3</v>
      </c>
      <c r="J57" s="31">
        <v>234</v>
      </c>
      <c r="K57" s="31" t="s">
        <v>67</v>
      </c>
      <c r="L57" s="31"/>
      <c r="M57" s="32" t="s">
        <v>77</v>
      </c>
      <c r="N57" s="32"/>
      <c r="O57" s="31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IFERROR(IF(Y57=0,"",ROUNDUP(Y57/H57,0)*0.00502),"")</f>
        <v/>
      </c>
      <c r="AA57" s="55"/>
      <c r="AB57" s="56"/>
      <c r="AC57" s="103" t="s">
        <v>137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t="16.5" customHeight="1" x14ac:dyDescent="0.25">
      <c r="A58" s="53" t="s">
        <v>138</v>
      </c>
      <c r="B58" s="53" t="s">
        <v>139</v>
      </c>
      <c r="C58" s="30">
        <v>4301051820</v>
      </c>
      <c r="D58" s="788">
        <v>4680115884915</v>
      </c>
      <c r="E58" s="789"/>
      <c r="F58" s="776">
        <v>0.3</v>
      </c>
      <c r="G58" s="31">
        <v>6</v>
      </c>
      <c r="H58" s="776">
        <v>1.8</v>
      </c>
      <c r="I58" s="776">
        <v>1.98</v>
      </c>
      <c r="J58" s="31">
        <v>182</v>
      </c>
      <c r="K58" s="31" t="s">
        <v>76</v>
      </c>
      <c r="L58" s="31"/>
      <c r="M58" s="32" t="s">
        <v>77</v>
      </c>
      <c r="N58" s="32"/>
      <c r="O58" s="31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3"/>
      <c r="V58" s="33"/>
      <c r="W58" s="34" t="s">
        <v>69</v>
      </c>
      <c r="X58" s="777">
        <v>0</v>
      </c>
      <c r="Y58" s="778">
        <f>IFERROR(IF(X58="",0,CEILING((X58/$H58),1)*$H58),"")</f>
        <v>0</v>
      </c>
      <c r="Z58" s="35" t="str">
        <f>IFERROR(IF(Y58=0,"",ROUNDUP(Y58/H58,0)*0.00651),"")</f>
        <v/>
      </c>
      <c r="AA58" s="55"/>
      <c r="AB58" s="56"/>
      <c r="AC58" s="105" t="s">
        <v>140</v>
      </c>
      <c r="AG58" s="63"/>
      <c r="AJ58" s="66"/>
      <c r="AK58" s="66">
        <v>0</v>
      </c>
      <c r="BB58" s="106" t="s">
        <v>1</v>
      </c>
      <c r="BM58" s="63">
        <f>IFERROR(X58*I58/H58,"0")</f>
        <v>0</v>
      </c>
      <c r="BN58" s="63">
        <f>IFERROR(Y58*I58/H58,"0")</f>
        <v>0</v>
      </c>
      <c r="BO58" s="63">
        <f>IFERROR(1/J58*(X58/H58),"0")</f>
        <v>0</v>
      </c>
      <c r="BP58" s="63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6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6" t="s">
        <v>69</v>
      </c>
      <c r="X60" s="779">
        <f>IFERROR(SUM(X57:X58),"0")</f>
        <v>0</v>
      </c>
      <c r="Y60" s="779">
        <f>IFERROR(SUM(Y57:Y58),"0")</f>
        <v>0</v>
      </c>
      <c r="Z60" s="36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1"/>
      <c r="AB61" s="771"/>
      <c r="AC61" s="771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68"/>
      <c r="AB62" s="768"/>
      <c r="AC62" s="768"/>
    </row>
    <row r="63" spans="1:68" ht="27" customHeight="1" x14ac:dyDescent="0.25">
      <c r="A63" s="53" t="s">
        <v>142</v>
      </c>
      <c r="B63" s="53" t="s">
        <v>143</v>
      </c>
      <c r="C63" s="30">
        <v>4301012030</v>
      </c>
      <c r="D63" s="788">
        <v>4680115885882</v>
      </c>
      <c r="E63" s="789"/>
      <c r="F63" s="776">
        <v>1.4</v>
      </c>
      <c r="G63" s="31">
        <v>8</v>
      </c>
      <c r="H63" s="776">
        <v>11.2</v>
      </c>
      <c r="I63" s="776">
        <v>11.68</v>
      </c>
      <c r="J63" s="31">
        <v>56</v>
      </c>
      <c r="K63" s="31" t="s">
        <v>118</v>
      </c>
      <c r="L63" s="31"/>
      <c r="M63" s="32" t="s">
        <v>77</v>
      </c>
      <c r="N63" s="32"/>
      <c r="O63" s="31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3"/>
      <c r="V63" s="33"/>
      <c r="W63" s="34" t="s">
        <v>69</v>
      </c>
      <c r="X63" s="777">
        <v>0</v>
      </c>
      <c r="Y63" s="778">
        <f t="shared" ref="Y63:Y71" si="11">IFERROR(IF(X63="",0,CEILING((X63/$H63),1)*$H63),"")</f>
        <v>0</v>
      </c>
      <c r="Z63" s="35" t="str">
        <f>IFERROR(IF(Y63=0,"",ROUNDUP(Y63/H63,0)*0.02175),"")</f>
        <v/>
      </c>
      <c r="AA63" s="55"/>
      <c r="AB63" s="56"/>
      <c r="AC63" s="107" t="s">
        <v>144</v>
      </c>
      <c r="AG63" s="63"/>
      <c r="AJ63" s="66"/>
      <c r="AK63" s="66">
        <v>0</v>
      </c>
      <c r="BB63" s="108" t="s">
        <v>1</v>
      </c>
      <c r="BM63" s="63">
        <f t="shared" ref="BM63:BM71" si="12">IFERROR(X63*I63/H63,"0")</f>
        <v>0</v>
      </c>
      <c r="BN63" s="63">
        <f t="shared" ref="BN63:BN71" si="13">IFERROR(Y63*I63/H63,"0")</f>
        <v>0</v>
      </c>
      <c r="BO63" s="63">
        <f t="shared" ref="BO63:BO71" si="14">IFERROR(1/J63*(X63/H63),"0")</f>
        <v>0</v>
      </c>
      <c r="BP63" s="63">
        <f t="shared" ref="BP63:BP71" si="15">IFERROR(1/J63*(Y63/H63),"0")</f>
        <v>0</v>
      </c>
    </row>
    <row r="64" spans="1:68" ht="27" customHeight="1" x14ac:dyDescent="0.25">
      <c r="A64" s="53" t="s">
        <v>145</v>
      </c>
      <c r="B64" s="53" t="s">
        <v>146</v>
      </c>
      <c r="C64" s="30">
        <v>4301011816</v>
      </c>
      <c r="D64" s="788">
        <v>4680115881426</v>
      </c>
      <c r="E64" s="789"/>
      <c r="F64" s="776">
        <v>1.35</v>
      </c>
      <c r="G64" s="31">
        <v>8</v>
      </c>
      <c r="H64" s="776">
        <v>10.8</v>
      </c>
      <c r="I64" s="776">
        <v>11.28</v>
      </c>
      <c r="J64" s="31">
        <v>56</v>
      </c>
      <c r="K64" s="31" t="s">
        <v>118</v>
      </c>
      <c r="L64" s="31" t="s">
        <v>147</v>
      </c>
      <c r="M64" s="32" t="s">
        <v>121</v>
      </c>
      <c r="N64" s="32"/>
      <c r="O64" s="31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148</v>
      </c>
      <c r="AG64" s="63"/>
      <c r="AJ64" s="66" t="s">
        <v>149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customHeight="1" x14ac:dyDescent="0.25">
      <c r="A65" s="53" t="s">
        <v>145</v>
      </c>
      <c r="B65" s="53" t="s">
        <v>150</v>
      </c>
      <c r="C65" s="30">
        <v>4301011948</v>
      </c>
      <c r="D65" s="788">
        <v>4680115881426</v>
      </c>
      <c r="E65" s="789"/>
      <c r="F65" s="776">
        <v>1.35</v>
      </c>
      <c r="G65" s="31">
        <v>8</v>
      </c>
      <c r="H65" s="776">
        <v>10.8</v>
      </c>
      <c r="I65" s="776">
        <v>11.28</v>
      </c>
      <c r="J65" s="31">
        <v>48</v>
      </c>
      <c r="K65" s="31" t="s">
        <v>118</v>
      </c>
      <c r="L65" s="31"/>
      <c r="M65" s="32" t="s">
        <v>151</v>
      </c>
      <c r="N65" s="32"/>
      <c r="O65" s="31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IFERROR(IF(Y65=0,"",ROUNDUP(Y65/H65,0)*0.02039),"")</f>
        <v/>
      </c>
      <c r="AA65" s="55"/>
      <c r="AB65" s="56"/>
      <c r="AC65" s="111" t="s">
        <v>152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customHeight="1" x14ac:dyDescent="0.25">
      <c r="A66" s="53" t="s">
        <v>153</v>
      </c>
      <c r="B66" s="53" t="s">
        <v>154</v>
      </c>
      <c r="C66" s="30">
        <v>4301011386</v>
      </c>
      <c r="D66" s="788">
        <v>4680115880283</v>
      </c>
      <c r="E66" s="789"/>
      <c r="F66" s="776">
        <v>0.6</v>
      </c>
      <c r="G66" s="31">
        <v>8</v>
      </c>
      <c r="H66" s="776">
        <v>4.8</v>
      </c>
      <c r="I66" s="776">
        <v>5.01</v>
      </c>
      <c r="J66" s="31">
        <v>132</v>
      </c>
      <c r="K66" s="31" t="s">
        <v>128</v>
      </c>
      <c r="L66" s="31"/>
      <c r="M66" s="32" t="s">
        <v>121</v>
      </c>
      <c r="N66" s="32"/>
      <c r="O66" s="31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155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27" customHeight="1" x14ac:dyDescent="0.25">
      <c r="A67" s="53" t="s">
        <v>156</v>
      </c>
      <c r="B67" s="53" t="s">
        <v>157</v>
      </c>
      <c r="C67" s="30">
        <v>4301011432</v>
      </c>
      <c r="D67" s="788">
        <v>4680115882720</v>
      </c>
      <c r="E67" s="789"/>
      <c r="F67" s="776">
        <v>0.45</v>
      </c>
      <c r="G67" s="31">
        <v>10</v>
      </c>
      <c r="H67" s="776">
        <v>4.5</v>
      </c>
      <c r="I67" s="776">
        <v>4.71</v>
      </c>
      <c r="J67" s="31">
        <v>132</v>
      </c>
      <c r="K67" s="31" t="s">
        <v>128</v>
      </c>
      <c r="L67" s="31"/>
      <c r="M67" s="32" t="s">
        <v>121</v>
      </c>
      <c r="N67" s="32"/>
      <c r="O67" s="31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158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37.5" customHeight="1" x14ac:dyDescent="0.25">
      <c r="A68" s="53" t="s">
        <v>159</v>
      </c>
      <c r="B68" s="53" t="s">
        <v>160</v>
      </c>
      <c r="C68" s="30">
        <v>4301011806</v>
      </c>
      <c r="D68" s="788">
        <v>4680115881525</v>
      </c>
      <c r="E68" s="789"/>
      <c r="F68" s="776">
        <v>0.4</v>
      </c>
      <c r="G68" s="31">
        <v>10</v>
      </c>
      <c r="H68" s="776">
        <v>4</v>
      </c>
      <c r="I68" s="776">
        <v>4.21</v>
      </c>
      <c r="J68" s="31">
        <v>132</v>
      </c>
      <c r="K68" s="31" t="s">
        <v>128</v>
      </c>
      <c r="L68" s="31"/>
      <c r="M68" s="32" t="s">
        <v>121</v>
      </c>
      <c r="N68" s="32"/>
      <c r="O68" s="31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37.5" customHeight="1" x14ac:dyDescent="0.25">
      <c r="A69" s="53" t="s">
        <v>162</v>
      </c>
      <c r="B69" s="53" t="s">
        <v>163</v>
      </c>
      <c r="C69" s="30">
        <v>4301011589</v>
      </c>
      <c r="D69" s="788">
        <v>4680115885899</v>
      </c>
      <c r="E69" s="789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4301011192</v>
      </c>
      <c r="D70" s="788">
        <v>4607091382952</v>
      </c>
      <c r="E70" s="789"/>
      <c r="F70" s="776">
        <v>0.5</v>
      </c>
      <c r="G70" s="31">
        <v>6</v>
      </c>
      <c r="H70" s="776">
        <v>3</v>
      </c>
      <c r="I70" s="776">
        <v>3.21</v>
      </c>
      <c r="J70" s="31">
        <v>132</v>
      </c>
      <c r="K70" s="31" t="s">
        <v>128</v>
      </c>
      <c r="L70" s="31"/>
      <c r="M70" s="32" t="s">
        <v>121</v>
      </c>
      <c r="N70" s="32"/>
      <c r="O70" s="31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3"/>
      <c r="V70" s="33"/>
      <c r="W70" s="34" t="s">
        <v>69</v>
      </c>
      <c r="X70" s="777">
        <v>0</v>
      </c>
      <c r="Y70" s="778">
        <f t="shared" si="11"/>
        <v>0</v>
      </c>
      <c r="Z70" s="35" t="str">
        <f>IFERROR(IF(Y70=0,"",ROUNDUP(Y70/H70,0)*0.00902),"")</f>
        <v/>
      </c>
      <c r="AA70" s="55"/>
      <c r="AB70" s="56"/>
      <c r="AC70" s="121" t="s">
        <v>168</v>
      </c>
      <c r="AG70" s="63"/>
      <c r="AJ70" s="66"/>
      <c r="AK70" s="66">
        <v>0</v>
      </c>
      <c r="BB70" s="122" t="s">
        <v>1</v>
      </c>
      <c r="BM70" s="63">
        <f t="shared" si="12"/>
        <v>0</v>
      </c>
      <c r="BN70" s="63">
        <f t="shared" si="13"/>
        <v>0</v>
      </c>
      <c r="BO70" s="63">
        <f t="shared" si="14"/>
        <v>0</v>
      </c>
      <c r="BP70" s="63">
        <f t="shared" si="15"/>
        <v>0</v>
      </c>
    </row>
    <row r="71" spans="1:68" ht="27" customHeight="1" x14ac:dyDescent="0.25">
      <c r="A71" s="53" t="s">
        <v>169</v>
      </c>
      <c r="B71" s="53" t="s">
        <v>170</v>
      </c>
      <c r="C71" s="30">
        <v>4301011802</v>
      </c>
      <c r="D71" s="788">
        <v>4680115881419</v>
      </c>
      <c r="E71" s="789"/>
      <c r="F71" s="776">
        <v>0.45</v>
      </c>
      <c r="G71" s="31">
        <v>10</v>
      </c>
      <c r="H71" s="776">
        <v>4.5</v>
      </c>
      <c r="I71" s="776">
        <v>4.71</v>
      </c>
      <c r="J71" s="31">
        <v>132</v>
      </c>
      <c r="K71" s="31" t="s">
        <v>128</v>
      </c>
      <c r="L71" s="31" t="s">
        <v>129</v>
      </c>
      <c r="M71" s="32" t="s">
        <v>68</v>
      </c>
      <c r="N71" s="32"/>
      <c r="O71" s="31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3"/>
      <c r="V71" s="33"/>
      <c r="W71" s="34" t="s">
        <v>69</v>
      </c>
      <c r="X71" s="777">
        <v>0</v>
      </c>
      <c r="Y71" s="778">
        <f t="shared" si="11"/>
        <v>0</v>
      </c>
      <c r="Z71" s="35" t="str">
        <f>IFERROR(IF(Y71=0,"",ROUNDUP(Y71/H71,0)*0.00902),"")</f>
        <v/>
      </c>
      <c r="AA71" s="55"/>
      <c r="AB71" s="56"/>
      <c r="AC71" s="123" t="s">
        <v>171</v>
      </c>
      <c r="AG71" s="63"/>
      <c r="AJ71" s="66" t="s">
        <v>130</v>
      </c>
      <c r="AK71" s="66">
        <v>54</v>
      </c>
      <c r="BB71" s="124" t="s">
        <v>1</v>
      </c>
      <c r="BM71" s="63">
        <f t="shared" si="12"/>
        <v>0</v>
      </c>
      <c r="BN71" s="63">
        <f t="shared" si="13"/>
        <v>0</v>
      </c>
      <c r="BO71" s="63">
        <f t="shared" si="14"/>
        <v>0</v>
      </c>
      <c r="BP71" s="63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6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6" t="s">
        <v>69</v>
      </c>
      <c r="X73" s="779">
        <f>IFERROR(SUM(X63:X71),"0")</f>
        <v>0</v>
      </c>
      <c r="Y73" s="779">
        <f>IFERROR(SUM(Y63:Y71),"0")</f>
        <v>0</v>
      </c>
      <c r="Z73" s="36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68"/>
      <c r="AB74" s="768"/>
      <c r="AC74" s="768"/>
    </row>
    <row r="75" spans="1:68" ht="27" customHeight="1" x14ac:dyDescent="0.25">
      <c r="A75" s="53" t="s">
        <v>173</v>
      </c>
      <c r="B75" s="53" t="s">
        <v>174</v>
      </c>
      <c r="C75" s="30">
        <v>4301020298</v>
      </c>
      <c r="D75" s="788">
        <v>4680115881440</v>
      </c>
      <c r="E75" s="789"/>
      <c r="F75" s="776">
        <v>1.35</v>
      </c>
      <c r="G75" s="31">
        <v>8</v>
      </c>
      <c r="H75" s="776">
        <v>10.8</v>
      </c>
      <c r="I75" s="776">
        <v>11.28</v>
      </c>
      <c r="J75" s="31">
        <v>56</v>
      </c>
      <c r="K75" s="31" t="s">
        <v>118</v>
      </c>
      <c r="L75" s="31"/>
      <c r="M75" s="32" t="s">
        <v>121</v>
      </c>
      <c r="N75" s="32"/>
      <c r="O75" s="31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3"/>
      <c r="V75" s="33"/>
      <c r="W75" s="34" t="s">
        <v>69</v>
      </c>
      <c r="X75" s="777">
        <v>100</v>
      </c>
      <c r="Y75" s="778">
        <f>IFERROR(IF(X75="",0,CEILING((X75/$H75),1)*$H75),"")</f>
        <v>108</v>
      </c>
      <c r="Z75" s="35">
        <f>IFERROR(IF(Y75=0,"",ROUNDUP(Y75/H75,0)*0.02175),"")</f>
        <v>0.21749999999999997</v>
      </c>
      <c r="AA75" s="55"/>
      <c r="AB75" s="56"/>
      <c r="AC75" s="125" t="s">
        <v>175</v>
      </c>
      <c r="AG75" s="63"/>
      <c r="AJ75" s="66"/>
      <c r="AK75" s="66">
        <v>0</v>
      </c>
      <c r="BB75" s="126" t="s">
        <v>1</v>
      </c>
      <c r="BM75" s="63">
        <f>IFERROR(X75*I75/H75,"0")</f>
        <v>104.44444444444444</v>
      </c>
      <c r="BN75" s="63">
        <f>IFERROR(Y75*I75/H75,"0")</f>
        <v>112.8</v>
      </c>
      <c r="BO75" s="63">
        <f>IFERROR(1/J75*(X75/H75),"0")</f>
        <v>0.16534391534391535</v>
      </c>
      <c r="BP75" s="63">
        <f>IFERROR(1/J75*(Y75/H75),"0")</f>
        <v>0.17857142857142855</v>
      </c>
    </row>
    <row r="76" spans="1:68" ht="27" customHeight="1" x14ac:dyDescent="0.25">
      <c r="A76" s="53" t="s">
        <v>176</v>
      </c>
      <c r="B76" s="53" t="s">
        <v>177</v>
      </c>
      <c r="C76" s="30">
        <v>4301020228</v>
      </c>
      <c r="D76" s="788">
        <v>4680115882751</v>
      </c>
      <c r="E76" s="789"/>
      <c r="F76" s="776">
        <v>0.45</v>
      </c>
      <c r="G76" s="31">
        <v>10</v>
      </c>
      <c r="H76" s="776">
        <v>4.5</v>
      </c>
      <c r="I76" s="776">
        <v>4.71</v>
      </c>
      <c r="J76" s="31">
        <v>132</v>
      </c>
      <c r="K76" s="31" t="s">
        <v>128</v>
      </c>
      <c r="L76" s="31"/>
      <c r="M76" s="32" t="s">
        <v>121</v>
      </c>
      <c r="N76" s="32"/>
      <c r="O76" s="31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IFERROR(IF(Y76=0,"",ROUNDUP(Y76/H76,0)*0.00902),"")</f>
        <v/>
      </c>
      <c r="AA76" s="55"/>
      <c r="AB76" s="56"/>
      <c r="AC76" s="127" t="s">
        <v>178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16.5" customHeight="1" x14ac:dyDescent="0.25">
      <c r="A77" s="53" t="s">
        <v>179</v>
      </c>
      <c r="B77" s="53" t="s">
        <v>180</v>
      </c>
      <c r="C77" s="30">
        <v>4301020358</v>
      </c>
      <c r="D77" s="788">
        <v>4680115885950</v>
      </c>
      <c r="E77" s="789"/>
      <c r="F77" s="776">
        <v>0.37</v>
      </c>
      <c r="G77" s="31">
        <v>6</v>
      </c>
      <c r="H77" s="776">
        <v>2.2200000000000002</v>
      </c>
      <c r="I77" s="776">
        <v>2.4</v>
      </c>
      <c r="J77" s="31">
        <v>182</v>
      </c>
      <c r="K77" s="31" t="s">
        <v>76</v>
      </c>
      <c r="L77" s="31"/>
      <c r="M77" s="32" t="s">
        <v>77</v>
      </c>
      <c r="N77" s="32"/>
      <c r="O77" s="31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175</v>
      </c>
      <c r="AG77" s="63"/>
      <c r="AJ77" s="66"/>
      <c r="AK77" s="66">
        <v>0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t="27" customHeight="1" x14ac:dyDescent="0.25">
      <c r="A78" s="53" t="s">
        <v>181</v>
      </c>
      <c r="B78" s="53" t="s">
        <v>182</v>
      </c>
      <c r="C78" s="30">
        <v>4301020296</v>
      </c>
      <c r="D78" s="788">
        <v>4680115881433</v>
      </c>
      <c r="E78" s="789"/>
      <c r="F78" s="776">
        <v>0.45</v>
      </c>
      <c r="G78" s="31">
        <v>6</v>
      </c>
      <c r="H78" s="776">
        <v>2.7</v>
      </c>
      <c r="I78" s="776">
        <v>2.88</v>
      </c>
      <c r="J78" s="31">
        <v>182</v>
      </c>
      <c r="K78" s="31" t="s">
        <v>76</v>
      </c>
      <c r="L78" s="31" t="s">
        <v>129</v>
      </c>
      <c r="M78" s="32" t="s">
        <v>121</v>
      </c>
      <c r="N78" s="32"/>
      <c r="O78" s="31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3"/>
      <c r="V78" s="33"/>
      <c r="W78" s="34" t="s">
        <v>69</v>
      </c>
      <c r="X78" s="777">
        <v>0</v>
      </c>
      <c r="Y78" s="778">
        <f>IFERROR(IF(X78="",0,CEILING((X78/$H78),1)*$H78),"")</f>
        <v>0</v>
      </c>
      <c r="Z78" s="35" t="str">
        <f>IFERROR(IF(Y78=0,"",ROUNDUP(Y78/H78,0)*0.00651),"")</f>
        <v/>
      </c>
      <c r="AA78" s="55"/>
      <c r="AB78" s="56"/>
      <c r="AC78" s="131" t="s">
        <v>175</v>
      </c>
      <c r="AG78" s="63"/>
      <c r="AJ78" s="66" t="s">
        <v>130</v>
      </c>
      <c r="AK78" s="66">
        <v>37.799999999999997</v>
      </c>
      <c r="BB78" s="132" t="s">
        <v>1</v>
      </c>
      <c r="BM78" s="63">
        <f>IFERROR(X78*I78/H78,"0")</f>
        <v>0</v>
      </c>
      <c r="BN78" s="63">
        <f>IFERROR(Y78*I78/H78,"0")</f>
        <v>0</v>
      </c>
      <c r="BO78" s="63">
        <f>IFERROR(1/J78*(X78/H78),"0")</f>
        <v>0</v>
      </c>
      <c r="BP78" s="63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6" t="s">
        <v>72</v>
      </c>
      <c r="X79" s="779">
        <f>IFERROR(X75/H75,"0")+IFERROR(X76/H76,"0")+IFERROR(X77/H77,"0")+IFERROR(X78/H78,"0")</f>
        <v>9.2592592592592595</v>
      </c>
      <c r="Y79" s="779">
        <f>IFERROR(Y75/H75,"0")+IFERROR(Y76/H76,"0")+IFERROR(Y77/H77,"0")+IFERROR(Y78/H78,"0")</f>
        <v>10</v>
      </c>
      <c r="Z79" s="779">
        <f>IFERROR(IF(Z75="",0,Z75),"0")+IFERROR(IF(Z76="",0,Z76),"0")+IFERROR(IF(Z77="",0,Z77),"0")+IFERROR(IF(Z78="",0,Z78),"0")</f>
        <v>0.21749999999999997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6" t="s">
        <v>69</v>
      </c>
      <c r="X80" s="779">
        <f>IFERROR(SUM(X75:X78),"0")</f>
        <v>100</v>
      </c>
      <c r="Y80" s="779">
        <f>IFERROR(SUM(Y75:Y78),"0")</f>
        <v>108</v>
      </c>
      <c r="Z80" s="36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68"/>
      <c r="AB81" s="768"/>
      <c r="AC81" s="768"/>
    </row>
    <row r="82" spans="1:68" ht="16.5" customHeight="1" x14ac:dyDescent="0.25">
      <c r="A82" s="53" t="s">
        <v>183</v>
      </c>
      <c r="B82" s="53" t="s">
        <v>184</v>
      </c>
      <c r="C82" s="30">
        <v>4301031242</v>
      </c>
      <c r="D82" s="788">
        <v>4680115885066</v>
      </c>
      <c r="E82" s="789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128</v>
      </c>
      <c r="L82" s="31"/>
      <c r="M82" s="32" t="s">
        <v>68</v>
      </c>
      <c r="N82" s="32"/>
      <c r="O82" s="31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3"/>
      <c r="V82" s="33"/>
      <c r="W82" s="34" t="s">
        <v>69</v>
      </c>
      <c r="X82" s="777">
        <v>0</v>
      </c>
      <c r="Y82" s="778">
        <f t="shared" ref="Y82:Y87" si="16">IFERROR(IF(X82="",0,CEILING((X82/$H82),1)*$H82),"")</f>
        <v>0</v>
      </c>
      <c r="Z82" s="35" t="str">
        <f>IFERROR(IF(Y82=0,"",ROUNDUP(Y82/H82,0)*0.00902),"")</f>
        <v/>
      </c>
      <c r="AA82" s="55"/>
      <c r="AB82" s="56"/>
      <c r="AC82" s="133" t="s">
        <v>185</v>
      </c>
      <c r="AG82" s="63"/>
      <c r="AJ82" s="66"/>
      <c r="AK82" s="66">
        <v>0</v>
      </c>
      <c r="BB82" s="134" t="s">
        <v>1</v>
      </c>
      <c r="BM82" s="63">
        <f t="shared" ref="BM82:BM87" si="17">IFERROR(X82*I82/H82,"0")</f>
        <v>0</v>
      </c>
      <c r="BN82" s="63">
        <f t="shared" ref="BN82:BN87" si="18">IFERROR(Y82*I82/H82,"0")</f>
        <v>0</v>
      </c>
      <c r="BO82" s="63">
        <f t="shared" ref="BO82:BO87" si="19">IFERROR(1/J82*(X82/H82),"0")</f>
        <v>0</v>
      </c>
      <c r="BP82" s="63">
        <f t="shared" ref="BP82:BP87" si="20">IFERROR(1/J82*(Y82/H82),"0")</f>
        <v>0</v>
      </c>
    </row>
    <row r="83" spans="1:68" ht="16.5" customHeight="1" x14ac:dyDescent="0.25">
      <c r="A83" s="53" t="s">
        <v>186</v>
      </c>
      <c r="B83" s="53" t="s">
        <v>187</v>
      </c>
      <c r="C83" s="30">
        <v>4301031240</v>
      </c>
      <c r="D83" s="788">
        <v>4680115885042</v>
      </c>
      <c r="E83" s="789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128</v>
      </c>
      <c r="L83" s="31"/>
      <c r="M83" s="32" t="s">
        <v>68</v>
      </c>
      <c r="N83" s="32"/>
      <c r="O83" s="31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16.5" customHeight="1" x14ac:dyDescent="0.25">
      <c r="A84" s="53" t="s">
        <v>189</v>
      </c>
      <c r="B84" s="53" t="s">
        <v>190</v>
      </c>
      <c r="C84" s="30">
        <v>4301031315</v>
      </c>
      <c r="D84" s="788">
        <v>4680115885080</v>
      </c>
      <c r="E84" s="789"/>
      <c r="F84" s="776">
        <v>0.7</v>
      </c>
      <c r="G84" s="31">
        <v>6</v>
      </c>
      <c r="H84" s="776">
        <v>4.2</v>
      </c>
      <c r="I84" s="776">
        <v>4.41</v>
      </c>
      <c r="J84" s="31">
        <v>132</v>
      </c>
      <c r="K84" s="31" t="s">
        <v>128</v>
      </c>
      <c r="L84" s="31"/>
      <c r="M84" s="32" t="s">
        <v>68</v>
      </c>
      <c r="N84" s="32"/>
      <c r="O84" s="31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IFERROR(IF(Y84=0,"",ROUNDUP(Y84/H84,0)*0.00902),"")</f>
        <v/>
      </c>
      <c r="AA84" s="55"/>
      <c r="AB84" s="56"/>
      <c r="AC84" s="137" t="s">
        <v>191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customHeight="1" x14ac:dyDescent="0.25">
      <c r="A85" s="53" t="s">
        <v>192</v>
      </c>
      <c r="B85" s="53" t="s">
        <v>193</v>
      </c>
      <c r="C85" s="30">
        <v>4301031243</v>
      </c>
      <c r="D85" s="788">
        <v>4680115885073</v>
      </c>
      <c r="E85" s="789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185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customHeight="1" x14ac:dyDescent="0.25">
      <c r="A86" s="53" t="s">
        <v>194</v>
      </c>
      <c r="B86" s="53" t="s">
        <v>195</v>
      </c>
      <c r="C86" s="30">
        <v>4301031241</v>
      </c>
      <c r="D86" s="788">
        <v>4680115885059</v>
      </c>
      <c r="E86" s="789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188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t="27" customHeight="1" x14ac:dyDescent="0.25">
      <c r="A87" s="53" t="s">
        <v>196</v>
      </c>
      <c r="B87" s="53" t="s">
        <v>197</v>
      </c>
      <c r="C87" s="30">
        <v>4301031316</v>
      </c>
      <c r="D87" s="788">
        <v>4680115885097</v>
      </c>
      <c r="E87" s="789"/>
      <c r="F87" s="776">
        <v>0.3</v>
      </c>
      <c r="G87" s="31">
        <v>6</v>
      </c>
      <c r="H87" s="776">
        <v>1.8</v>
      </c>
      <c r="I87" s="776">
        <v>1.9</v>
      </c>
      <c r="J87" s="31">
        <v>234</v>
      </c>
      <c r="K87" s="31" t="s">
        <v>67</v>
      </c>
      <c r="L87" s="31"/>
      <c r="M87" s="32" t="s">
        <v>68</v>
      </c>
      <c r="N87" s="32"/>
      <c r="O87" s="31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3"/>
      <c r="V87" s="33"/>
      <c r="W87" s="34" t="s">
        <v>69</v>
      </c>
      <c r="X87" s="777">
        <v>0</v>
      </c>
      <c r="Y87" s="778">
        <f t="shared" si="16"/>
        <v>0</v>
      </c>
      <c r="Z87" s="35" t="str">
        <f>IFERROR(IF(Y87=0,"",ROUNDUP(Y87/H87,0)*0.00502),"")</f>
        <v/>
      </c>
      <c r="AA87" s="55"/>
      <c r="AB87" s="56"/>
      <c r="AC87" s="143" t="s">
        <v>191</v>
      </c>
      <c r="AG87" s="63"/>
      <c r="AJ87" s="66"/>
      <c r="AK87" s="66">
        <v>0</v>
      </c>
      <c r="BB87" s="144" t="s">
        <v>1</v>
      </c>
      <c r="BM87" s="63">
        <f t="shared" si="17"/>
        <v>0</v>
      </c>
      <c r="BN87" s="63">
        <f t="shared" si="18"/>
        <v>0</v>
      </c>
      <c r="BO87" s="63">
        <f t="shared" si="19"/>
        <v>0</v>
      </c>
      <c r="BP87" s="63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6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6" t="s">
        <v>69</v>
      </c>
      <c r="X89" s="779">
        <f>IFERROR(SUM(X82:X87),"0")</f>
        <v>0</v>
      </c>
      <c r="Y89" s="779">
        <f>IFERROR(SUM(Y82:Y87),"0")</f>
        <v>0</v>
      </c>
      <c r="Z89" s="36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68"/>
      <c r="AB90" s="768"/>
      <c r="AC90" s="768"/>
    </row>
    <row r="91" spans="1:68" ht="27" customHeight="1" x14ac:dyDescent="0.25">
      <c r="A91" s="53" t="s">
        <v>198</v>
      </c>
      <c r="B91" s="53" t="s">
        <v>199</v>
      </c>
      <c r="C91" s="30">
        <v>4301051823</v>
      </c>
      <c r="D91" s="788">
        <v>4680115881891</v>
      </c>
      <c r="E91" s="789"/>
      <c r="F91" s="776">
        <v>1.4</v>
      </c>
      <c r="G91" s="31">
        <v>6</v>
      </c>
      <c r="H91" s="776">
        <v>8.4</v>
      </c>
      <c r="I91" s="776">
        <v>8.9640000000000004</v>
      </c>
      <c r="J91" s="31">
        <v>56</v>
      </c>
      <c r="K91" s="31" t="s">
        <v>118</v>
      </c>
      <c r="L91" s="31"/>
      <c r="M91" s="32" t="s">
        <v>68</v>
      </c>
      <c r="N91" s="32"/>
      <c r="O91" s="31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3"/>
      <c r="V91" s="33"/>
      <c r="W91" s="34" t="s">
        <v>69</v>
      </c>
      <c r="X91" s="777">
        <v>0</v>
      </c>
      <c r="Y91" s="778">
        <f t="shared" ref="Y91:Y96" si="21">IFERROR(IF(X91="",0,CEILING((X91/$H91),1)*$H91),"")</f>
        <v>0</v>
      </c>
      <c r="Z91" s="35" t="str">
        <f>IFERROR(IF(Y91=0,"",ROUNDUP(Y91/H91,0)*0.02175),"")</f>
        <v/>
      </c>
      <c r="AA91" s="55"/>
      <c r="AB91" s="56"/>
      <c r="AC91" s="145" t="s">
        <v>200</v>
      </c>
      <c r="AG91" s="63"/>
      <c r="AJ91" s="66"/>
      <c r="AK91" s="66">
        <v>0</v>
      </c>
      <c r="BB91" s="146" t="s">
        <v>1</v>
      </c>
      <c r="BM91" s="63">
        <f t="shared" ref="BM91:BM96" si="22">IFERROR(X91*I91/H91,"0")</f>
        <v>0</v>
      </c>
      <c r="BN91" s="63">
        <f t="shared" ref="BN91:BN96" si="23">IFERROR(Y91*I91/H91,"0")</f>
        <v>0</v>
      </c>
      <c r="BO91" s="63">
        <f t="shared" ref="BO91:BO96" si="24">IFERROR(1/J91*(X91/H91),"0")</f>
        <v>0</v>
      </c>
      <c r="BP91" s="63">
        <f t="shared" ref="BP91:BP96" si="25">IFERROR(1/J91*(Y91/H91),"0")</f>
        <v>0</v>
      </c>
    </row>
    <row r="92" spans="1:68" ht="37.5" customHeight="1" x14ac:dyDescent="0.25">
      <c r="A92" s="53" t="s">
        <v>201</v>
      </c>
      <c r="B92" s="53" t="s">
        <v>202</v>
      </c>
      <c r="C92" s="30">
        <v>4301051846</v>
      </c>
      <c r="D92" s="788">
        <v>4680115885769</v>
      </c>
      <c r="E92" s="789"/>
      <c r="F92" s="776">
        <v>1.4</v>
      </c>
      <c r="G92" s="31">
        <v>6</v>
      </c>
      <c r="H92" s="776">
        <v>8.4</v>
      </c>
      <c r="I92" s="776">
        <v>8.8800000000000008</v>
      </c>
      <c r="J92" s="31">
        <v>56</v>
      </c>
      <c r="K92" s="31" t="s">
        <v>118</v>
      </c>
      <c r="L92" s="31"/>
      <c r="M92" s="32" t="s">
        <v>77</v>
      </c>
      <c r="N92" s="32"/>
      <c r="O92" s="31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customHeight="1" x14ac:dyDescent="0.25">
      <c r="A93" s="53" t="s">
        <v>204</v>
      </c>
      <c r="B93" s="53" t="s">
        <v>205</v>
      </c>
      <c r="C93" s="30">
        <v>4301051822</v>
      </c>
      <c r="D93" s="788">
        <v>4680115884410</v>
      </c>
      <c r="E93" s="789"/>
      <c r="F93" s="776">
        <v>1.4</v>
      </c>
      <c r="G93" s="31">
        <v>6</v>
      </c>
      <c r="H93" s="776">
        <v>8.4</v>
      </c>
      <c r="I93" s="776">
        <v>8.952</v>
      </c>
      <c r="J93" s="31">
        <v>56</v>
      </c>
      <c r="K93" s="31" t="s">
        <v>118</v>
      </c>
      <c r="L93" s="31"/>
      <c r="M93" s="32" t="s">
        <v>68</v>
      </c>
      <c r="N93" s="32"/>
      <c r="O93" s="31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IFERROR(IF(Y93=0,"",ROUNDUP(Y93/H93,0)*0.02175),"")</f>
        <v/>
      </c>
      <c r="AA93" s="55"/>
      <c r="AB93" s="56"/>
      <c r="AC93" s="149" t="s">
        <v>206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27" customHeight="1" x14ac:dyDescent="0.25">
      <c r="A94" s="53" t="s">
        <v>207</v>
      </c>
      <c r="B94" s="53" t="s">
        <v>208</v>
      </c>
      <c r="C94" s="30">
        <v>4301051837</v>
      </c>
      <c r="D94" s="788">
        <v>4680115884311</v>
      </c>
      <c r="E94" s="789"/>
      <c r="F94" s="776">
        <v>0.3</v>
      </c>
      <c r="G94" s="31">
        <v>6</v>
      </c>
      <c r="H94" s="776">
        <v>1.8</v>
      </c>
      <c r="I94" s="776">
        <v>2.0459999999999998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200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customHeight="1" x14ac:dyDescent="0.25">
      <c r="A95" s="53" t="s">
        <v>209</v>
      </c>
      <c r="B95" s="53" t="s">
        <v>210</v>
      </c>
      <c r="C95" s="30">
        <v>4301051844</v>
      </c>
      <c r="D95" s="788">
        <v>4680115885929</v>
      </c>
      <c r="E95" s="789"/>
      <c r="F95" s="776">
        <v>0.42</v>
      </c>
      <c r="G95" s="31">
        <v>6</v>
      </c>
      <c r="H95" s="776">
        <v>2.52</v>
      </c>
      <c r="I95" s="776">
        <v>2.7</v>
      </c>
      <c r="J95" s="31">
        <v>182</v>
      </c>
      <c r="K95" s="31" t="s">
        <v>76</v>
      </c>
      <c r="L95" s="31"/>
      <c r="M95" s="32" t="s">
        <v>77</v>
      </c>
      <c r="N95" s="32"/>
      <c r="O95" s="31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203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t="37.5" customHeight="1" x14ac:dyDescent="0.25">
      <c r="A96" s="53" t="s">
        <v>211</v>
      </c>
      <c r="B96" s="53" t="s">
        <v>212</v>
      </c>
      <c r="C96" s="30">
        <v>4301051827</v>
      </c>
      <c r="D96" s="788">
        <v>4680115884403</v>
      </c>
      <c r="E96" s="789"/>
      <c r="F96" s="776">
        <v>0.3</v>
      </c>
      <c r="G96" s="31">
        <v>6</v>
      </c>
      <c r="H96" s="776">
        <v>1.8</v>
      </c>
      <c r="I96" s="776">
        <v>1.98</v>
      </c>
      <c r="J96" s="31">
        <v>182</v>
      </c>
      <c r="K96" s="31" t="s">
        <v>76</v>
      </c>
      <c r="L96" s="31"/>
      <c r="M96" s="32" t="s">
        <v>68</v>
      </c>
      <c r="N96" s="32"/>
      <c r="O96" s="31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3"/>
      <c r="V96" s="33"/>
      <c r="W96" s="34" t="s">
        <v>69</v>
      </c>
      <c r="X96" s="777">
        <v>0</v>
      </c>
      <c r="Y96" s="778">
        <f t="shared" si="21"/>
        <v>0</v>
      </c>
      <c r="Z96" s="35" t="str">
        <f>IFERROR(IF(Y96=0,"",ROUNDUP(Y96/H96,0)*0.00651),"")</f>
        <v/>
      </c>
      <c r="AA96" s="55"/>
      <c r="AB96" s="56"/>
      <c r="AC96" s="155" t="s">
        <v>206</v>
      </c>
      <c r="AG96" s="63"/>
      <c r="AJ96" s="66"/>
      <c r="AK96" s="66">
        <v>0</v>
      </c>
      <c r="BB96" s="156" t="s">
        <v>1</v>
      </c>
      <c r="BM96" s="63">
        <f t="shared" si="22"/>
        <v>0</v>
      </c>
      <c r="BN96" s="63">
        <f t="shared" si="23"/>
        <v>0</v>
      </c>
      <c r="BO96" s="63">
        <f t="shared" si="24"/>
        <v>0</v>
      </c>
      <c r="BP96" s="63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6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6" t="s">
        <v>69</v>
      </c>
      <c r="X98" s="779">
        <f>IFERROR(SUM(X91:X96),"0")</f>
        <v>0</v>
      </c>
      <c r="Y98" s="779">
        <f>IFERROR(SUM(Y91:Y96),"0")</f>
        <v>0</v>
      </c>
      <c r="Z98" s="36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68"/>
      <c r="AB99" s="768"/>
      <c r="AC99" s="768"/>
    </row>
    <row r="100" spans="1:68" ht="37.5" customHeight="1" x14ac:dyDescent="0.25">
      <c r="A100" s="53" t="s">
        <v>214</v>
      </c>
      <c r="B100" s="53" t="s">
        <v>215</v>
      </c>
      <c r="C100" s="30">
        <v>4301060366</v>
      </c>
      <c r="D100" s="788">
        <v>4680115881532</v>
      </c>
      <c r="E100" s="789"/>
      <c r="F100" s="776">
        <v>1.3</v>
      </c>
      <c r="G100" s="31">
        <v>6</v>
      </c>
      <c r="H100" s="776">
        <v>7.8</v>
      </c>
      <c r="I100" s="776">
        <v>8.2799999999999994</v>
      </c>
      <c r="J100" s="31">
        <v>56</v>
      </c>
      <c r="K100" s="31" t="s">
        <v>118</v>
      </c>
      <c r="L100" s="31"/>
      <c r="M100" s="32" t="s">
        <v>68</v>
      </c>
      <c r="N100" s="32"/>
      <c r="O100" s="31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216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37.5" customHeight="1" x14ac:dyDescent="0.25">
      <c r="A101" s="53" t="s">
        <v>214</v>
      </c>
      <c r="B101" s="53" t="s">
        <v>217</v>
      </c>
      <c r="C101" s="30">
        <v>4301060371</v>
      </c>
      <c r="D101" s="788">
        <v>4680115881532</v>
      </c>
      <c r="E101" s="789"/>
      <c r="F101" s="776">
        <v>1.4</v>
      </c>
      <c r="G101" s="31">
        <v>6</v>
      </c>
      <c r="H101" s="776">
        <v>8.4</v>
      </c>
      <c r="I101" s="776">
        <v>8.9640000000000004</v>
      </c>
      <c r="J101" s="31">
        <v>56</v>
      </c>
      <c r="K101" s="31" t="s">
        <v>118</v>
      </c>
      <c r="L101" s="31"/>
      <c r="M101" s="32" t="s">
        <v>68</v>
      </c>
      <c r="N101" s="32"/>
      <c r="O101" s="31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IFERROR(IF(Y101=0,"",ROUNDUP(Y101/H101,0)*0.02175),"")</f>
        <v/>
      </c>
      <c r="AA101" s="55"/>
      <c r="AB101" s="56"/>
      <c r="AC101" s="159" t="s">
        <v>216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27" customHeight="1" x14ac:dyDescent="0.25">
      <c r="A102" s="53" t="s">
        <v>218</v>
      </c>
      <c r="B102" s="53" t="s">
        <v>219</v>
      </c>
      <c r="C102" s="30">
        <v>4301060351</v>
      </c>
      <c r="D102" s="788">
        <v>4680115881464</v>
      </c>
      <c r="E102" s="789"/>
      <c r="F102" s="776">
        <v>0.4</v>
      </c>
      <c r="G102" s="31">
        <v>6</v>
      </c>
      <c r="H102" s="776">
        <v>2.4</v>
      </c>
      <c r="I102" s="776">
        <v>2.61</v>
      </c>
      <c r="J102" s="31">
        <v>132</v>
      </c>
      <c r="K102" s="31" t="s">
        <v>128</v>
      </c>
      <c r="L102" s="31"/>
      <c r="M102" s="32" t="s">
        <v>77</v>
      </c>
      <c r="N102" s="32"/>
      <c r="O102" s="31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3"/>
      <c r="V102" s="33"/>
      <c r="W102" s="34" t="s">
        <v>69</v>
      </c>
      <c r="X102" s="777">
        <v>0</v>
      </c>
      <c r="Y102" s="778">
        <f>IFERROR(IF(X102="",0,CEILING((X102/$H102),1)*$H102),"")</f>
        <v>0</v>
      </c>
      <c r="Z102" s="35" t="str">
        <f>IFERROR(IF(Y102=0,"",ROUNDUP(Y102/H102,0)*0.00902),"")</f>
        <v/>
      </c>
      <c r="AA102" s="55"/>
      <c r="AB102" s="56"/>
      <c r="AC102" s="161" t="s">
        <v>220</v>
      </c>
      <c r="AG102" s="63"/>
      <c r="AJ102" s="66"/>
      <c r="AK102" s="66">
        <v>0</v>
      </c>
      <c r="BB102" s="162" t="s">
        <v>1</v>
      </c>
      <c r="BM102" s="63">
        <f>IFERROR(X102*I102/H102,"0")</f>
        <v>0</v>
      </c>
      <c r="BN102" s="63">
        <f>IFERROR(Y102*I102/H102,"0")</f>
        <v>0</v>
      </c>
      <c r="BO102" s="63">
        <f>IFERROR(1/J102*(X102/H102),"0")</f>
        <v>0</v>
      </c>
      <c r="BP102" s="63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6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6" t="s">
        <v>69</v>
      </c>
      <c r="X104" s="779">
        <f>IFERROR(SUM(X100:X102),"0")</f>
        <v>0</v>
      </c>
      <c r="Y104" s="779">
        <f>IFERROR(SUM(Y100:Y102),"0")</f>
        <v>0</v>
      </c>
      <c r="Z104" s="36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1"/>
      <c r="AB105" s="771"/>
      <c r="AC105" s="771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68"/>
      <c r="AB106" s="768"/>
      <c r="AC106" s="768"/>
    </row>
    <row r="107" spans="1:68" ht="27" customHeight="1" x14ac:dyDescent="0.25">
      <c r="A107" s="53" t="s">
        <v>222</v>
      </c>
      <c r="B107" s="53" t="s">
        <v>223</v>
      </c>
      <c r="C107" s="30">
        <v>4301011468</v>
      </c>
      <c r="D107" s="788">
        <v>4680115881327</v>
      </c>
      <c r="E107" s="789"/>
      <c r="F107" s="776">
        <v>1.35</v>
      </c>
      <c r="G107" s="31">
        <v>8</v>
      </c>
      <c r="H107" s="776">
        <v>10.8</v>
      </c>
      <c r="I107" s="776">
        <v>11.28</v>
      </c>
      <c r="J107" s="31">
        <v>56</v>
      </c>
      <c r="K107" s="31" t="s">
        <v>118</v>
      </c>
      <c r="L107" s="31"/>
      <c r="M107" s="32" t="s">
        <v>164</v>
      </c>
      <c r="N107" s="32"/>
      <c r="O107" s="31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IFERROR(IF(Y107=0,"",ROUNDUP(Y107/H107,0)*0.02175),"")</f>
        <v/>
      </c>
      <c r="AA107" s="55"/>
      <c r="AB107" s="56"/>
      <c r="AC107" s="163" t="s">
        <v>224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customHeight="1" x14ac:dyDescent="0.25">
      <c r="A108" s="53" t="s">
        <v>225</v>
      </c>
      <c r="B108" s="53" t="s">
        <v>226</v>
      </c>
      <c r="C108" s="30">
        <v>4301011476</v>
      </c>
      <c r="D108" s="788">
        <v>4680115881518</v>
      </c>
      <c r="E108" s="789"/>
      <c r="F108" s="776">
        <v>0.4</v>
      </c>
      <c r="G108" s="31">
        <v>10</v>
      </c>
      <c r="H108" s="776">
        <v>4</v>
      </c>
      <c r="I108" s="776">
        <v>4.21</v>
      </c>
      <c r="J108" s="31">
        <v>132</v>
      </c>
      <c r="K108" s="31" t="s">
        <v>128</v>
      </c>
      <c r="L108" s="31"/>
      <c r="M108" s="32" t="s">
        <v>77</v>
      </c>
      <c r="N108" s="32"/>
      <c r="O108" s="31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227</v>
      </c>
      <c r="AG108" s="63"/>
      <c r="AJ108" s="66"/>
      <c r="AK108" s="66">
        <v>0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27" customHeight="1" x14ac:dyDescent="0.25">
      <c r="A109" s="53" t="s">
        <v>228</v>
      </c>
      <c r="B109" s="53" t="s">
        <v>229</v>
      </c>
      <c r="C109" s="30">
        <v>4301011443</v>
      </c>
      <c r="D109" s="788">
        <v>4680115881303</v>
      </c>
      <c r="E109" s="789"/>
      <c r="F109" s="776">
        <v>0.45</v>
      </c>
      <c r="G109" s="31">
        <v>10</v>
      </c>
      <c r="H109" s="776">
        <v>4.5</v>
      </c>
      <c r="I109" s="776">
        <v>4.71</v>
      </c>
      <c r="J109" s="31">
        <v>132</v>
      </c>
      <c r="K109" s="31" t="s">
        <v>128</v>
      </c>
      <c r="L109" s="31" t="s">
        <v>129</v>
      </c>
      <c r="M109" s="32" t="s">
        <v>164</v>
      </c>
      <c r="N109" s="32"/>
      <c r="O109" s="31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3"/>
      <c r="V109" s="33"/>
      <c r="W109" s="34" t="s">
        <v>69</v>
      </c>
      <c r="X109" s="777">
        <v>0</v>
      </c>
      <c r="Y109" s="778">
        <f>IFERROR(IF(X109="",0,CEILING((X109/$H109),1)*$H109),"")</f>
        <v>0</v>
      </c>
      <c r="Z109" s="35" t="str">
        <f>IFERROR(IF(Y109=0,"",ROUNDUP(Y109/H109,0)*0.00902),"")</f>
        <v/>
      </c>
      <c r="AA109" s="55"/>
      <c r="AB109" s="56"/>
      <c r="AC109" s="167" t="s">
        <v>227</v>
      </c>
      <c r="AG109" s="63"/>
      <c r="AJ109" s="66" t="s">
        <v>130</v>
      </c>
      <c r="AK109" s="66">
        <v>54</v>
      </c>
      <c r="BB109" s="168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6" t="s">
        <v>72</v>
      </c>
      <c r="X110" s="779">
        <f>IFERROR(X107/H107,"0")+IFERROR(X108/H108,"0")+IFERROR(X109/H109,"0")</f>
        <v>0</v>
      </c>
      <c r="Y110" s="779">
        <f>IFERROR(Y107/H107,"0")+IFERROR(Y108/H108,"0")+IFERROR(Y109/H109,"0")</f>
        <v>0</v>
      </c>
      <c r="Z110" s="779">
        <f>IFERROR(IF(Z107="",0,Z107),"0")+IFERROR(IF(Z108="",0,Z108),"0")+IFERROR(IF(Z109="",0,Z109),"0")</f>
        <v>0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6" t="s">
        <v>69</v>
      </c>
      <c r="X111" s="779">
        <f>IFERROR(SUM(X107:X109),"0")</f>
        <v>0</v>
      </c>
      <c r="Y111" s="779">
        <f>IFERROR(SUM(Y107:Y109),"0")</f>
        <v>0</v>
      </c>
      <c r="Z111" s="36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68"/>
      <c r="AB112" s="768"/>
      <c r="AC112" s="768"/>
    </row>
    <row r="113" spans="1:68" ht="27" customHeight="1" x14ac:dyDescent="0.25">
      <c r="A113" s="53" t="s">
        <v>230</v>
      </c>
      <c r="B113" s="53" t="s">
        <v>231</v>
      </c>
      <c r="C113" s="30">
        <v>4301051437</v>
      </c>
      <c r="D113" s="788">
        <v>4607091386967</v>
      </c>
      <c r="E113" s="789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118</v>
      </c>
      <c r="L113" s="31"/>
      <c r="M113" s="32" t="s">
        <v>77</v>
      </c>
      <c r="N113" s="32"/>
      <c r="O113" s="31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3"/>
      <c r="V113" s="33"/>
      <c r="W113" s="34" t="s">
        <v>69</v>
      </c>
      <c r="X113" s="777">
        <v>0</v>
      </c>
      <c r="Y113" s="778">
        <f t="shared" ref="Y113:Y118" si="26">IFERROR(IF(X113="",0,CEILING((X113/$H113),1)*$H113),"")</f>
        <v>0</v>
      </c>
      <c r="Z113" s="35" t="str">
        <f>IFERROR(IF(Y113=0,"",ROUNDUP(Y113/H113,0)*0.02175),"")</f>
        <v/>
      </c>
      <c r="AA113" s="55"/>
      <c r="AB113" s="56"/>
      <c r="AC113" s="169" t="s">
        <v>232</v>
      </c>
      <c r="AG113" s="63"/>
      <c r="AJ113" s="66"/>
      <c r="AK113" s="66">
        <v>0</v>
      </c>
      <c r="BB113" s="170" t="s">
        <v>1</v>
      </c>
      <c r="BM113" s="63">
        <f t="shared" ref="BM113:BM118" si="27">IFERROR(X113*I113/H113,"0")</f>
        <v>0</v>
      </c>
      <c r="BN113" s="63">
        <f t="shared" ref="BN113:BN118" si="28">IFERROR(Y113*I113/H113,"0")</f>
        <v>0</v>
      </c>
      <c r="BO113" s="63">
        <f t="shared" ref="BO113:BO118" si="29">IFERROR(1/J113*(X113/H113),"0")</f>
        <v>0</v>
      </c>
      <c r="BP113" s="63">
        <f t="shared" ref="BP113:BP118" si="30">IFERROR(1/J113*(Y113/H113),"0")</f>
        <v>0</v>
      </c>
    </row>
    <row r="114" spans="1:68" ht="27" customHeight="1" x14ac:dyDescent="0.25">
      <c r="A114" s="53" t="s">
        <v>230</v>
      </c>
      <c r="B114" s="53" t="s">
        <v>233</v>
      </c>
      <c r="C114" s="30">
        <v>4301051546</v>
      </c>
      <c r="D114" s="788">
        <v>4607091386967</v>
      </c>
      <c r="E114" s="789"/>
      <c r="F114" s="776">
        <v>1.4</v>
      </c>
      <c r="G114" s="31">
        <v>6</v>
      </c>
      <c r="H114" s="776">
        <v>8.4</v>
      </c>
      <c r="I114" s="776">
        <v>8.9640000000000004</v>
      </c>
      <c r="J114" s="31">
        <v>56</v>
      </c>
      <c r="K114" s="31" t="s">
        <v>118</v>
      </c>
      <c r="L114" s="31"/>
      <c r="M114" s="32" t="s">
        <v>77</v>
      </c>
      <c r="N114" s="32"/>
      <c r="O114" s="31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3"/>
      <c r="V114" s="33"/>
      <c r="W114" s="34" t="s">
        <v>69</v>
      </c>
      <c r="X114" s="777">
        <v>200</v>
      </c>
      <c r="Y114" s="778">
        <f t="shared" si="26"/>
        <v>201.60000000000002</v>
      </c>
      <c r="Z114" s="35">
        <f>IFERROR(IF(Y114=0,"",ROUNDUP(Y114/H114,0)*0.02175),"")</f>
        <v>0.52200000000000002</v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213.42857142857144</v>
      </c>
      <c r="BN114" s="63">
        <f t="shared" si="28"/>
        <v>215.13600000000002</v>
      </c>
      <c r="BO114" s="63">
        <f t="shared" si="29"/>
        <v>0.42517006802721086</v>
      </c>
      <c r="BP114" s="63">
        <f t="shared" si="30"/>
        <v>0.42857142857142855</v>
      </c>
    </row>
    <row r="115" spans="1:68" ht="27" customHeight="1" x14ac:dyDescent="0.25">
      <c r="A115" s="53" t="s">
        <v>234</v>
      </c>
      <c r="B115" s="53" t="s">
        <v>235</v>
      </c>
      <c r="C115" s="30">
        <v>4301051436</v>
      </c>
      <c r="D115" s="788">
        <v>4607091385731</v>
      </c>
      <c r="E115" s="789"/>
      <c r="F115" s="776">
        <v>0.45</v>
      </c>
      <c r="G115" s="31">
        <v>6</v>
      </c>
      <c r="H115" s="776">
        <v>2.7</v>
      </c>
      <c r="I115" s="776">
        <v>2.952</v>
      </c>
      <c r="J115" s="31">
        <v>182</v>
      </c>
      <c r="K115" s="31" t="s">
        <v>76</v>
      </c>
      <c r="L115" s="31" t="s">
        <v>147</v>
      </c>
      <c r="M115" s="32" t="s">
        <v>77</v>
      </c>
      <c r="N115" s="32"/>
      <c r="O115" s="31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232</v>
      </c>
      <c r="AG115" s="63"/>
      <c r="AJ115" s="66" t="s">
        <v>149</v>
      </c>
      <c r="AK115" s="66">
        <v>491.4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customHeight="1" x14ac:dyDescent="0.25">
      <c r="A116" s="53" t="s">
        <v>236</v>
      </c>
      <c r="B116" s="53" t="s">
        <v>237</v>
      </c>
      <c r="C116" s="30">
        <v>4301051438</v>
      </c>
      <c r="D116" s="788">
        <v>4680115880894</v>
      </c>
      <c r="E116" s="789"/>
      <c r="F116" s="776">
        <v>0.33</v>
      </c>
      <c r="G116" s="31">
        <v>6</v>
      </c>
      <c r="H116" s="776">
        <v>1.98</v>
      </c>
      <c r="I116" s="776">
        <v>2.238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238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customHeight="1" x14ac:dyDescent="0.25">
      <c r="A117" s="53" t="s">
        <v>239</v>
      </c>
      <c r="B117" s="53" t="s">
        <v>240</v>
      </c>
      <c r="C117" s="30">
        <v>4301051439</v>
      </c>
      <c r="D117" s="788">
        <v>4680115880214</v>
      </c>
      <c r="E117" s="789"/>
      <c r="F117" s="776">
        <v>0.45</v>
      </c>
      <c r="G117" s="31">
        <v>6</v>
      </c>
      <c r="H117" s="776">
        <v>2.7</v>
      </c>
      <c r="I117" s="776">
        <v>2.988</v>
      </c>
      <c r="J117" s="31">
        <v>132</v>
      </c>
      <c r="K117" s="31" t="s">
        <v>128</v>
      </c>
      <c r="L117" s="31"/>
      <c r="M117" s="32" t="s">
        <v>77</v>
      </c>
      <c r="N117" s="32"/>
      <c r="O117" s="31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IFERROR(IF(Y117=0,"",ROUNDUP(Y117/H117,0)*0.00902),"")</f>
        <v/>
      </c>
      <c r="AA117" s="55"/>
      <c r="AB117" s="56"/>
      <c r="AC117" s="177" t="s">
        <v>241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t="27" customHeight="1" x14ac:dyDescent="0.25">
      <c r="A118" s="53" t="s">
        <v>239</v>
      </c>
      <c r="B118" s="53" t="s">
        <v>242</v>
      </c>
      <c r="C118" s="30">
        <v>4301051687</v>
      </c>
      <c r="D118" s="788">
        <v>4680115880214</v>
      </c>
      <c r="E118" s="789"/>
      <c r="F118" s="776">
        <v>0.45</v>
      </c>
      <c r="G118" s="31">
        <v>4</v>
      </c>
      <c r="H118" s="776">
        <v>1.8</v>
      </c>
      <c r="I118" s="776">
        <v>2.032</v>
      </c>
      <c r="J118" s="31">
        <v>182</v>
      </c>
      <c r="K118" s="31" t="s">
        <v>76</v>
      </c>
      <c r="L118" s="31"/>
      <c r="M118" s="32" t="s">
        <v>77</v>
      </c>
      <c r="N118" s="32"/>
      <c r="O118" s="31">
        <v>45</v>
      </c>
      <c r="P118" s="925" t="s">
        <v>243</v>
      </c>
      <c r="Q118" s="782"/>
      <c r="R118" s="782"/>
      <c r="S118" s="782"/>
      <c r="T118" s="783"/>
      <c r="U118" s="33"/>
      <c r="V118" s="33"/>
      <c r="W118" s="34" t="s">
        <v>69</v>
      </c>
      <c r="X118" s="777">
        <v>0</v>
      </c>
      <c r="Y118" s="778">
        <f t="shared" si="26"/>
        <v>0</v>
      </c>
      <c r="Z118" s="35" t="str">
        <f>IFERROR(IF(Y118=0,"",ROUNDUP(Y118/H118,0)*0.00651),"")</f>
        <v/>
      </c>
      <c r="AA118" s="55"/>
      <c r="AB118" s="56"/>
      <c r="AC118" s="179" t="s">
        <v>244</v>
      </c>
      <c r="AG118" s="63"/>
      <c r="AJ118" s="66"/>
      <c r="AK118" s="66">
        <v>0</v>
      </c>
      <c r="BB118" s="180" t="s">
        <v>1</v>
      </c>
      <c r="BM118" s="63">
        <f t="shared" si="27"/>
        <v>0</v>
      </c>
      <c r="BN118" s="63">
        <f t="shared" si="28"/>
        <v>0</v>
      </c>
      <c r="BO118" s="63">
        <f t="shared" si="29"/>
        <v>0</v>
      </c>
      <c r="BP118" s="63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6" t="s">
        <v>72</v>
      </c>
      <c r="X119" s="779">
        <f>IFERROR(X113/H113,"0")+IFERROR(X114/H114,"0")+IFERROR(X115/H115,"0")+IFERROR(X116/H116,"0")+IFERROR(X117/H117,"0")+IFERROR(X118/H118,"0")</f>
        <v>23.80952380952381</v>
      </c>
      <c r="Y119" s="779">
        <f>IFERROR(Y113/H113,"0")+IFERROR(Y114/H114,"0")+IFERROR(Y115/H115,"0")+IFERROR(Y116/H116,"0")+IFERROR(Y117/H117,"0")+IFERROR(Y118/H118,"0")</f>
        <v>24</v>
      </c>
      <c r="Z119" s="779">
        <f>IFERROR(IF(Z113="",0,Z113),"0")+IFERROR(IF(Z114="",0,Z114),"0")+IFERROR(IF(Z115="",0,Z115),"0")+IFERROR(IF(Z116="",0,Z116),"0")+IFERROR(IF(Z117="",0,Z117),"0")+IFERROR(IF(Z118="",0,Z118),"0")</f>
        <v>0.52200000000000002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6" t="s">
        <v>69</v>
      </c>
      <c r="X120" s="779">
        <f>IFERROR(SUM(X113:X118),"0")</f>
        <v>200</v>
      </c>
      <c r="Y120" s="779">
        <f>IFERROR(SUM(Y113:Y118),"0")</f>
        <v>201.60000000000002</v>
      </c>
      <c r="Z120" s="36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1"/>
      <c r="AB121" s="771"/>
      <c r="AC121" s="771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68"/>
      <c r="AB122" s="768"/>
      <c r="AC122" s="768"/>
    </row>
    <row r="123" spans="1:68" ht="27" customHeight="1" x14ac:dyDescent="0.25">
      <c r="A123" s="53" t="s">
        <v>246</v>
      </c>
      <c r="B123" s="53" t="s">
        <v>247</v>
      </c>
      <c r="C123" s="30">
        <v>4301011514</v>
      </c>
      <c r="D123" s="788">
        <v>4680115882133</v>
      </c>
      <c r="E123" s="789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118</v>
      </c>
      <c r="L123" s="31"/>
      <c r="M123" s="32" t="s">
        <v>121</v>
      </c>
      <c r="N123" s="32"/>
      <c r="O123" s="31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3"/>
      <c r="V123" s="33"/>
      <c r="W123" s="34" t="s">
        <v>69</v>
      </c>
      <c r="X123" s="777">
        <v>100</v>
      </c>
      <c r="Y123" s="778">
        <f>IFERROR(IF(X123="",0,CEILING((X123/$H123),1)*$H123),"")</f>
        <v>108</v>
      </c>
      <c r="Z123" s="35">
        <f>IFERROR(IF(Y123=0,"",ROUNDUP(Y123/H123,0)*0.02175),"")</f>
        <v>0.21749999999999997</v>
      </c>
      <c r="AA123" s="55"/>
      <c r="AB123" s="56"/>
      <c r="AC123" s="181" t="s">
        <v>248</v>
      </c>
      <c r="AG123" s="63"/>
      <c r="AJ123" s="66"/>
      <c r="AK123" s="66">
        <v>0</v>
      </c>
      <c r="BB123" s="182" t="s">
        <v>1</v>
      </c>
      <c r="BM123" s="63">
        <f>IFERROR(X123*I123/H123,"0")</f>
        <v>104.44444444444444</v>
      </c>
      <c r="BN123" s="63">
        <f>IFERROR(Y123*I123/H123,"0")</f>
        <v>112.8</v>
      </c>
      <c r="BO123" s="63">
        <f>IFERROR(1/J123*(X123/H123),"0")</f>
        <v>0.16534391534391535</v>
      </c>
      <c r="BP123" s="63">
        <f>IFERROR(1/J123*(Y123/H123),"0")</f>
        <v>0.17857142857142855</v>
      </c>
    </row>
    <row r="124" spans="1:68" ht="16.5" customHeight="1" x14ac:dyDescent="0.25">
      <c r="A124" s="53" t="s">
        <v>246</v>
      </c>
      <c r="B124" s="53" t="s">
        <v>249</v>
      </c>
      <c r="C124" s="30">
        <v>4301011703</v>
      </c>
      <c r="D124" s="788">
        <v>4680115882133</v>
      </c>
      <c r="E124" s="789"/>
      <c r="F124" s="776">
        <v>1.4</v>
      </c>
      <c r="G124" s="31">
        <v>8</v>
      </c>
      <c r="H124" s="776">
        <v>11.2</v>
      </c>
      <c r="I124" s="776">
        <v>11.68</v>
      </c>
      <c r="J124" s="31">
        <v>56</v>
      </c>
      <c r="K124" s="31" t="s">
        <v>118</v>
      </c>
      <c r="L124" s="31"/>
      <c r="M124" s="32" t="s">
        <v>121</v>
      </c>
      <c r="N124" s="32"/>
      <c r="O124" s="31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IFERROR(IF(Y124=0,"",ROUNDUP(Y124/H124,0)*0.02175),"")</f>
        <v/>
      </c>
      <c r="AA124" s="55"/>
      <c r="AB124" s="56"/>
      <c r="AC124" s="183" t="s">
        <v>250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customHeight="1" x14ac:dyDescent="0.25">
      <c r="A125" s="53" t="s">
        <v>251</v>
      </c>
      <c r="B125" s="53" t="s">
        <v>252</v>
      </c>
      <c r="C125" s="30">
        <v>4301011417</v>
      </c>
      <c r="D125" s="788">
        <v>4680115880269</v>
      </c>
      <c r="E125" s="789"/>
      <c r="F125" s="776">
        <v>0.375</v>
      </c>
      <c r="G125" s="31">
        <v>10</v>
      </c>
      <c r="H125" s="776">
        <v>3.75</v>
      </c>
      <c r="I125" s="776">
        <v>3.96</v>
      </c>
      <c r="J125" s="31">
        <v>132</v>
      </c>
      <c r="K125" s="31" t="s">
        <v>128</v>
      </c>
      <c r="L125" s="31" t="s">
        <v>129</v>
      </c>
      <c r="M125" s="32" t="s">
        <v>77</v>
      </c>
      <c r="N125" s="32"/>
      <c r="O125" s="31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248</v>
      </c>
      <c r="AG125" s="63"/>
      <c r="AJ125" s="66" t="s">
        <v>130</v>
      </c>
      <c r="AK125" s="66">
        <v>45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27" customHeight="1" x14ac:dyDescent="0.25">
      <c r="A126" s="53" t="s">
        <v>253</v>
      </c>
      <c r="B126" s="53" t="s">
        <v>254</v>
      </c>
      <c r="C126" s="30">
        <v>4301011415</v>
      </c>
      <c r="D126" s="788">
        <v>4680115880429</v>
      </c>
      <c r="E126" s="789"/>
      <c r="F126" s="776">
        <v>0.45</v>
      </c>
      <c r="G126" s="31">
        <v>10</v>
      </c>
      <c r="H126" s="776">
        <v>4.5</v>
      </c>
      <c r="I126" s="776">
        <v>4.71</v>
      </c>
      <c r="J126" s="31">
        <v>132</v>
      </c>
      <c r="K126" s="31" t="s">
        <v>128</v>
      </c>
      <c r="L126" s="31"/>
      <c r="M126" s="32" t="s">
        <v>77</v>
      </c>
      <c r="N126" s="32"/>
      <c r="O126" s="31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248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t="27" customHeight="1" x14ac:dyDescent="0.25">
      <c r="A127" s="53" t="s">
        <v>255</v>
      </c>
      <c r="B127" s="53" t="s">
        <v>256</v>
      </c>
      <c r="C127" s="30">
        <v>4301011462</v>
      </c>
      <c r="D127" s="788">
        <v>4680115881457</v>
      </c>
      <c r="E127" s="789"/>
      <c r="F127" s="776">
        <v>0.75</v>
      </c>
      <c r="G127" s="31">
        <v>6</v>
      </c>
      <c r="H127" s="776">
        <v>4.5</v>
      </c>
      <c r="I127" s="776">
        <v>4.71</v>
      </c>
      <c r="J127" s="31">
        <v>132</v>
      </c>
      <c r="K127" s="31" t="s">
        <v>128</v>
      </c>
      <c r="L127" s="31"/>
      <c r="M127" s="32" t="s">
        <v>77</v>
      </c>
      <c r="N127" s="32"/>
      <c r="O127" s="31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3"/>
      <c r="V127" s="33"/>
      <c r="W127" s="34" t="s">
        <v>69</v>
      </c>
      <c r="X127" s="777">
        <v>0</v>
      </c>
      <c r="Y127" s="778">
        <f>IFERROR(IF(X127="",0,CEILING((X127/$H127),1)*$H127),"")</f>
        <v>0</v>
      </c>
      <c r="Z127" s="35" t="str">
        <f>IFERROR(IF(Y127=0,"",ROUNDUP(Y127/H127,0)*0.00902),"")</f>
        <v/>
      </c>
      <c r="AA127" s="55"/>
      <c r="AB127" s="56"/>
      <c r="AC127" s="189" t="s">
        <v>248</v>
      </c>
      <c r="AG127" s="63"/>
      <c r="AJ127" s="66"/>
      <c r="AK127" s="66">
        <v>0</v>
      </c>
      <c r="BB127" s="190" t="s">
        <v>1</v>
      </c>
      <c r="BM127" s="63">
        <f>IFERROR(X127*I127/H127,"0")</f>
        <v>0</v>
      </c>
      <c r="BN127" s="63">
        <f>IFERROR(Y127*I127/H127,"0")</f>
        <v>0</v>
      </c>
      <c r="BO127" s="63">
        <f>IFERROR(1/J127*(X127/H127),"0")</f>
        <v>0</v>
      </c>
      <c r="BP127" s="63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6" t="s">
        <v>72</v>
      </c>
      <c r="X128" s="779">
        <f>IFERROR(X123/H123,"0")+IFERROR(X124/H124,"0")+IFERROR(X125/H125,"0")+IFERROR(X126/H126,"0")+IFERROR(X127/H127,"0")</f>
        <v>9.2592592592592595</v>
      </c>
      <c r="Y128" s="779">
        <f>IFERROR(Y123/H123,"0")+IFERROR(Y124/H124,"0")+IFERROR(Y125/H125,"0")+IFERROR(Y126/H126,"0")+IFERROR(Y127/H127,"0")</f>
        <v>10</v>
      </c>
      <c r="Z128" s="779">
        <f>IFERROR(IF(Z123="",0,Z123),"0")+IFERROR(IF(Z124="",0,Z124),"0")+IFERROR(IF(Z125="",0,Z125),"0")+IFERROR(IF(Z126="",0,Z126),"0")+IFERROR(IF(Z127="",0,Z127),"0")</f>
        <v>0.21749999999999997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6" t="s">
        <v>69</v>
      </c>
      <c r="X129" s="779">
        <f>IFERROR(SUM(X123:X127),"0")</f>
        <v>100</v>
      </c>
      <c r="Y129" s="779">
        <f>IFERROR(SUM(Y123:Y127),"0")</f>
        <v>108</v>
      </c>
      <c r="Z129" s="36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68"/>
      <c r="AB130" s="768"/>
      <c r="AC130" s="768"/>
    </row>
    <row r="131" spans="1:68" ht="16.5" customHeight="1" x14ac:dyDescent="0.25">
      <c r="A131" s="53" t="s">
        <v>257</v>
      </c>
      <c r="B131" s="53" t="s">
        <v>258</v>
      </c>
      <c r="C131" s="30">
        <v>4301020345</v>
      </c>
      <c r="D131" s="788">
        <v>4680115881488</v>
      </c>
      <c r="E131" s="789"/>
      <c r="F131" s="776">
        <v>1.35</v>
      </c>
      <c r="G131" s="31">
        <v>8</v>
      </c>
      <c r="H131" s="776">
        <v>10.8</v>
      </c>
      <c r="I131" s="776">
        <v>11.28</v>
      </c>
      <c r="J131" s="31">
        <v>56</v>
      </c>
      <c r="K131" s="31" t="s">
        <v>118</v>
      </c>
      <c r="L131" s="31"/>
      <c r="M131" s="32" t="s">
        <v>121</v>
      </c>
      <c r="N131" s="32"/>
      <c r="O131" s="31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IFERROR(IF(Y131=0,"",ROUNDUP(Y131/H131,0)*0.02175),"")</f>
        <v/>
      </c>
      <c r="AA131" s="55"/>
      <c r="AB131" s="56"/>
      <c r="AC131" s="191" t="s">
        <v>259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customHeight="1" x14ac:dyDescent="0.25">
      <c r="A132" s="53" t="s">
        <v>260</v>
      </c>
      <c r="B132" s="53" t="s">
        <v>261</v>
      </c>
      <c r="C132" s="30">
        <v>4301020258</v>
      </c>
      <c r="D132" s="788">
        <v>4680115882775</v>
      </c>
      <c r="E132" s="789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77</v>
      </c>
      <c r="N132" s="32"/>
      <c r="O132" s="31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262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customHeight="1" x14ac:dyDescent="0.25">
      <c r="A133" s="53" t="s">
        <v>260</v>
      </c>
      <c r="B133" s="53" t="s">
        <v>263</v>
      </c>
      <c r="C133" s="30">
        <v>4301020346</v>
      </c>
      <c r="D133" s="788">
        <v>4680115882775</v>
      </c>
      <c r="E133" s="789"/>
      <c r="F133" s="776">
        <v>0.3</v>
      </c>
      <c r="G133" s="31">
        <v>8</v>
      </c>
      <c r="H133" s="776">
        <v>2.4</v>
      </c>
      <c r="I133" s="776">
        <v>2.5</v>
      </c>
      <c r="J133" s="31">
        <v>234</v>
      </c>
      <c r="K133" s="31" t="s">
        <v>67</v>
      </c>
      <c r="L133" s="31"/>
      <c r="M133" s="32" t="s">
        <v>121</v>
      </c>
      <c r="N133" s="32"/>
      <c r="O133" s="31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IFERROR(IF(Y133=0,"",ROUNDUP(Y133/H133,0)*0.00502),"")</f>
        <v/>
      </c>
      <c r="AA133" s="55"/>
      <c r="AB133" s="56"/>
      <c r="AC133" s="195" t="s">
        <v>259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t="16.5" customHeight="1" x14ac:dyDescent="0.25">
      <c r="A134" s="53" t="s">
        <v>264</v>
      </c>
      <c r="B134" s="53" t="s">
        <v>265</v>
      </c>
      <c r="C134" s="30">
        <v>4301020344</v>
      </c>
      <c r="D134" s="788">
        <v>4680115880658</v>
      </c>
      <c r="E134" s="789"/>
      <c r="F134" s="776">
        <v>0.4</v>
      </c>
      <c r="G134" s="31">
        <v>6</v>
      </c>
      <c r="H134" s="776">
        <v>2.4</v>
      </c>
      <c r="I134" s="776">
        <v>2.58</v>
      </c>
      <c r="J134" s="31">
        <v>182</v>
      </c>
      <c r="K134" s="31" t="s">
        <v>76</v>
      </c>
      <c r="L134" s="31"/>
      <c r="M134" s="32" t="s">
        <v>121</v>
      </c>
      <c r="N134" s="32"/>
      <c r="O134" s="31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3"/>
      <c r="V134" s="33"/>
      <c r="W134" s="34" t="s">
        <v>69</v>
      </c>
      <c r="X134" s="777">
        <v>0</v>
      </c>
      <c r="Y134" s="778">
        <f>IFERROR(IF(X134="",0,CEILING((X134/$H134),1)*$H134),"")</f>
        <v>0</v>
      </c>
      <c r="Z134" s="35" t="str">
        <f>IFERROR(IF(Y134=0,"",ROUNDUP(Y134/H134,0)*0.00651),"")</f>
        <v/>
      </c>
      <c r="AA134" s="55"/>
      <c r="AB134" s="56"/>
      <c r="AC134" s="197" t="s">
        <v>259</v>
      </c>
      <c r="AG134" s="63"/>
      <c r="AJ134" s="66"/>
      <c r="AK134" s="66">
        <v>0</v>
      </c>
      <c r="BB134" s="198" t="s">
        <v>1</v>
      </c>
      <c r="BM134" s="63">
        <f>IFERROR(X134*I134/H134,"0")</f>
        <v>0</v>
      </c>
      <c r="BN134" s="63">
        <f>IFERROR(Y134*I134/H134,"0")</f>
        <v>0</v>
      </c>
      <c r="BO134" s="63">
        <f>IFERROR(1/J134*(X134/H134),"0")</f>
        <v>0</v>
      </c>
      <c r="BP134" s="63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6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6" t="s">
        <v>69</v>
      </c>
      <c r="X136" s="779">
        <f>IFERROR(SUM(X131:X134),"0")</f>
        <v>0</v>
      </c>
      <c r="Y136" s="779">
        <f>IFERROR(SUM(Y131:Y134),"0")</f>
        <v>0</v>
      </c>
      <c r="Z136" s="36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68"/>
      <c r="AB137" s="768"/>
      <c r="AC137" s="768"/>
    </row>
    <row r="138" spans="1:68" ht="37.5" customHeight="1" x14ac:dyDescent="0.25">
      <c r="A138" s="53" t="s">
        <v>266</v>
      </c>
      <c r="B138" s="53" t="s">
        <v>267</v>
      </c>
      <c r="C138" s="30">
        <v>4301051360</v>
      </c>
      <c r="D138" s="788">
        <v>4607091385168</v>
      </c>
      <c r="E138" s="789"/>
      <c r="F138" s="776">
        <v>1.35</v>
      </c>
      <c r="G138" s="31">
        <v>6</v>
      </c>
      <c r="H138" s="776">
        <v>8.1</v>
      </c>
      <c r="I138" s="776">
        <v>8.6579999999999995</v>
      </c>
      <c r="J138" s="31">
        <v>56</v>
      </c>
      <c r="K138" s="31" t="s">
        <v>118</v>
      </c>
      <c r="L138" s="31"/>
      <c r="M138" s="32" t="s">
        <v>77</v>
      </c>
      <c r="N138" s="32"/>
      <c r="O138" s="31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3"/>
      <c r="V138" s="33"/>
      <c r="W138" s="34" t="s">
        <v>69</v>
      </c>
      <c r="X138" s="777">
        <v>200</v>
      </c>
      <c r="Y138" s="778">
        <f t="shared" ref="Y138:Y144" si="31">IFERROR(IF(X138="",0,CEILING((X138/$H138),1)*$H138),"")</f>
        <v>202.5</v>
      </c>
      <c r="Z138" s="35">
        <f>IFERROR(IF(Y138=0,"",ROUNDUP(Y138/H138,0)*0.02175),"")</f>
        <v>0.54374999999999996</v>
      </c>
      <c r="AA138" s="55"/>
      <c r="AB138" s="56"/>
      <c r="AC138" s="199" t="s">
        <v>268</v>
      </c>
      <c r="AG138" s="63"/>
      <c r="AJ138" s="66"/>
      <c r="AK138" s="66">
        <v>0</v>
      </c>
      <c r="BB138" s="200" t="s">
        <v>1</v>
      </c>
      <c r="BM138" s="63">
        <f t="shared" ref="BM138:BM144" si="32">IFERROR(X138*I138/H138,"0")</f>
        <v>213.77777777777777</v>
      </c>
      <c r="BN138" s="63">
        <f t="shared" ref="BN138:BN144" si="33">IFERROR(Y138*I138/H138,"0")</f>
        <v>216.45</v>
      </c>
      <c r="BO138" s="63">
        <f t="shared" ref="BO138:BO144" si="34">IFERROR(1/J138*(X138/H138),"0")</f>
        <v>0.44091710758377423</v>
      </c>
      <c r="BP138" s="63">
        <f t="shared" ref="BP138:BP144" si="35">IFERROR(1/J138*(Y138/H138),"0")</f>
        <v>0.4464285714285714</v>
      </c>
    </row>
    <row r="139" spans="1:68" ht="27" customHeight="1" x14ac:dyDescent="0.25">
      <c r="A139" s="53" t="s">
        <v>266</v>
      </c>
      <c r="B139" s="53" t="s">
        <v>269</v>
      </c>
      <c r="C139" s="30">
        <v>4301051625</v>
      </c>
      <c r="D139" s="788">
        <v>4607091385168</v>
      </c>
      <c r="E139" s="789"/>
      <c r="F139" s="776">
        <v>1.4</v>
      </c>
      <c r="G139" s="31">
        <v>6</v>
      </c>
      <c r="H139" s="776">
        <v>8.4</v>
      </c>
      <c r="I139" s="776">
        <v>8.9580000000000002</v>
      </c>
      <c r="J139" s="31">
        <v>56</v>
      </c>
      <c r="K139" s="31" t="s">
        <v>118</v>
      </c>
      <c r="L139" s="31"/>
      <c r="M139" s="32" t="s">
        <v>77</v>
      </c>
      <c r="N139" s="32"/>
      <c r="O139" s="31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270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271</v>
      </c>
      <c r="B140" s="53" t="s">
        <v>272</v>
      </c>
      <c r="C140" s="30">
        <v>4301051742</v>
      </c>
      <c r="D140" s="788">
        <v>4680115884540</v>
      </c>
      <c r="E140" s="789"/>
      <c r="F140" s="776">
        <v>1.4</v>
      </c>
      <c r="G140" s="31">
        <v>6</v>
      </c>
      <c r="H140" s="776">
        <v>8.4</v>
      </c>
      <c r="I140" s="776">
        <v>8.8800000000000008</v>
      </c>
      <c r="J140" s="31">
        <v>56</v>
      </c>
      <c r="K140" s="31" t="s">
        <v>118</v>
      </c>
      <c r="L140" s="31"/>
      <c r="M140" s="32" t="s">
        <v>77</v>
      </c>
      <c r="N140" s="32"/>
      <c r="O140" s="31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IFERROR(IF(Y140=0,"",ROUNDUP(Y140/H140,0)*0.02175),"")</f>
        <v/>
      </c>
      <c r="AA140" s="55"/>
      <c r="AB140" s="56"/>
      <c r="AC140" s="203" t="s">
        <v>273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48" customHeight="1" x14ac:dyDescent="0.25">
      <c r="A141" s="53" t="s">
        <v>274</v>
      </c>
      <c r="B141" s="53" t="s">
        <v>275</v>
      </c>
      <c r="C141" s="30">
        <v>4301051362</v>
      </c>
      <c r="D141" s="788">
        <v>4607091383256</v>
      </c>
      <c r="E141" s="789"/>
      <c r="F141" s="776">
        <v>0.33</v>
      </c>
      <c r="G141" s="31">
        <v>6</v>
      </c>
      <c r="H141" s="776">
        <v>1.98</v>
      </c>
      <c r="I141" s="776">
        <v>2.226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276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48" customHeight="1" x14ac:dyDescent="0.25">
      <c r="A142" s="53" t="s">
        <v>277</v>
      </c>
      <c r="B142" s="53" t="s">
        <v>278</v>
      </c>
      <c r="C142" s="30">
        <v>4301051358</v>
      </c>
      <c r="D142" s="788">
        <v>4607091385748</v>
      </c>
      <c r="E142" s="789"/>
      <c r="F142" s="776">
        <v>0.45</v>
      </c>
      <c r="G142" s="31">
        <v>6</v>
      </c>
      <c r="H142" s="776">
        <v>2.7</v>
      </c>
      <c r="I142" s="776">
        <v>2.952</v>
      </c>
      <c r="J142" s="31">
        <v>182</v>
      </c>
      <c r="K142" s="31" t="s">
        <v>76</v>
      </c>
      <c r="L142" s="31" t="s">
        <v>147</v>
      </c>
      <c r="M142" s="32" t="s">
        <v>77</v>
      </c>
      <c r="N142" s="32"/>
      <c r="O142" s="31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276</v>
      </c>
      <c r="AG142" s="63"/>
      <c r="AJ142" s="66" t="s">
        <v>149</v>
      </c>
      <c r="AK142" s="66">
        <v>491.4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27" customHeight="1" x14ac:dyDescent="0.25">
      <c r="A143" s="53" t="s">
        <v>279</v>
      </c>
      <c r="B143" s="53" t="s">
        <v>280</v>
      </c>
      <c r="C143" s="30">
        <v>4301051740</v>
      </c>
      <c r="D143" s="788">
        <v>4680115884533</v>
      </c>
      <c r="E143" s="789"/>
      <c r="F143" s="776">
        <v>0.3</v>
      </c>
      <c r="G143" s="31">
        <v>6</v>
      </c>
      <c r="H143" s="776">
        <v>1.8</v>
      </c>
      <c r="I143" s="776">
        <v>1.98</v>
      </c>
      <c r="J143" s="31">
        <v>182</v>
      </c>
      <c r="K143" s="31" t="s">
        <v>76</v>
      </c>
      <c r="L143" s="31"/>
      <c r="M143" s="32" t="s">
        <v>77</v>
      </c>
      <c r="N143" s="32"/>
      <c r="O143" s="31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281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t="37.5" customHeight="1" x14ac:dyDescent="0.25">
      <c r="A144" s="53" t="s">
        <v>282</v>
      </c>
      <c r="B144" s="53" t="s">
        <v>283</v>
      </c>
      <c r="C144" s="30">
        <v>4301051480</v>
      </c>
      <c r="D144" s="788">
        <v>4680115882645</v>
      </c>
      <c r="E144" s="789"/>
      <c r="F144" s="776">
        <v>0.3</v>
      </c>
      <c r="G144" s="31">
        <v>6</v>
      </c>
      <c r="H144" s="776">
        <v>1.8</v>
      </c>
      <c r="I144" s="776">
        <v>2.64</v>
      </c>
      <c r="J144" s="31">
        <v>182</v>
      </c>
      <c r="K144" s="31" t="s">
        <v>76</v>
      </c>
      <c r="L144" s="31"/>
      <c r="M144" s="32" t="s">
        <v>68</v>
      </c>
      <c r="N144" s="32"/>
      <c r="O144" s="31">
        <v>40</v>
      </c>
      <c r="P144" s="78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3"/>
      <c r="V144" s="33"/>
      <c r="W144" s="34" t="s">
        <v>69</v>
      </c>
      <c r="X144" s="777">
        <v>0</v>
      </c>
      <c r="Y144" s="778">
        <f t="shared" si="31"/>
        <v>0</v>
      </c>
      <c r="Z144" s="35" t="str">
        <f>IFERROR(IF(Y144=0,"",ROUNDUP(Y144/H144,0)*0.00651),"")</f>
        <v/>
      </c>
      <c r="AA144" s="55"/>
      <c r="AB144" s="56"/>
      <c r="AC144" s="211" t="s">
        <v>284</v>
      </c>
      <c r="AG144" s="63"/>
      <c r="AJ144" s="66"/>
      <c r="AK144" s="66">
        <v>0</v>
      </c>
      <c r="BB144" s="212" t="s">
        <v>1</v>
      </c>
      <c r="BM144" s="63">
        <f t="shared" si="32"/>
        <v>0</v>
      </c>
      <c r="BN144" s="63">
        <f t="shared" si="33"/>
        <v>0</v>
      </c>
      <c r="BO144" s="63">
        <f t="shared" si="34"/>
        <v>0</v>
      </c>
      <c r="BP144" s="63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6" t="s">
        <v>72</v>
      </c>
      <c r="X145" s="779">
        <f>IFERROR(X138/H138,"0")+IFERROR(X139/H139,"0")+IFERROR(X140/H140,"0")+IFERROR(X141/H141,"0")+IFERROR(X142/H142,"0")+IFERROR(X143/H143,"0")+IFERROR(X144/H144,"0")</f>
        <v>24.691358024691358</v>
      </c>
      <c r="Y145" s="779">
        <f>IFERROR(Y138/H138,"0")+IFERROR(Y139/H139,"0")+IFERROR(Y140/H140,"0")+IFERROR(Y141/H141,"0")+IFERROR(Y142/H142,"0")+IFERROR(Y143/H143,"0")+IFERROR(Y144/H144,"0")</f>
        <v>25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0.54374999999999996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6" t="s">
        <v>69</v>
      </c>
      <c r="X146" s="779">
        <f>IFERROR(SUM(X138:X144),"0")</f>
        <v>200</v>
      </c>
      <c r="Y146" s="779">
        <f>IFERROR(SUM(Y138:Y144),"0")</f>
        <v>202.5</v>
      </c>
      <c r="Z146" s="36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68"/>
      <c r="AB147" s="768"/>
      <c r="AC147" s="768"/>
    </row>
    <row r="148" spans="1:68" ht="37.5" customHeight="1" x14ac:dyDescent="0.25">
      <c r="A148" s="53" t="s">
        <v>285</v>
      </c>
      <c r="B148" s="53" t="s">
        <v>286</v>
      </c>
      <c r="C148" s="30">
        <v>4301060356</v>
      </c>
      <c r="D148" s="788">
        <v>4680115882652</v>
      </c>
      <c r="E148" s="789"/>
      <c r="F148" s="776">
        <v>0.33</v>
      </c>
      <c r="G148" s="31">
        <v>6</v>
      </c>
      <c r="H148" s="776">
        <v>1.98</v>
      </c>
      <c r="I148" s="776">
        <v>2.82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287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t="27" customHeight="1" x14ac:dyDescent="0.25">
      <c r="A149" s="53" t="s">
        <v>288</v>
      </c>
      <c r="B149" s="53" t="s">
        <v>289</v>
      </c>
      <c r="C149" s="30">
        <v>4301060309</v>
      </c>
      <c r="D149" s="788">
        <v>4680115880238</v>
      </c>
      <c r="E149" s="789"/>
      <c r="F149" s="776">
        <v>0.33</v>
      </c>
      <c r="G149" s="31">
        <v>6</v>
      </c>
      <c r="H149" s="776">
        <v>1.98</v>
      </c>
      <c r="I149" s="776">
        <v>2.238</v>
      </c>
      <c r="J149" s="31">
        <v>182</v>
      </c>
      <c r="K149" s="31" t="s">
        <v>76</v>
      </c>
      <c r="L149" s="31"/>
      <c r="M149" s="32" t="s">
        <v>68</v>
      </c>
      <c r="N149" s="32"/>
      <c r="O149" s="31">
        <v>40</v>
      </c>
      <c r="P149" s="12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3"/>
      <c r="V149" s="33"/>
      <c r="W149" s="34" t="s">
        <v>69</v>
      </c>
      <c r="X149" s="777">
        <v>0</v>
      </c>
      <c r="Y149" s="778">
        <f>IFERROR(IF(X149="",0,CEILING((X149/$H149),1)*$H149),"")</f>
        <v>0</v>
      </c>
      <c r="Z149" s="35" t="str">
        <f>IFERROR(IF(Y149=0,"",ROUNDUP(Y149/H149,0)*0.00651),"")</f>
        <v/>
      </c>
      <c r="AA149" s="55"/>
      <c r="AB149" s="56"/>
      <c r="AC149" s="215" t="s">
        <v>290</v>
      </c>
      <c r="AG149" s="63"/>
      <c r="AJ149" s="66"/>
      <c r="AK149" s="66">
        <v>0</v>
      </c>
      <c r="BB149" s="216" t="s">
        <v>1</v>
      </c>
      <c r="BM149" s="63">
        <f>IFERROR(X149*I149/H149,"0")</f>
        <v>0</v>
      </c>
      <c r="BN149" s="63">
        <f>IFERROR(Y149*I149/H149,"0")</f>
        <v>0</v>
      </c>
      <c r="BO149" s="63">
        <f>IFERROR(1/J149*(X149/H149),"0")</f>
        <v>0</v>
      </c>
      <c r="BP149" s="63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6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6" t="s">
        <v>69</v>
      </c>
      <c r="X151" s="779">
        <f>IFERROR(SUM(X148:X149),"0")</f>
        <v>0</v>
      </c>
      <c r="Y151" s="779">
        <f>IFERROR(SUM(Y148:Y149),"0")</f>
        <v>0</v>
      </c>
      <c r="Z151" s="36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1"/>
      <c r="AB152" s="771"/>
      <c r="AC152" s="771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68"/>
      <c r="AB153" s="768"/>
      <c r="AC153" s="768"/>
    </row>
    <row r="154" spans="1:68" ht="27" customHeight="1" x14ac:dyDescent="0.25">
      <c r="A154" s="53" t="s">
        <v>292</v>
      </c>
      <c r="B154" s="53" t="s">
        <v>293</v>
      </c>
      <c r="C154" s="30">
        <v>4301011564</v>
      </c>
      <c r="D154" s="788">
        <v>4680115882577</v>
      </c>
      <c r="E154" s="789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107</v>
      </c>
      <c r="N154" s="32"/>
      <c r="O154" s="31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294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customHeight="1" x14ac:dyDescent="0.25">
      <c r="A155" s="53" t="s">
        <v>292</v>
      </c>
      <c r="B155" s="53" t="s">
        <v>295</v>
      </c>
      <c r="C155" s="30">
        <v>4301011562</v>
      </c>
      <c r="D155" s="788">
        <v>4680115882577</v>
      </c>
      <c r="E155" s="789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107</v>
      </c>
      <c r="N155" s="32"/>
      <c r="O155" s="31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294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6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6" t="s">
        <v>69</v>
      </c>
      <c r="X157" s="779">
        <f>IFERROR(SUM(X154:X155),"0")</f>
        <v>0</v>
      </c>
      <c r="Y157" s="779">
        <f>IFERROR(SUM(Y154:Y155),"0")</f>
        <v>0</v>
      </c>
      <c r="Z157" s="36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68"/>
      <c r="AB158" s="768"/>
      <c r="AC158" s="768"/>
    </row>
    <row r="159" spans="1:68" ht="27" customHeight="1" x14ac:dyDescent="0.25">
      <c r="A159" s="53" t="s">
        <v>296</v>
      </c>
      <c r="B159" s="53" t="s">
        <v>297</v>
      </c>
      <c r="C159" s="30">
        <v>4301031234</v>
      </c>
      <c r="D159" s="788">
        <v>4680115883444</v>
      </c>
      <c r="E159" s="789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107</v>
      </c>
      <c r="N159" s="32"/>
      <c r="O159" s="31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298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customHeight="1" x14ac:dyDescent="0.25">
      <c r="A160" s="53" t="s">
        <v>296</v>
      </c>
      <c r="B160" s="53" t="s">
        <v>299</v>
      </c>
      <c r="C160" s="30">
        <v>4301031235</v>
      </c>
      <c r="D160" s="788">
        <v>4680115883444</v>
      </c>
      <c r="E160" s="789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107</v>
      </c>
      <c r="N160" s="32"/>
      <c r="O160" s="31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298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68"/>
      <c r="AB163" s="768"/>
      <c r="AC163" s="768"/>
    </row>
    <row r="164" spans="1:68" ht="16.5" customHeight="1" x14ac:dyDescent="0.25">
      <c r="A164" s="53" t="s">
        <v>300</v>
      </c>
      <c r="B164" s="53" t="s">
        <v>301</v>
      </c>
      <c r="C164" s="30">
        <v>4301051477</v>
      </c>
      <c r="D164" s="788">
        <v>4680115882584</v>
      </c>
      <c r="E164" s="789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107</v>
      </c>
      <c r="N164" s="32"/>
      <c r="O164" s="31">
        <v>60</v>
      </c>
      <c r="P164" s="109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294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customHeight="1" x14ac:dyDescent="0.25">
      <c r="A165" s="53" t="s">
        <v>300</v>
      </c>
      <c r="B165" s="53" t="s">
        <v>302</v>
      </c>
      <c r="C165" s="30">
        <v>4301051476</v>
      </c>
      <c r="D165" s="788">
        <v>4680115882584</v>
      </c>
      <c r="E165" s="789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107</v>
      </c>
      <c r="N165" s="32"/>
      <c r="O165" s="31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294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1"/>
      <c r="AB168" s="771"/>
      <c r="AC168" s="771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68"/>
      <c r="AB169" s="768"/>
      <c r="AC169" s="768"/>
    </row>
    <row r="170" spans="1:68" ht="27" customHeight="1" x14ac:dyDescent="0.25">
      <c r="A170" s="53" t="s">
        <v>303</v>
      </c>
      <c r="B170" s="53" t="s">
        <v>304</v>
      </c>
      <c r="C170" s="30">
        <v>4301011705</v>
      </c>
      <c r="D170" s="788">
        <v>4607091384604</v>
      </c>
      <c r="E170" s="789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128</v>
      </c>
      <c r="L170" s="31"/>
      <c r="M170" s="32" t="s">
        <v>121</v>
      </c>
      <c r="N170" s="32"/>
      <c r="O170" s="31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305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68"/>
      <c r="AB173" s="768"/>
      <c r="AC173" s="768"/>
    </row>
    <row r="174" spans="1:68" ht="16.5" customHeight="1" x14ac:dyDescent="0.25">
      <c r="A174" s="53" t="s">
        <v>306</v>
      </c>
      <c r="B174" s="53" t="s">
        <v>307</v>
      </c>
      <c r="C174" s="30">
        <v>4301030895</v>
      </c>
      <c r="D174" s="788">
        <v>4607091387667</v>
      </c>
      <c r="E174" s="789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118</v>
      </c>
      <c r="L174" s="31"/>
      <c r="M174" s="32" t="s">
        <v>121</v>
      </c>
      <c r="N174" s="32"/>
      <c r="O174" s="31">
        <v>40</v>
      </c>
      <c r="P174" s="12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308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customHeight="1" x14ac:dyDescent="0.25">
      <c r="A175" s="53" t="s">
        <v>309</v>
      </c>
      <c r="B175" s="53" t="s">
        <v>310</v>
      </c>
      <c r="C175" s="30">
        <v>4301030961</v>
      </c>
      <c r="D175" s="788">
        <v>4607091387636</v>
      </c>
      <c r="E175" s="789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128</v>
      </c>
      <c r="L175" s="31"/>
      <c r="M175" s="32" t="s">
        <v>68</v>
      </c>
      <c r="N175" s="32"/>
      <c r="O175" s="31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311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312</v>
      </c>
      <c r="B176" s="53" t="s">
        <v>313</v>
      </c>
      <c r="C176" s="30">
        <v>4301030963</v>
      </c>
      <c r="D176" s="788">
        <v>4607091382426</v>
      </c>
      <c r="E176" s="789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118</v>
      </c>
      <c r="L176" s="31"/>
      <c r="M176" s="32" t="s">
        <v>68</v>
      </c>
      <c r="N176" s="32"/>
      <c r="O176" s="31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314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customHeight="1" x14ac:dyDescent="0.25">
      <c r="A177" s="53" t="s">
        <v>315</v>
      </c>
      <c r="B177" s="53" t="s">
        <v>316</v>
      </c>
      <c r="C177" s="30">
        <v>4301030962</v>
      </c>
      <c r="D177" s="788">
        <v>4607091386547</v>
      </c>
      <c r="E177" s="789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311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customHeight="1" x14ac:dyDescent="0.25">
      <c r="A178" s="53" t="s">
        <v>317</v>
      </c>
      <c r="B178" s="53" t="s">
        <v>318</v>
      </c>
      <c r="C178" s="30">
        <v>4301030964</v>
      </c>
      <c r="D178" s="788">
        <v>4607091382464</v>
      </c>
      <c r="E178" s="789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314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68"/>
      <c r="AB181" s="768"/>
      <c r="AC181" s="768"/>
    </row>
    <row r="182" spans="1:68" ht="16.5" customHeight="1" x14ac:dyDescent="0.25">
      <c r="A182" s="53" t="s">
        <v>319</v>
      </c>
      <c r="B182" s="53" t="s">
        <v>320</v>
      </c>
      <c r="C182" s="30">
        <v>4301051653</v>
      </c>
      <c r="D182" s="788">
        <v>4607091386264</v>
      </c>
      <c r="E182" s="789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321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customHeight="1" x14ac:dyDescent="0.25">
      <c r="A183" s="53" t="s">
        <v>322</v>
      </c>
      <c r="B183" s="53" t="s">
        <v>323</v>
      </c>
      <c r="C183" s="30">
        <v>4301051313</v>
      </c>
      <c r="D183" s="788">
        <v>4607091385427</v>
      </c>
      <c r="E183" s="789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324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7"/>
      <c r="AB186" s="47"/>
      <c r="AC186" s="47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1"/>
      <c r="AB187" s="771"/>
      <c r="AC187" s="771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68"/>
      <c r="AB188" s="768"/>
      <c r="AC188" s="768"/>
    </row>
    <row r="189" spans="1:68" ht="27" customHeight="1" x14ac:dyDescent="0.25">
      <c r="A189" s="53" t="s">
        <v>327</v>
      </c>
      <c r="B189" s="53" t="s">
        <v>328</v>
      </c>
      <c r="C189" s="30">
        <v>4301020323</v>
      </c>
      <c r="D189" s="788">
        <v>4680115886223</v>
      </c>
      <c r="E189" s="789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329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68"/>
      <c r="AB192" s="768"/>
      <c r="AC192" s="768"/>
    </row>
    <row r="193" spans="1:68" ht="27" customHeight="1" x14ac:dyDescent="0.25">
      <c r="A193" s="53" t="s">
        <v>330</v>
      </c>
      <c r="B193" s="53" t="s">
        <v>331</v>
      </c>
      <c r="C193" s="30">
        <v>4301031191</v>
      </c>
      <c r="D193" s="788">
        <v>4680115880993</v>
      </c>
      <c r="E193" s="789"/>
      <c r="F193" s="776">
        <v>0.7</v>
      </c>
      <c r="G193" s="31">
        <v>6</v>
      </c>
      <c r="H193" s="776">
        <v>4.2</v>
      </c>
      <c r="I193" s="776">
        <v>4.46</v>
      </c>
      <c r="J193" s="31">
        <v>156</v>
      </c>
      <c r="K193" s="31" t="s">
        <v>128</v>
      </c>
      <c r="L193" s="31"/>
      <c r="M193" s="32" t="s">
        <v>68</v>
      </c>
      <c r="N193" s="32"/>
      <c r="O193" s="31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IFERROR(IF(Y193=0,"",ROUNDUP(Y193/H193,0)*0.00753),"")</f>
        <v/>
      </c>
      <c r="AA193" s="55"/>
      <c r="AB193" s="56"/>
      <c r="AC193" s="247" t="s">
        <v>332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customHeight="1" x14ac:dyDescent="0.25">
      <c r="A194" s="53" t="s">
        <v>333</v>
      </c>
      <c r="B194" s="53" t="s">
        <v>334</v>
      </c>
      <c r="C194" s="30">
        <v>4301031204</v>
      </c>
      <c r="D194" s="788">
        <v>4680115881761</v>
      </c>
      <c r="E194" s="789"/>
      <c r="F194" s="776">
        <v>0.7</v>
      </c>
      <c r="G194" s="31">
        <v>6</v>
      </c>
      <c r="H194" s="776">
        <v>4.2</v>
      </c>
      <c r="I194" s="776">
        <v>4.46</v>
      </c>
      <c r="J194" s="31">
        <v>156</v>
      </c>
      <c r="K194" s="31" t="s">
        <v>128</v>
      </c>
      <c r="L194" s="31"/>
      <c r="M194" s="32" t="s">
        <v>68</v>
      </c>
      <c r="N194" s="32"/>
      <c r="O194" s="31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IFERROR(IF(Y194=0,"",ROUNDUP(Y194/H194,0)*0.00753),"")</f>
        <v/>
      </c>
      <c r="AA194" s="55"/>
      <c r="AB194" s="56"/>
      <c r="AC194" s="249" t="s">
        <v>335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customHeight="1" x14ac:dyDescent="0.25">
      <c r="A195" s="53" t="s">
        <v>336</v>
      </c>
      <c r="B195" s="53" t="s">
        <v>337</v>
      </c>
      <c r="C195" s="30">
        <v>4301031201</v>
      </c>
      <c r="D195" s="788">
        <v>4680115881563</v>
      </c>
      <c r="E195" s="789"/>
      <c r="F195" s="776">
        <v>0.7</v>
      </c>
      <c r="G195" s="31">
        <v>6</v>
      </c>
      <c r="H195" s="776">
        <v>4.2</v>
      </c>
      <c r="I195" s="776">
        <v>4.4000000000000004</v>
      </c>
      <c r="J195" s="31">
        <v>156</v>
      </c>
      <c r="K195" s="31" t="s">
        <v>128</v>
      </c>
      <c r="L195" s="31"/>
      <c r="M195" s="32" t="s">
        <v>68</v>
      </c>
      <c r="N195" s="32"/>
      <c r="O195" s="31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IFERROR(IF(Y195=0,"",ROUNDUP(Y195/H195,0)*0.00753),"")</f>
        <v/>
      </c>
      <c r="AA195" s="55"/>
      <c r="AB195" s="56"/>
      <c r="AC195" s="251" t="s">
        <v>338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339</v>
      </c>
      <c r="B196" s="53" t="s">
        <v>340</v>
      </c>
      <c r="C196" s="30">
        <v>4301031199</v>
      </c>
      <c r="D196" s="788">
        <v>4680115880986</v>
      </c>
      <c r="E196" s="789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332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customHeight="1" x14ac:dyDescent="0.25">
      <c r="A197" s="53" t="s">
        <v>341</v>
      </c>
      <c r="B197" s="53" t="s">
        <v>342</v>
      </c>
      <c r="C197" s="30">
        <v>4301031205</v>
      </c>
      <c r="D197" s="788">
        <v>4680115881785</v>
      </c>
      <c r="E197" s="789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335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customHeight="1" x14ac:dyDescent="0.25">
      <c r="A198" s="53" t="s">
        <v>343</v>
      </c>
      <c r="B198" s="53" t="s">
        <v>344</v>
      </c>
      <c r="C198" s="30">
        <v>4301031202</v>
      </c>
      <c r="D198" s="788">
        <v>4680115881679</v>
      </c>
      <c r="E198" s="789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338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customHeight="1" x14ac:dyDescent="0.25">
      <c r="A199" s="53" t="s">
        <v>345</v>
      </c>
      <c r="B199" s="53" t="s">
        <v>346</v>
      </c>
      <c r="C199" s="30">
        <v>4301031158</v>
      </c>
      <c r="D199" s="788">
        <v>4680115880191</v>
      </c>
      <c r="E199" s="789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338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customHeight="1" x14ac:dyDescent="0.25">
      <c r="A200" s="53" t="s">
        <v>347</v>
      </c>
      <c r="B200" s="53" t="s">
        <v>348</v>
      </c>
      <c r="C200" s="30">
        <v>4301031245</v>
      </c>
      <c r="D200" s="788">
        <v>4680115883963</v>
      </c>
      <c r="E200" s="789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349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1"/>
      <c r="AB203" s="771"/>
      <c r="AC203" s="771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68"/>
      <c r="AB204" s="768"/>
      <c r="AC204" s="768"/>
    </row>
    <row r="205" spans="1:68" ht="16.5" customHeight="1" x14ac:dyDescent="0.25">
      <c r="A205" s="53" t="s">
        <v>351</v>
      </c>
      <c r="B205" s="53" t="s">
        <v>352</v>
      </c>
      <c r="C205" s="30">
        <v>4301011450</v>
      </c>
      <c r="D205" s="788">
        <v>4680115881402</v>
      </c>
      <c r="E205" s="789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118</v>
      </c>
      <c r="L205" s="31"/>
      <c r="M205" s="32" t="s">
        <v>121</v>
      </c>
      <c r="N205" s="32"/>
      <c r="O205" s="31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353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customHeight="1" x14ac:dyDescent="0.25">
      <c r="A206" s="53" t="s">
        <v>354</v>
      </c>
      <c r="B206" s="53" t="s">
        <v>355</v>
      </c>
      <c r="C206" s="30">
        <v>4301011767</v>
      </c>
      <c r="D206" s="788">
        <v>4680115881396</v>
      </c>
      <c r="E206" s="789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356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68"/>
      <c r="AB209" s="768"/>
      <c r="AC209" s="768"/>
    </row>
    <row r="210" spans="1:68" ht="16.5" customHeight="1" x14ac:dyDescent="0.25">
      <c r="A210" s="53" t="s">
        <v>357</v>
      </c>
      <c r="B210" s="53" t="s">
        <v>358</v>
      </c>
      <c r="C210" s="30">
        <v>4301020262</v>
      </c>
      <c r="D210" s="788">
        <v>4680115882935</v>
      </c>
      <c r="E210" s="789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118</v>
      </c>
      <c r="L210" s="31"/>
      <c r="M210" s="32" t="s">
        <v>77</v>
      </c>
      <c r="N210" s="32"/>
      <c r="O210" s="31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359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customHeight="1" x14ac:dyDescent="0.25">
      <c r="A211" s="53" t="s">
        <v>360</v>
      </c>
      <c r="B211" s="53" t="s">
        <v>361</v>
      </c>
      <c r="C211" s="30">
        <v>4301020220</v>
      </c>
      <c r="D211" s="788">
        <v>4680115880764</v>
      </c>
      <c r="E211" s="789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121</v>
      </c>
      <c r="N211" s="32"/>
      <c r="O211" s="31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359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68"/>
      <c r="AB214" s="768"/>
      <c r="AC214" s="768"/>
    </row>
    <row r="215" spans="1:68" ht="27" customHeight="1" x14ac:dyDescent="0.25">
      <c r="A215" s="53" t="s">
        <v>362</v>
      </c>
      <c r="B215" s="53" t="s">
        <v>363</v>
      </c>
      <c r="C215" s="30">
        <v>4301031224</v>
      </c>
      <c r="D215" s="788">
        <v>4680115882683</v>
      </c>
      <c r="E215" s="789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128</v>
      </c>
      <c r="L215" s="31"/>
      <c r="M215" s="32" t="s">
        <v>68</v>
      </c>
      <c r="N215" s="32"/>
      <c r="O215" s="31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364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customHeight="1" x14ac:dyDescent="0.25">
      <c r="A216" s="53" t="s">
        <v>365</v>
      </c>
      <c r="B216" s="53" t="s">
        <v>366</v>
      </c>
      <c r="C216" s="30">
        <v>4301031230</v>
      </c>
      <c r="D216" s="788">
        <v>4680115882690</v>
      </c>
      <c r="E216" s="789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128</v>
      </c>
      <c r="L216" s="31"/>
      <c r="M216" s="32" t="s">
        <v>68</v>
      </c>
      <c r="N216" s="32"/>
      <c r="O216" s="31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367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customHeight="1" x14ac:dyDescent="0.25">
      <c r="A217" s="53" t="s">
        <v>368</v>
      </c>
      <c r="B217" s="53" t="s">
        <v>369</v>
      </c>
      <c r="C217" s="30">
        <v>4301031220</v>
      </c>
      <c r="D217" s="788">
        <v>4680115882669</v>
      </c>
      <c r="E217" s="789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128</v>
      </c>
      <c r="L217" s="31"/>
      <c r="M217" s="32" t="s">
        <v>68</v>
      </c>
      <c r="N217" s="32"/>
      <c r="O217" s="31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370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customHeight="1" x14ac:dyDescent="0.25">
      <c r="A218" s="53" t="s">
        <v>371</v>
      </c>
      <c r="B218" s="53" t="s">
        <v>372</v>
      </c>
      <c r="C218" s="30">
        <v>4301031221</v>
      </c>
      <c r="D218" s="788">
        <v>4680115882676</v>
      </c>
      <c r="E218" s="789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128</v>
      </c>
      <c r="L218" s="31"/>
      <c r="M218" s="32" t="s">
        <v>68</v>
      </c>
      <c r="N218" s="32"/>
      <c r="O218" s="31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373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customHeight="1" x14ac:dyDescent="0.25">
      <c r="A219" s="53" t="s">
        <v>374</v>
      </c>
      <c r="B219" s="53" t="s">
        <v>375</v>
      </c>
      <c r="C219" s="30">
        <v>4301031223</v>
      </c>
      <c r="D219" s="788">
        <v>4680115884014</v>
      </c>
      <c r="E219" s="789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364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customHeight="1" x14ac:dyDescent="0.25">
      <c r="A220" s="53" t="s">
        <v>376</v>
      </c>
      <c r="B220" s="53" t="s">
        <v>377</v>
      </c>
      <c r="C220" s="30">
        <v>4301031222</v>
      </c>
      <c r="D220" s="788">
        <v>4680115884007</v>
      </c>
      <c r="E220" s="789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367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customHeight="1" x14ac:dyDescent="0.25">
      <c r="A221" s="53" t="s">
        <v>378</v>
      </c>
      <c r="B221" s="53" t="s">
        <v>379</v>
      </c>
      <c r="C221" s="30">
        <v>4301031229</v>
      </c>
      <c r="D221" s="788">
        <v>4680115884038</v>
      </c>
      <c r="E221" s="789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370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customHeight="1" x14ac:dyDescent="0.25">
      <c r="A222" s="53" t="s">
        <v>380</v>
      </c>
      <c r="B222" s="53" t="s">
        <v>381</v>
      </c>
      <c r="C222" s="30">
        <v>4301031225</v>
      </c>
      <c r="D222" s="788">
        <v>4680115884021</v>
      </c>
      <c r="E222" s="789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373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68"/>
      <c r="AB225" s="768"/>
      <c r="AC225" s="768"/>
    </row>
    <row r="226" spans="1:68" ht="37.5" customHeight="1" x14ac:dyDescent="0.25">
      <c r="A226" s="53" t="s">
        <v>382</v>
      </c>
      <c r="B226" s="53" t="s">
        <v>383</v>
      </c>
      <c r="C226" s="30">
        <v>4301051408</v>
      </c>
      <c r="D226" s="788">
        <v>4680115881594</v>
      </c>
      <c r="E226" s="789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118</v>
      </c>
      <c r="L226" s="31"/>
      <c r="M226" s="32" t="s">
        <v>77</v>
      </c>
      <c r="N226" s="32"/>
      <c r="O226" s="31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384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385</v>
      </c>
      <c r="B227" s="53" t="s">
        <v>386</v>
      </c>
      <c r="C227" s="30">
        <v>4301051754</v>
      </c>
      <c r="D227" s="788">
        <v>4680115880962</v>
      </c>
      <c r="E227" s="789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118</v>
      </c>
      <c r="L227" s="31"/>
      <c r="M227" s="32" t="s">
        <v>68</v>
      </c>
      <c r="N227" s="32"/>
      <c r="O227" s="31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387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customHeight="1" x14ac:dyDescent="0.25">
      <c r="A228" s="53" t="s">
        <v>388</v>
      </c>
      <c r="B228" s="53" t="s">
        <v>389</v>
      </c>
      <c r="C228" s="30">
        <v>4301051411</v>
      </c>
      <c r="D228" s="788">
        <v>4680115881617</v>
      </c>
      <c r="E228" s="789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118</v>
      </c>
      <c r="L228" s="31"/>
      <c r="M228" s="32" t="s">
        <v>77</v>
      </c>
      <c r="N228" s="32"/>
      <c r="O228" s="31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390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customHeight="1" x14ac:dyDescent="0.25">
      <c r="A229" s="53" t="s">
        <v>391</v>
      </c>
      <c r="B229" s="53" t="s">
        <v>392</v>
      </c>
      <c r="C229" s="30">
        <v>4301051632</v>
      </c>
      <c r="D229" s="788">
        <v>4680115880573</v>
      </c>
      <c r="E229" s="789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118</v>
      </c>
      <c r="L229" s="31"/>
      <c r="M229" s="32" t="s">
        <v>68</v>
      </c>
      <c r="N229" s="32"/>
      <c r="O229" s="31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393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394</v>
      </c>
      <c r="B230" s="53" t="s">
        <v>395</v>
      </c>
      <c r="C230" s="30">
        <v>4301051407</v>
      </c>
      <c r="D230" s="788">
        <v>4680115882195</v>
      </c>
      <c r="E230" s="789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384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customHeight="1" x14ac:dyDescent="0.25">
      <c r="A231" s="53" t="s">
        <v>396</v>
      </c>
      <c r="B231" s="53" t="s">
        <v>397</v>
      </c>
      <c r="C231" s="30">
        <v>4301051752</v>
      </c>
      <c r="D231" s="788">
        <v>4680115882607</v>
      </c>
      <c r="E231" s="789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398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399</v>
      </c>
      <c r="B232" s="53" t="s">
        <v>400</v>
      </c>
      <c r="C232" s="30">
        <v>4301051630</v>
      </c>
      <c r="D232" s="788">
        <v>4680115880092</v>
      </c>
      <c r="E232" s="789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401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customHeight="1" x14ac:dyDescent="0.25">
      <c r="A233" s="53" t="s">
        <v>402</v>
      </c>
      <c r="B233" s="53" t="s">
        <v>403</v>
      </c>
      <c r="C233" s="30">
        <v>4301051631</v>
      </c>
      <c r="D233" s="788">
        <v>4680115880221</v>
      </c>
      <c r="E233" s="789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2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393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customHeight="1" x14ac:dyDescent="0.25">
      <c r="A234" s="53" t="s">
        <v>404</v>
      </c>
      <c r="B234" s="53" t="s">
        <v>405</v>
      </c>
      <c r="C234" s="30">
        <v>4301051749</v>
      </c>
      <c r="D234" s="788">
        <v>4680115882942</v>
      </c>
      <c r="E234" s="789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387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customHeight="1" x14ac:dyDescent="0.25">
      <c r="A235" s="53" t="s">
        <v>406</v>
      </c>
      <c r="B235" s="53" t="s">
        <v>407</v>
      </c>
      <c r="C235" s="30">
        <v>4301051753</v>
      </c>
      <c r="D235" s="788">
        <v>4680115880504</v>
      </c>
      <c r="E235" s="789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387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408</v>
      </c>
      <c r="B236" s="53" t="s">
        <v>409</v>
      </c>
      <c r="C236" s="30">
        <v>4301051410</v>
      </c>
      <c r="D236" s="788">
        <v>4680115882164</v>
      </c>
      <c r="E236" s="789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410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68"/>
      <c r="AB239" s="768"/>
      <c r="AC239" s="768"/>
    </row>
    <row r="240" spans="1:68" ht="16.5" customHeight="1" x14ac:dyDescent="0.25">
      <c r="A240" s="53" t="s">
        <v>411</v>
      </c>
      <c r="B240" s="53" t="s">
        <v>412</v>
      </c>
      <c r="C240" s="30">
        <v>4301060404</v>
      </c>
      <c r="D240" s="788">
        <v>4680115882874</v>
      </c>
      <c r="E240" s="789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132</v>
      </c>
      <c r="K240" s="31" t="s">
        <v>128</v>
      </c>
      <c r="L240" s="31"/>
      <c r="M240" s="32" t="s">
        <v>68</v>
      </c>
      <c r="N240" s="32"/>
      <c r="O240" s="31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413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customHeight="1" x14ac:dyDescent="0.25">
      <c r="A241" s="53" t="s">
        <v>411</v>
      </c>
      <c r="B241" s="53" t="s">
        <v>414</v>
      </c>
      <c r="C241" s="30">
        <v>4301060360</v>
      </c>
      <c r="D241" s="788">
        <v>4680115882874</v>
      </c>
      <c r="E241" s="789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120</v>
      </c>
      <c r="K241" s="31" t="s">
        <v>128</v>
      </c>
      <c r="L241" s="31"/>
      <c r="M241" s="32" t="s">
        <v>68</v>
      </c>
      <c r="N241" s="32"/>
      <c r="O241" s="31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415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customHeight="1" x14ac:dyDescent="0.25">
      <c r="A242" s="53" t="s">
        <v>411</v>
      </c>
      <c r="B242" s="53" t="s">
        <v>416</v>
      </c>
      <c r="C242" s="30">
        <v>4301060460</v>
      </c>
      <c r="D242" s="788">
        <v>4680115882874</v>
      </c>
      <c r="E242" s="789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128</v>
      </c>
      <c r="L242" s="31"/>
      <c r="M242" s="32" t="s">
        <v>164</v>
      </c>
      <c r="N242" s="32"/>
      <c r="O242" s="31">
        <v>30</v>
      </c>
      <c r="P242" s="861" t="s">
        <v>417</v>
      </c>
      <c r="Q242" s="782"/>
      <c r="R242" s="782"/>
      <c r="S242" s="782"/>
      <c r="T242" s="783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418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customHeight="1" x14ac:dyDescent="0.25">
      <c r="A243" s="53" t="s">
        <v>419</v>
      </c>
      <c r="B243" s="53" t="s">
        <v>420</v>
      </c>
      <c r="C243" s="30">
        <v>4301060359</v>
      </c>
      <c r="D243" s="788">
        <v>4680115884434</v>
      </c>
      <c r="E243" s="789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128</v>
      </c>
      <c r="L243" s="31"/>
      <c r="M243" s="32" t="s">
        <v>68</v>
      </c>
      <c r="N243" s="32"/>
      <c r="O243" s="31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421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customHeight="1" x14ac:dyDescent="0.25">
      <c r="A244" s="53" t="s">
        <v>422</v>
      </c>
      <c r="B244" s="53" t="s">
        <v>423</v>
      </c>
      <c r="C244" s="30">
        <v>4301060375</v>
      </c>
      <c r="D244" s="788">
        <v>4680115880818</v>
      </c>
      <c r="E244" s="789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424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customHeight="1" x14ac:dyDescent="0.25">
      <c r="A245" s="53" t="s">
        <v>425</v>
      </c>
      <c r="B245" s="53" t="s">
        <v>426</v>
      </c>
      <c r="C245" s="30">
        <v>4301060389</v>
      </c>
      <c r="D245" s="788">
        <v>4680115880801</v>
      </c>
      <c r="E245" s="789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427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1"/>
      <c r="AB248" s="771"/>
      <c r="AC248" s="771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68"/>
      <c r="AB249" s="768"/>
      <c r="AC249" s="768"/>
    </row>
    <row r="250" spans="1:68" ht="27" customHeight="1" x14ac:dyDescent="0.25">
      <c r="A250" s="53" t="s">
        <v>429</v>
      </c>
      <c r="B250" s="53" t="s">
        <v>430</v>
      </c>
      <c r="C250" s="30">
        <v>4301011717</v>
      </c>
      <c r="D250" s="788">
        <v>4680115884274</v>
      </c>
      <c r="E250" s="789"/>
      <c r="F250" s="776">
        <v>1.45</v>
      </c>
      <c r="G250" s="31">
        <v>8</v>
      </c>
      <c r="H250" s="776">
        <v>11.6</v>
      </c>
      <c r="I250" s="776">
        <v>12.08</v>
      </c>
      <c r="J250" s="31">
        <v>56</v>
      </c>
      <c r="K250" s="31" t="s">
        <v>118</v>
      </c>
      <c r="L250" s="31"/>
      <c r="M250" s="32" t="s">
        <v>121</v>
      </c>
      <c r="N250" s="32"/>
      <c r="O250" s="31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431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customHeight="1" x14ac:dyDescent="0.25">
      <c r="A251" s="53" t="s">
        <v>429</v>
      </c>
      <c r="B251" s="53" t="s">
        <v>432</v>
      </c>
      <c r="C251" s="30">
        <v>4301011945</v>
      </c>
      <c r="D251" s="788">
        <v>4680115884274</v>
      </c>
      <c r="E251" s="789"/>
      <c r="F251" s="776">
        <v>1.45</v>
      </c>
      <c r="G251" s="31">
        <v>8</v>
      </c>
      <c r="H251" s="776">
        <v>11.6</v>
      </c>
      <c r="I251" s="776">
        <v>12.08</v>
      </c>
      <c r="J251" s="31">
        <v>48</v>
      </c>
      <c r="K251" s="31" t="s">
        <v>118</v>
      </c>
      <c r="L251" s="31"/>
      <c r="M251" s="32" t="s">
        <v>151</v>
      </c>
      <c r="N251" s="32"/>
      <c r="O251" s="31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433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customHeight="1" x14ac:dyDescent="0.25">
      <c r="A252" s="53" t="s">
        <v>434</v>
      </c>
      <c r="B252" s="53" t="s">
        <v>435</v>
      </c>
      <c r="C252" s="30">
        <v>4301011719</v>
      </c>
      <c r="D252" s="788">
        <v>4680115884298</v>
      </c>
      <c r="E252" s="789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118</v>
      </c>
      <c r="L252" s="31"/>
      <c r="M252" s="32" t="s">
        <v>121</v>
      </c>
      <c r="N252" s="32"/>
      <c r="O252" s="31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436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customHeight="1" x14ac:dyDescent="0.25">
      <c r="A253" s="53" t="s">
        <v>437</v>
      </c>
      <c r="B253" s="53" t="s">
        <v>438</v>
      </c>
      <c r="C253" s="30">
        <v>4301011733</v>
      </c>
      <c r="D253" s="788">
        <v>4680115884250</v>
      </c>
      <c r="E253" s="789"/>
      <c r="F253" s="776">
        <v>1.45</v>
      </c>
      <c r="G253" s="31">
        <v>8</v>
      </c>
      <c r="H253" s="776">
        <v>11.6</v>
      </c>
      <c r="I253" s="776">
        <v>12.08</v>
      </c>
      <c r="J253" s="31">
        <v>56</v>
      </c>
      <c r="K253" s="31" t="s">
        <v>118</v>
      </c>
      <c r="L253" s="31"/>
      <c r="M253" s="32" t="s">
        <v>77</v>
      </c>
      <c r="N253" s="32"/>
      <c r="O253" s="31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customHeight="1" x14ac:dyDescent="0.25">
      <c r="A254" s="53" t="s">
        <v>437</v>
      </c>
      <c r="B254" s="53" t="s">
        <v>440</v>
      </c>
      <c r="C254" s="30">
        <v>4301011944</v>
      </c>
      <c r="D254" s="788">
        <v>4680115884250</v>
      </c>
      <c r="E254" s="789"/>
      <c r="F254" s="776">
        <v>1.45</v>
      </c>
      <c r="G254" s="31">
        <v>8</v>
      </c>
      <c r="H254" s="776">
        <v>11.6</v>
      </c>
      <c r="I254" s="776">
        <v>12.08</v>
      </c>
      <c r="J254" s="31">
        <v>48</v>
      </c>
      <c r="K254" s="31" t="s">
        <v>118</v>
      </c>
      <c r="L254" s="31"/>
      <c r="M254" s="32" t="s">
        <v>151</v>
      </c>
      <c r="N254" s="32"/>
      <c r="O254" s="31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433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customHeight="1" x14ac:dyDescent="0.25">
      <c r="A255" s="53" t="s">
        <v>441</v>
      </c>
      <c r="B255" s="53" t="s">
        <v>442</v>
      </c>
      <c r="C255" s="30">
        <v>4301011718</v>
      </c>
      <c r="D255" s="788">
        <v>4680115884281</v>
      </c>
      <c r="E255" s="789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128</v>
      </c>
      <c r="L255" s="31"/>
      <c r="M255" s="32" t="s">
        <v>121</v>
      </c>
      <c r="N255" s="32"/>
      <c r="O255" s="31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443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customHeight="1" x14ac:dyDescent="0.25">
      <c r="A256" s="53" t="s">
        <v>444</v>
      </c>
      <c r="B256" s="53" t="s">
        <v>445</v>
      </c>
      <c r="C256" s="30">
        <v>4301011720</v>
      </c>
      <c r="D256" s="788">
        <v>4680115884199</v>
      </c>
      <c r="E256" s="789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128</v>
      </c>
      <c r="L256" s="31"/>
      <c r="M256" s="32" t="s">
        <v>121</v>
      </c>
      <c r="N256" s="32"/>
      <c r="O256" s="31">
        <v>55</v>
      </c>
      <c r="P256" s="10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436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customHeight="1" x14ac:dyDescent="0.25">
      <c r="A257" s="53" t="s">
        <v>446</v>
      </c>
      <c r="B257" s="53" t="s">
        <v>447</v>
      </c>
      <c r="C257" s="30">
        <v>4301011716</v>
      </c>
      <c r="D257" s="788">
        <v>4680115884267</v>
      </c>
      <c r="E257" s="789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128</v>
      </c>
      <c r="L257" s="31"/>
      <c r="M257" s="32" t="s">
        <v>121</v>
      </c>
      <c r="N257" s="32"/>
      <c r="O257" s="31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448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1"/>
      <c r="AB260" s="771"/>
      <c r="AC260" s="771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68"/>
      <c r="AB261" s="768"/>
      <c r="AC261" s="768"/>
    </row>
    <row r="262" spans="1:68" ht="27" customHeight="1" x14ac:dyDescent="0.25">
      <c r="A262" s="53" t="s">
        <v>450</v>
      </c>
      <c r="B262" s="53" t="s">
        <v>451</v>
      </c>
      <c r="C262" s="30">
        <v>4301011826</v>
      </c>
      <c r="D262" s="788">
        <v>4680115884137</v>
      </c>
      <c r="E262" s="789"/>
      <c r="F262" s="776">
        <v>1.45</v>
      </c>
      <c r="G262" s="31">
        <v>8</v>
      </c>
      <c r="H262" s="776">
        <v>11.6</v>
      </c>
      <c r="I262" s="776">
        <v>12.08</v>
      </c>
      <c r="J262" s="31">
        <v>56</v>
      </c>
      <c r="K262" s="31" t="s">
        <v>118</v>
      </c>
      <c r="L262" s="31"/>
      <c r="M262" s="32" t="s">
        <v>121</v>
      </c>
      <c r="N262" s="32"/>
      <c r="O262" s="31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452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customHeight="1" x14ac:dyDescent="0.25">
      <c r="A263" s="53" t="s">
        <v>450</v>
      </c>
      <c r="B263" s="53" t="s">
        <v>453</v>
      </c>
      <c r="C263" s="30">
        <v>4301011942</v>
      </c>
      <c r="D263" s="788">
        <v>4680115884137</v>
      </c>
      <c r="E263" s="789"/>
      <c r="F263" s="776">
        <v>1.45</v>
      </c>
      <c r="G263" s="31">
        <v>8</v>
      </c>
      <c r="H263" s="776">
        <v>11.6</v>
      </c>
      <c r="I263" s="776">
        <v>12.08</v>
      </c>
      <c r="J263" s="31">
        <v>48</v>
      </c>
      <c r="K263" s="31" t="s">
        <v>118</v>
      </c>
      <c r="L263" s="31"/>
      <c r="M263" s="32" t="s">
        <v>151</v>
      </c>
      <c r="N263" s="32"/>
      <c r="O263" s="31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152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customHeight="1" x14ac:dyDescent="0.25">
      <c r="A264" s="53" t="s">
        <v>454</v>
      </c>
      <c r="B264" s="53" t="s">
        <v>455</v>
      </c>
      <c r="C264" s="30">
        <v>4301011724</v>
      </c>
      <c r="D264" s="788">
        <v>4680115884236</v>
      </c>
      <c r="E264" s="789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118</v>
      </c>
      <c r="L264" s="31"/>
      <c r="M264" s="32" t="s">
        <v>121</v>
      </c>
      <c r="N264" s="32"/>
      <c r="O264" s="31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456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customHeight="1" x14ac:dyDescent="0.25">
      <c r="A265" s="53" t="s">
        <v>457</v>
      </c>
      <c r="B265" s="53" t="s">
        <v>458</v>
      </c>
      <c r="C265" s="30">
        <v>4301011721</v>
      </c>
      <c r="D265" s="788">
        <v>4680115884175</v>
      </c>
      <c r="E265" s="789"/>
      <c r="F265" s="776">
        <v>1.45</v>
      </c>
      <c r="G265" s="31">
        <v>8</v>
      </c>
      <c r="H265" s="776">
        <v>11.6</v>
      </c>
      <c r="I265" s="776">
        <v>12.08</v>
      </c>
      <c r="J265" s="31">
        <v>56</v>
      </c>
      <c r="K265" s="31" t="s">
        <v>118</v>
      </c>
      <c r="L265" s="31"/>
      <c r="M265" s="32" t="s">
        <v>121</v>
      </c>
      <c r="N265" s="32"/>
      <c r="O265" s="31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459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customHeight="1" x14ac:dyDescent="0.25">
      <c r="A266" s="53" t="s">
        <v>457</v>
      </c>
      <c r="B266" s="53" t="s">
        <v>460</v>
      </c>
      <c r="C266" s="30">
        <v>4301011941</v>
      </c>
      <c r="D266" s="788">
        <v>4680115884175</v>
      </c>
      <c r="E266" s="789"/>
      <c r="F266" s="776">
        <v>1.45</v>
      </c>
      <c r="G266" s="31">
        <v>8</v>
      </c>
      <c r="H266" s="776">
        <v>11.6</v>
      </c>
      <c r="I266" s="776">
        <v>12.08</v>
      </c>
      <c r="J266" s="31">
        <v>48</v>
      </c>
      <c r="K266" s="31" t="s">
        <v>118</v>
      </c>
      <c r="L266" s="31"/>
      <c r="M266" s="32" t="s">
        <v>151</v>
      </c>
      <c r="N266" s="32"/>
      <c r="O266" s="31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152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customHeight="1" x14ac:dyDescent="0.25">
      <c r="A267" s="53" t="s">
        <v>461</v>
      </c>
      <c r="B267" s="53" t="s">
        <v>462</v>
      </c>
      <c r="C267" s="30">
        <v>4301011824</v>
      </c>
      <c r="D267" s="788">
        <v>4680115884144</v>
      </c>
      <c r="E267" s="789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128</v>
      </c>
      <c r="L267" s="31"/>
      <c r="M267" s="32" t="s">
        <v>121</v>
      </c>
      <c r="N267" s="32"/>
      <c r="O267" s="31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452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customHeight="1" x14ac:dyDescent="0.25">
      <c r="A268" s="53" t="s">
        <v>463</v>
      </c>
      <c r="B268" s="53" t="s">
        <v>464</v>
      </c>
      <c r="C268" s="30">
        <v>4301011963</v>
      </c>
      <c r="D268" s="788">
        <v>4680115885288</v>
      </c>
      <c r="E268" s="789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128</v>
      </c>
      <c r="L268" s="31"/>
      <c r="M268" s="32" t="s">
        <v>121</v>
      </c>
      <c r="N268" s="32"/>
      <c r="O268" s="31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465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customHeight="1" x14ac:dyDescent="0.25">
      <c r="A269" s="53" t="s">
        <v>466</v>
      </c>
      <c r="B269" s="53" t="s">
        <v>467</v>
      </c>
      <c r="C269" s="30">
        <v>4301011726</v>
      </c>
      <c r="D269" s="788">
        <v>4680115884182</v>
      </c>
      <c r="E269" s="789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128</v>
      </c>
      <c r="L269" s="31"/>
      <c r="M269" s="32" t="s">
        <v>121</v>
      </c>
      <c r="N269" s="32"/>
      <c r="O269" s="31">
        <v>55</v>
      </c>
      <c r="P269" s="10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456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customHeight="1" x14ac:dyDescent="0.25">
      <c r="A270" s="53" t="s">
        <v>468</v>
      </c>
      <c r="B270" s="53" t="s">
        <v>469</v>
      </c>
      <c r="C270" s="30">
        <v>4301011722</v>
      </c>
      <c r="D270" s="788">
        <v>4680115884205</v>
      </c>
      <c r="E270" s="789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128</v>
      </c>
      <c r="L270" s="31"/>
      <c r="M270" s="32" t="s">
        <v>121</v>
      </c>
      <c r="N270" s="32"/>
      <c r="O270" s="31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459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68"/>
      <c r="AB273" s="768"/>
      <c r="AC273" s="768"/>
    </row>
    <row r="274" spans="1:68" ht="27" customHeight="1" x14ac:dyDescent="0.25">
      <c r="A274" s="53" t="s">
        <v>470</v>
      </c>
      <c r="B274" s="53" t="s">
        <v>471</v>
      </c>
      <c r="C274" s="30">
        <v>4301020340</v>
      </c>
      <c r="D274" s="788">
        <v>4680115885721</v>
      </c>
      <c r="E274" s="789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472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1"/>
      <c r="AB277" s="771"/>
      <c r="AC277" s="771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68"/>
      <c r="AB278" s="768"/>
      <c r="AC278" s="768"/>
    </row>
    <row r="279" spans="1:68" ht="27" customHeight="1" x14ac:dyDescent="0.25">
      <c r="A279" s="53" t="s">
        <v>474</v>
      </c>
      <c r="B279" s="53" t="s">
        <v>475</v>
      </c>
      <c r="C279" s="30">
        <v>4301011855</v>
      </c>
      <c r="D279" s="788">
        <v>4680115885837</v>
      </c>
      <c r="E279" s="789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118</v>
      </c>
      <c r="L279" s="31"/>
      <c r="M279" s="32" t="s">
        <v>121</v>
      </c>
      <c r="N279" s="32"/>
      <c r="O279" s="31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476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customHeight="1" x14ac:dyDescent="0.25">
      <c r="A280" s="53" t="s">
        <v>477</v>
      </c>
      <c r="B280" s="53" t="s">
        <v>478</v>
      </c>
      <c r="C280" s="30">
        <v>4301011322</v>
      </c>
      <c r="D280" s="788">
        <v>4607091387452</v>
      </c>
      <c r="E280" s="789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118</v>
      </c>
      <c r="L280" s="31"/>
      <c r="M280" s="32" t="s">
        <v>77</v>
      </c>
      <c r="N280" s="32"/>
      <c r="O280" s="31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3"/>
      <c r="V280" s="33"/>
      <c r="W280" s="34" t="s">
        <v>69</v>
      </c>
      <c r="X280" s="777">
        <v>100</v>
      </c>
      <c r="Y280" s="778">
        <f t="shared" si="67"/>
        <v>108</v>
      </c>
      <c r="Z280" s="35">
        <f>IFERROR(IF(Y280=0,"",ROUNDUP(Y280/H280,0)*0.02175),"")</f>
        <v>0.21749999999999997</v>
      </c>
      <c r="AA280" s="55"/>
      <c r="AB280" s="56"/>
      <c r="AC280" s="359" t="s">
        <v>479</v>
      </c>
      <c r="AG280" s="63"/>
      <c r="AJ280" s="66"/>
      <c r="AK280" s="66">
        <v>0</v>
      </c>
      <c r="BB280" s="360" t="s">
        <v>1</v>
      </c>
      <c r="BM280" s="63">
        <f t="shared" si="68"/>
        <v>104.44444444444444</v>
      </c>
      <c r="BN280" s="63">
        <f t="shared" si="69"/>
        <v>112.8</v>
      </c>
      <c r="BO280" s="63">
        <f t="shared" si="70"/>
        <v>0.16534391534391535</v>
      </c>
      <c r="BP280" s="63">
        <f t="shared" si="71"/>
        <v>0.17857142857142855</v>
      </c>
    </row>
    <row r="281" spans="1:68" ht="27" customHeight="1" x14ac:dyDescent="0.25">
      <c r="A281" s="53" t="s">
        <v>480</v>
      </c>
      <c r="B281" s="53" t="s">
        <v>481</v>
      </c>
      <c r="C281" s="30">
        <v>4301011850</v>
      </c>
      <c r="D281" s="788">
        <v>4680115885806</v>
      </c>
      <c r="E281" s="789"/>
      <c r="F281" s="776">
        <v>1.35</v>
      </c>
      <c r="G281" s="31">
        <v>8</v>
      </c>
      <c r="H281" s="776">
        <v>10.8</v>
      </c>
      <c r="I281" s="776">
        <v>11.28</v>
      </c>
      <c r="J281" s="31">
        <v>56</v>
      </c>
      <c r="K281" s="31" t="s">
        <v>118</v>
      </c>
      <c r="L281" s="31"/>
      <c r="M281" s="32" t="s">
        <v>121</v>
      </c>
      <c r="N281" s="32"/>
      <c r="O281" s="31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3"/>
      <c r="V281" s="33"/>
      <c r="W281" s="34" t="s">
        <v>69</v>
      </c>
      <c r="X281" s="777">
        <v>100</v>
      </c>
      <c r="Y281" s="778">
        <f t="shared" si="67"/>
        <v>108</v>
      </c>
      <c r="Z281" s="35">
        <f>IFERROR(IF(Y281=0,"",ROUNDUP(Y281/H281,0)*0.02175),"")</f>
        <v>0.21749999999999997</v>
      </c>
      <c r="AA281" s="55"/>
      <c r="AB281" s="56"/>
      <c r="AC281" s="361" t="s">
        <v>482</v>
      </c>
      <c r="AG281" s="63"/>
      <c r="AJ281" s="66"/>
      <c r="AK281" s="66">
        <v>0</v>
      </c>
      <c r="BB281" s="362" t="s">
        <v>1</v>
      </c>
      <c r="BM281" s="63">
        <f t="shared" si="68"/>
        <v>104.44444444444444</v>
      </c>
      <c r="BN281" s="63">
        <f t="shared" si="69"/>
        <v>112.8</v>
      </c>
      <c r="BO281" s="63">
        <f t="shared" si="70"/>
        <v>0.16534391534391535</v>
      </c>
      <c r="BP281" s="63">
        <f t="shared" si="71"/>
        <v>0.17857142857142855</v>
      </c>
    </row>
    <row r="282" spans="1:68" ht="27" customHeight="1" x14ac:dyDescent="0.25">
      <c r="A282" s="53" t="s">
        <v>480</v>
      </c>
      <c r="B282" s="53" t="s">
        <v>483</v>
      </c>
      <c r="C282" s="30">
        <v>4301011910</v>
      </c>
      <c r="D282" s="788">
        <v>4680115885806</v>
      </c>
      <c r="E282" s="789"/>
      <c r="F282" s="776">
        <v>1.35</v>
      </c>
      <c r="G282" s="31">
        <v>8</v>
      </c>
      <c r="H282" s="776">
        <v>10.8</v>
      </c>
      <c r="I282" s="776">
        <v>11.28</v>
      </c>
      <c r="J282" s="31">
        <v>48</v>
      </c>
      <c r="K282" s="31" t="s">
        <v>118</v>
      </c>
      <c r="L282" s="31"/>
      <c r="M282" s="32" t="s">
        <v>151</v>
      </c>
      <c r="N282" s="32"/>
      <c r="O282" s="31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484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customHeight="1" x14ac:dyDescent="0.25">
      <c r="A283" s="53" t="s">
        <v>485</v>
      </c>
      <c r="B283" s="53" t="s">
        <v>486</v>
      </c>
      <c r="C283" s="30">
        <v>4301011853</v>
      </c>
      <c r="D283" s="788">
        <v>4680115885851</v>
      </c>
      <c r="E283" s="789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118</v>
      </c>
      <c r="L283" s="31"/>
      <c r="M283" s="32" t="s">
        <v>121</v>
      </c>
      <c r="N283" s="32"/>
      <c r="O283" s="31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487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customHeight="1" x14ac:dyDescent="0.25">
      <c r="A284" s="53" t="s">
        <v>488</v>
      </c>
      <c r="B284" s="53" t="s">
        <v>489</v>
      </c>
      <c r="C284" s="30">
        <v>4301011313</v>
      </c>
      <c r="D284" s="788">
        <v>4607091385984</v>
      </c>
      <c r="E284" s="789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118</v>
      </c>
      <c r="L284" s="31"/>
      <c r="M284" s="32" t="s">
        <v>121</v>
      </c>
      <c r="N284" s="32"/>
      <c r="O284" s="31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490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customHeight="1" x14ac:dyDescent="0.25">
      <c r="A285" s="53" t="s">
        <v>491</v>
      </c>
      <c r="B285" s="53" t="s">
        <v>492</v>
      </c>
      <c r="C285" s="30">
        <v>4301011852</v>
      </c>
      <c r="D285" s="788">
        <v>4680115885844</v>
      </c>
      <c r="E285" s="789"/>
      <c r="F285" s="776">
        <v>0.4</v>
      </c>
      <c r="G285" s="31">
        <v>10</v>
      </c>
      <c r="H285" s="776">
        <v>4</v>
      </c>
      <c r="I285" s="776">
        <v>4.21</v>
      </c>
      <c r="J285" s="31">
        <v>132</v>
      </c>
      <c r="K285" s="31" t="s">
        <v>128</v>
      </c>
      <c r="L285" s="31"/>
      <c r="M285" s="32" t="s">
        <v>121</v>
      </c>
      <c r="N285" s="32"/>
      <c r="O285" s="31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476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customHeight="1" x14ac:dyDescent="0.25">
      <c r="A286" s="53" t="s">
        <v>493</v>
      </c>
      <c r="B286" s="53" t="s">
        <v>494</v>
      </c>
      <c r="C286" s="30">
        <v>4301011319</v>
      </c>
      <c r="D286" s="788">
        <v>4607091387469</v>
      </c>
      <c r="E286" s="789"/>
      <c r="F286" s="776">
        <v>0.5</v>
      </c>
      <c r="G286" s="31">
        <v>10</v>
      </c>
      <c r="H286" s="776">
        <v>5</v>
      </c>
      <c r="I286" s="776">
        <v>5.21</v>
      </c>
      <c r="J286" s="31">
        <v>132</v>
      </c>
      <c r="K286" s="31" t="s">
        <v>128</v>
      </c>
      <c r="L286" s="31"/>
      <c r="M286" s="32" t="s">
        <v>121</v>
      </c>
      <c r="N286" s="32"/>
      <c r="O286" s="31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479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495</v>
      </c>
      <c r="B287" s="53" t="s">
        <v>496</v>
      </c>
      <c r="C287" s="30">
        <v>4301011851</v>
      </c>
      <c r="D287" s="788">
        <v>4680115885820</v>
      </c>
      <c r="E287" s="789"/>
      <c r="F287" s="776">
        <v>0.4</v>
      </c>
      <c r="G287" s="31">
        <v>10</v>
      </c>
      <c r="H287" s="776">
        <v>4</v>
      </c>
      <c r="I287" s="776">
        <v>4.21</v>
      </c>
      <c r="J287" s="31">
        <v>132</v>
      </c>
      <c r="K287" s="31" t="s">
        <v>128</v>
      </c>
      <c r="L287" s="31"/>
      <c r="M287" s="32" t="s">
        <v>121</v>
      </c>
      <c r="N287" s="32"/>
      <c r="O287" s="31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482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customHeight="1" x14ac:dyDescent="0.25">
      <c r="A288" s="53" t="s">
        <v>497</v>
      </c>
      <c r="B288" s="53" t="s">
        <v>498</v>
      </c>
      <c r="C288" s="30">
        <v>4301011316</v>
      </c>
      <c r="D288" s="788">
        <v>4607091387438</v>
      </c>
      <c r="E288" s="789"/>
      <c r="F288" s="776">
        <v>0.5</v>
      </c>
      <c r="G288" s="31">
        <v>10</v>
      </c>
      <c r="H288" s="776">
        <v>5</v>
      </c>
      <c r="I288" s="776">
        <v>5.21</v>
      </c>
      <c r="J288" s="31">
        <v>132</v>
      </c>
      <c r="K288" s="31" t="s">
        <v>128</v>
      </c>
      <c r="L288" s="31"/>
      <c r="M288" s="32" t="s">
        <v>121</v>
      </c>
      <c r="N288" s="32"/>
      <c r="O288" s="31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499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18.518518518518519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20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0.43499999999999994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6" t="s">
        <v>69</v>
      </c>
      <c r="X290" s="779">
        <f>IFERROR(SUM(X279:X288),"0")</f>
        <v>200</v>
      </c>
      <c r="Y290" s="779">
        <f>IFERROR(SUM(Y279:Y288),"0")</f>
        <v>216</v>
      </c>
      <c r="Z290" s="36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1"/>
      <c r="AB291" s="771"/>
      <c r="AC291" s="771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68"/>
      <c r="AB292" s="768"/>
      <c r="AC292" s="768"/>
    </row>
    <row r="293" spans="1:68" ht="27" customHeight="1" x14ac:dyDescent="0.25">
      <c r="A293" s="53" t="s">
        <v>501</v>
      </c>
      <c r="B293" s="53" t="s">
        <v>502</v>
      </c>
      <c r="C293" s="30">
        <v>4301011876</v>
      </c>
      <c r="D293" s="788">
        <v>4680115885707</v>
      </c>
      <c r="E293" s="789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118</v>
      </c>
      <c r="L293" s="31"/>
      <c r="M293" s="32" t="s">
        <v>121</v>
      </c>
      <c r="N293" s="32"/>
      <c r="O293" s="31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439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1"/>
      <c r="AB296" s="771"/>
      <c r="AC296" s="771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68"/>
      <c r="AB297" s="768"/>
      <c r="AC297" s="768"/>
    </row>
    <row r="298" spans="1:68" ht="27" customHeight="1" x14ac:dyDescent="0.25">
      <c r="A298" s="53" t="s">
        <v>504</v>
      </c>
      <c r="B298" s="53" t="s">
        <v>505</v>
      </c>
      <c r="C298" s="30">
        <v>4301011223</v>
      </c>
      <c r="D298" s="788">
        <v>4607091383423</v>
      </c>
      <c r="E298" s="789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118</v>
      </c>
      <c r="L298" s="31"/>
      <c r="M298" s="32" t="s">
        <v>77</v>
      </c>
      <c r="N298" s="32"/>
      <c r="O298" s="31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122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customHeight="1" x14ac:dyDescent="0.25">
      <c r="A299" s="53" t="s">
        <v>506</v>
      </c>
      <c r="B299" s="53" t="s">
        <v>507</v>
      </c>
      <c r="C299" s="30">
        <v>4301011879</v>
      </c>
      <c r="D299" s="788">
        <v>4680115885691</v>
      </c>
      <c r="E299" s="789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118</v>
      </c>
      <c r="L299" s="31"/>
      <c r="M299" s="32" t="s">
        <v>68</v>
      </c>
      <c r="N299" s="32"/>
      <c r="O299" s="31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508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customHeight="1" x14ac:dyDescent="0.25">
      <c r="A300" s="53" t="s">
        <v>509</v>
      </c>
      <c r="B300" s="53" t="s">
        <v>510</v>
      </c>
      <c r="C300" s="30">
        <v>4301011878</v>
      </c>
      <c r="D300" s="788">
        <v>4680115885660</v>
      </c>
      <c r="E300" s="789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118</v>
      </c>
      <c r="L300" s="31"/>
      <c r="M300" s="32" t="s">
        <v>68</v>
      </c>
      <c r="N300" s="32"/>
      <c r="O300" s="31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511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1"/>
      <c r="AB303" s="771"/>
      <c r="AC303" s="771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68"/>
      <c r="AB304" s="768"/>
      <c r="AC304" s="768"/>
    </row>
    <row r="305" spans="1:68" ht="37.5" customHeight="1" x14ac:dyDescent="0.25">
      <c r="A305" s="53" t="s">
        <v>513</v>
      </c>
      <c r="B305" s="53" t="s">
        <v>514</v>
      </c>
      <c r="C305" s="30">
        <v>4301051409</v>
      </c>
      <c r="D305" s="788">
        <v>4680115881556</v>
      </c>
      <c r="E305" s="789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118</v>
      </c>
      <c r="L305" s="31"/>
      <c r="M305" s="32" t="s">
        <v>77</v>
      </c>
      <c r="N305" s="32"/>
      <c r="O305" s="31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515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customHeight="1" x14ac:dyDescent="0.25">
      <c r="A306" s="53" t="s">
        <v>516</v>
      </c>
      <c r="B306" s="53" t="s">
        <v>517</v>
      </c>
      <c r="C306" s="30">
        <v>4301051506</v>
      </c>
      <c r="D306" s="788">
        <v>4680115881037</v>
      </c>
      <c r="E306" s="789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128</v>
      </c>
      <c r="L306" s="31"/>
      <c r="M306" s="32" t="s">
        <v>68</v>
      </c>
      <c r="N306" s="32"/>
      <c r="O306" s="31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518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customHeight="1" x14ac:dyDescent="0.25">
      <c r="A307" s="53" t="s">
        <v>519</v>
      </c>
      <c r="B307" s="53" t="s">
        <v>520</v>
      </c>
      <c r="C307" s="30">
        <v>4301051893</v>
      </c>
      <c r="D307" s="788">
        <v>4680115886186</v>
      </c>
      <c r="E307" s="789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515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customHeight="1" x14ac:dyDescent="0.25">
      <c r="A308" s="53" t="s">
        <v>521</v>
      </c>
      <c r="B308" s="53" t="s">
        <v>522</v>
      </c>
      <c r="C308" s="30">
        <v>4301051487</v>
      </c>
      <c r="D308" s="788">
        <v>4680115881228</v>
      </c>
      <c r="E308" s="789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518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customHeight="1" x14ac:dyDescent="0.25">
      <c r="A309" s="53" t="s">
        <v>523</v>
      </c>
      <c r="B309" s="53" t="s">
        <v>524</v>
      </c>
      <c r="C309" s="30">
        <v>4301051384</v>
      </c>
      <c r="D309" s="788">
        <v>4680115881211</v>
      </c>
      <c r="E309" s="789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147</v>
      </c>
      <c r="M309" s="32" t="s">
        <v>68</v>
      </c>
      <c r="N309" s="32"/>
      <c r="O309" s="31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515</v>
      </c>
      <c r="AG309" s="63"/>
      <c r="AJ309" s="66" t="s">
        <v>149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customHeight="1" x14ac:dyDescent="0.25">
      <c r="A310" s="53" t="s">
        <v>525</v>
      </c>
      <c r="B310" s="53" t="s">
        <v>526</v>
      </c>
      <c r="C310" s="30">
        <v>4301051378</v>
      </c>
      <c r="D310" s="788">
        <v>4680115881020</v>
      </c>
      <c r="E310" s="789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128</v>
      </c>
      <c r="L310" s="31"/>
      <c r="M310" s="32" t="s">
        <v>68</v>
      </c>
      <c r="N310" s="32"/>
      <c r="O310" s="31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527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1"/>
      <c r="AB313" s="771"/>
      <c r="AC313" s="771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68"/>
      <c r="AB314" s="768"/>
      <c r="AC314" s="768"/>
    </row>
    <row r="315" spans="1:68" ht="27" customHeight="1" x14ac:dyDescent="0.25">
      <c r="A315" s="53" t="s">
        <v>529</v>
      </c>
      <c r="B315" s="53" t="s">
        <v>530</v>
      </c>
      <c r="C315" s="30">
        <v>4301011306</v>
      </c>
      <c r="D315" s="788">
        <v>4607091389296</v>
      </c>
      <c r="E315" s="789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128</v>
      </c>
      <c r="L315" s="31"/>
      <c r="M315" s="32" t="s">
        <v>77</v>
      </c>
      <c r="N315" s="32"/>
      <c r="O315" s="31">
        <v>45</v>
      </c>
      <c r="P315" s="78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531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68"/>
      <c r="AB318" s="768"/>
      <c r="AC318" s="768"/>
    </row>
    <row r="319" spans="1:68" ht="27" customHeight="1" x14ac:dyDescent="0.25">
      <c r="A319" s="53" t="s">
        <v>532</v>
      </c>
      <c r="B319" s="53" t="s">
        <v>533</v>
      </c>
      <c r="C319" s="30">
        <v>4301031163</v>
      </c>
      <c r="D319" s="788">
        <v>4680115880344</v>
      </c>
      <c r="E319" s="789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534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68"/>
      <c r="AB322" s="768"/>
      <c r="AC322" s="768"/>
    </row>
    <row r="323" spans="1:68" ht="37.5" customHeight="1" x14ac:dyDescent="0.25">
      <c r="A323" s="53" t="s">
        <v>535</v>
      </c>
      <c r="B323" s="53" t="s">
        <v>536</v>
      </c>
      <c r="C323" s="30">
        <v>4301051731</v>
      </c>
      <c r="D323" s="788">
        <v>4680115884618</v>
      </c>
      <c r="E323" s="789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128</v>
      </c>
      <c r="L323" s="31"/>
      <c r="M323" s="32" t="s">
        <v>68</v>
      </c>
      <c r="N323" s="32"/>
      <c r="O323" s="31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537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1"/>
      <c r="AB326" s="771"/>
      <c r="AC326" s="771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68"/>
      <c r="AB327" s="768"/>
      <c r="AC327" s="768"/>
    </row>
    <row r="328" spans="1:68" ht="27" customHeight="1" x14ac:dyDescent="0.25">
      <c r="A328" s="53" t="s">
        <v>539</v>
      </c>
      <c r="B328" s="53" t="s">
        <v>540</v>
      </c>
      <c r="C328" s="30">
        <v>4301011353</v>
      </c>
      <c r="D328" s="788">
        <v>4607091389807</v>
      </c>
      <c r="E328" s="789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128</v>
      </c>
      <c r="L328" s="31"/>
      <c r="M328" s="32" t="s">
        <v>121</v>
      </c>
      <c r="N328" s="32"/>
      <c r="O328" s="31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541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68"/>
      <c r="AB331" s="768"/>
      <c r="AC331" s="768"/>
    </row>
    <row r="332" spans="1:68" ht="27" customHeight="1" x14ac:dyDescent="0.25">
      <c r="A332" s="53" t="s">
        <v>542</v>
      </c>
      <c r="B332" s="53" t="s">
        <v>543</v>
      </c>
      <c r="C332" s="30">
        <v>4301031164</v>
      </c>
      <c r="D332" s="788">
        <v>4680115880481</v>
      </c>
      <c r="E332" s="789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544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68"/>
      <c r="AB335" s="768"/>
      <c r="AC335" s="768"/>
    </row>
    <row r="336" spans="1:68" ht="27" customHeight="1" x14ac:dyDescent="0.25">
      <c r="A336" s="53" t="s">
        <v>545</v>
      </c>
      <c r="B336" s="53" t="s">
        <v>546</v>
      </c>
      <c r="C336" s="30">
        <v>4301051344</v>
      </c>
      <c r="D336" s="788">
        <v>4680115880412</v>
      </c>
      <c r="E336" s="789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547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customHeight="1" x14ac:dyDescent="0.25">
      <c r="A337" s="53" t="s">
        <v>548</v>
      </c>
      <c r="B337" s="53" t="s">
        <v>549</v>
      </c>
      <c r="C337" s="30">
        <v>4301051277</v>
      </c>
      <c r="D337" s="788">
        <v>4680115880511</v>
      </c>
      <c r="E337" s="789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87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550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1"/>
      <c r="AB340" s="771"/>
      <c r="AC340" s="771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68"/>
      <c r="AB341" s="768"/>
      <c r="AC341" s="768"/>
    </row>
    <row r="342" spans="1:68" ht="27" customHeight="1" x14ac:dyDescent="0.25">
      <c r="A342" s="53" t="s">
        <v>552</v>
      </c>
      <c r="B342" s="53" t="s">
        <v>553</v>
      </c>
      <c r="C342" s="30">
        <v>4301011593</v>
      </c>
      <c r="D342" s="788">
        <v>4680115882973</v>
      </c>
      <c r="E342" s="789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118</v>
      </c>
      <c r="L342" s="31"/>
      <c r="M342" s="32" t="s">
        <v>121</v>
      </c>
      <c r="N342" s="32"/>
      <c r="O342" s="31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448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68"/>
      <c r="AB345" s="768"/>
      <c r="AC345" s="768"/>
    </row>
    <row r="346" spans="1:68" ht="27" customHeight="1" x14ac:dyDescent="0.25">
      <c r="A346" s="53" t="s">
        <v>554</v>
      </c>
      <c r="B346" s="53" t="s">
        <v>555</v>
      </c>
      <c r="C346" s="30">
        <v>4301031305</v>
      </c>
      <c r="D346" s="788">
        <v>4607091389845</v>
      </c>
      <c r="E346" s="789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3"/>
      <c r="V346" s="33"/>
      <c r="W346" s="34" t="s">
        <v>69</v>
      </c>
      <c r="X346" s="777">
        <v>50</v>
      </c>
      <c r="Y346" s="778">
        <f>IFERROR(IF(X346="",0,CEILING((X346/$H346),1)*$H346),"")</f>
        <v>50.400000000000006</v>
      </c>
      <c r="Z346" s="35">
        <f>IFERROR(IF(Y346=0,"",ROUNDUP(Y346/H346,0)*0.00502),"")</f>
        <v>0.12048</v>
      </c>
      <c r="AA346" s="55"/>
      <c r="AB346" s="56"/>
      <c r="AC346" s="413" t="s">
        <v>556</v>
      </c>
      <c r="AG346" s="63"/>
      <c r="AJ346" s="66"/>
      <c r="AK346" s="66">
        <v>0</v>
      </c>
      <c r="BB346" s="414" t="s">
        <v>1</v>
      </c>
      <c r="BM346" s="63">
        <f>IFERROR(X346*I346/H346,"0")</f>
        <v>52.380952380952387</v>
      </c>
      <c r="BN346" s="63">
        <f>IFERROR(Y346*I346/H346,"0")</f>
        <v>52.800000000000011</v>
      </c>
      <c r="BO346" s="63">
        <f>IFERROR(1/J346*(X346/H346),"0")</f>
        <v>0.10175010175010177</v>
      </c>
      <c r="BP346" s="63">
        <f>IFERROR(1/J346*(Y346/H346),"0")</f>
        <v>0.10256410256410257</v>
      </c>
    </row>
    <row r="347" spans="1:68" ht="27" customHeight="1" x14ac:dyDescent="0.25">
      <c r="A347" s="53" t="s">
        <v>557</v>
      </c>
      <c r="B347" s="53" t="s">
        <v>558</v>
      </c>
      <c r="C347" s="30">
        <v>4301031306</v>
      </c>
      <c r="D347" s="788">
        <v>4680115882881</v>
      </c>
      <c r="E347" s="789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556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6" t="s">
        <v>72</v>
      </c>
      <c r="X348" s="779">
        <f>IFERROR(X346/H346,"0")+IFERROR(X347/H347,"0")</f>
        <v>23.80952380952381</v>
      </c>
      <c r="Y348" s="779">
        <f>IFERROR(Y346/H346,"0")+IFERROR(Y347/H347,"0")</f>
        <v>24</v>
      </c>
      <c r="Z348" s="779">
        <f>IFERROR(IF(Z346="",0,Z346),"0")+IFERROR(IF(Z347="",0,Z347),"0")</f>
        <v>0.12048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6" t="s">
        <v>69</v>
      </c>
      <c r="X349" s="779">
        <f>IFERROR(SUM(X346:X347),"0")</f>
        <v>50</v>
      </c>
      <c r="Y349" s="779">
        <f>IFERROR(SUM(Y346:Y347),"0")</f>
        <v>50.400000000000006</v>
      </c>
      <c r="Z349" s="36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68"/>
      <c r="AB350" s="768"/>
      <c r="AC350" s="768"/>
    </row>
    <row r="351" spans="1:68" ht="37.5" customHeight="1" x14ac:dyDescent="0.25">
      <c r="A351" s="53" t="s">
        <v>559</v>
      </c>
      <c r="B351" s="53" t="s">
        <v>560</v>
      </c>
      <c r="C351" s="30">
        <v>4301051517</v>
      </c>
      <c r="D351" s="788">
        <v>4680115883390</v>
      </c>
      <c r="E351" s="789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561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1"/>
      <c r="AB354" s="771"/>
      <c r="AC354" s="771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68"/>
      <c r="AB355" s="768"/>
      <c r="AC355" s="768"/>
    </row>
    <row r="356" spans="1:68" ht="27" customHeight="1" x14ac:dyDescent="0.25">
      <c r="A356" s="53" t="s">
        <v>563</v>
      </c>
      <c r="B356" s="53" t="s">
        <v>564</v>
      </c>
      <c r="C356" s="30">
        <v>4301012024</v>
      </c>
      <c r="D356" s="788">
        <v>4680115885615</v>
      </c>
      <c r="E356" s="789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118</v>
      </c>
      <c r="L356" s="31"/>
      <c r="M356" s="32" t="s">
        <v>77</v>
      </c>
      <c r="N356" s="32"/>
      <c r="O356" s="31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3"/>
      <c r="V356" s="33"/>
      <c r="W356" s="34" t="s">
        <v>69</v>
      </c>
      <c r="X356" s="777">
        <v>0</v>
      </c>
      <c r="Y356" s="778">
        <f t="shared" ref="Y356:Y364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565</v>
      </c>
      <c r="AG356" s="63"/>
      <c r="AJ356" s="66"/>
      <c r="AK356" s="66">
        <v>0</v>
      </c>
      <c r="BB356" s="420" t="s">
        <v>1</v>
      </c>
      <c r="BM356" s="63">
        <f t="shared" ref="BM356:BM364" si="78">IFERROR(X356*I356/H356,"0")</f>
        <v>0</v>
      </c>
      <c r="BN356" s="63">
        <f t="shared" ref="BN356:BN364" si="79">IFERROR(Y356*I356/H356,"0")</f>
        <v>0</v>
      </c>
      <c r="BO356" s="63">
        <f t="shared" ref="BO356:BO364" si="80">IFERROR(1/J356*(X356/H356),"0")</f>
        <v>0</v>
      </c>
      <c r="BP356" s="63">
        <f t="shared" ref="BP356:BP364" si="81">IFERROR(1/J356*(Y356/H356),"0")</f>
        <v>0</v>
      </c>
    </row>
    <row r="357" spans="1:68" ht="27" customHeight="1" x14ac:dyDescent="0.25">
      <c r="A357" s="53" t="s">
        <v>566</v>
      </c>
      <c r="B357" s="53" t="s">
        <v>567</v>
      </c>
      <c r="C357" s="30">
        <v>4301012016</v>
      </c>
      <c r="D357" s="788">
        <v>4680115885554</v>
      </c>
      <c r="E357" s="789"/>
      <c r="F357" s="776">
        <v>1.35</v>
      </c>
      <c r="G357" s="31">
        <v>8</v>
      </c>
      <c r="H357" s="776">
        <v>10.8</v>
      </c>
      <c r="I357" s="776">
        <v>11.28</v>
      </c>
      <c r="J357" s="31">
        <v>56</v>
      </c>
      <c r="K357" s="31" t="s">
        <v>118</v>
      </c>
      <c r="L357" s="31"/>
      <c r="M357" s="32" t="s">
        <v>77</v>
      </c>
      <c r="N357" s="32"/>
      <c r="O357" s="31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568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customHeight="1" x14ac:dyDescent="0.25">
      <c r="A358" s="53" t="s">
        <v>566</v>
      </c>
      <c r="B358" s="53" t="s">
        <v>569</v>
      </c>
      <c r="C358" s="30">
        <v>4301011911</v>
      </c>
      <c r="D358" s="788">
        <v>4680115885554</v>
      </c>
      <c r="E358" s="789"/>
      <c r="F358" s="776">
        <v>1.35</v>
      </c>
      <c r="G358" s="31">
        <v>8</v>
      </c>
      <c r="H358" s="776">
        <v>10.8</v>
      </c>
      <c r="I358" s="776">
        <v>11.28</v>
      </c>
      <c r="J358" s="31">
        <v>48</v>
      </c>
      <c r="K358" s="31" t="s">
        <v>118</v>
      </c>
      <c r="L358" s="31"/>
      <c r="M358" s="32" t="s">
        <v>151</v>
      </c>
      <c r="N358" s="32"/>
      <c r="O358" s="31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570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customHeight="1" x14ac:dyDescent="0.25">
      <c r="A359" s="53" t="s">
        <v>571</v>
      </c>
      <c r="B359" s="53" t="s">
        <v>572</v>
      </c>
      <c r="C359" s="30">
        <v>4301011858</v>
      </c>
      <c r="D359" s="788">
        <v>4680115885646</v>
      </c>
      <c r="E359" s="789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118</v>
      </c>
      <c r="L359" s="31"/>
      <c r="M359" s="32" t="s">
        <v>121</v>
      </c>
      <c r="N359" s="32"/>
      <c r="O359" s="31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573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customHeight="1" x14ac:dyDescent="0.25">
      <c r="A360" s="53" t="s">
        <v>574</v>
      </c>
      <c r="B360" s="53" t="s">
        <v>575</v>
      </c>
      <c r="C360" s="30">
        <v>4301011857</v>
      </c>
      <c r="D360" s="788">
        <v>4680115885622</v>
      </c>
      <c r="E360" s="789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128</v>
      </c>
      <c r="L360" s="31"/>
      <c r="M360" s="32" t="s">
        <v>121</v>
      </c>
      <c r="N360" s="32"/>
      <c r="O360" s="31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565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customHeight="1" x14ac:dyDescent="0.25">
      <c r="A361" s="53" t="s">
        <v>576</v>
      </c>
      <c r="B361" s="53" t="s">
        <v>577</v>
      </c>
      <c r="C361" s="30">
        <v>4301011573</v>
      </c>
      <c r="D361" s="788">
        <v>4680115881938</v>
      </c>
      <c r="E361" s="789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128</v>
      </c>
      <c r="L361" s="31"/>
      <c r="M361" s="32" t="s">
        <v>121</v>
      </c>
      <c r="N361" s="32"/>
      <c r="O361" s="31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customHeight="1" x14ac:dyDescent="0.25">
      <c r="A362" s="53" t="s">
        <v>579</v>
      </c>
      <c r="B362" s="53" t="s">
        <v>580</v>
      </c>
      <c r="C362" s="30">
        <v>4301010944</v>
      </c>
      <c r="D362" s="788">
        <v>4607091387346</v>
      </c>
      <c r="E362" s="789"/>
      <c r="F362" s="776">
        <v>0.4</v>
      </c>
      <c r="G362" s="31">
        <v>10</v>
      </c>
      <c r="H362" s="776">
        <v>4</v>
      </c>
      <c r="I362" s="776">
        <v>4.21</v>
      </c>
      <c r="J362" s="31">
        <v>132</v>
      </c>
      <c r="K362" s="31" t="s">
        <v>128</v>
      </c>
      <c r="L362" s="31"/>
      <c r="M362" s="32" t="s">
        <v>121</v>
      </c>
      <c r="N362" s="32"/>
      <c r="O362" s="31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581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582</v>
      </c>
      <c r="B363" s="53" t="s">
        <v>583</v>
      </c>
      <c r="C363" s="30">
        <v>4301011859</v>
      </c>
      <c r="D363" s="788">
        <v>4680115885608</v>
      </c>
      <c r="E363" s="789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128</v>
      </c>
      <c r="L363" s="31"/>
      <c r="M363" s="32" t="s">
        <v>121</v>
      </c>
      <c r="N363" s="32"/>
      <c r="O363" s="31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t="27" customHeight="1" x14ac:dyDescent="0.25">
      <c r="A364" s="53" t="s">
        <v>584</v>
      </c>
      <c r="B364" s="53" t="s">
        <v>585</v>
      </c>
      <c r="C364" s="30">
        <v>4301011323</v>
      </c>
      <c r="D364" s="788">
        <v>4607091386011</v>
      </c>
      <c r="E364" s="789"/>
      <c r="F364" s="776">
        <v>0.5</v>
      </c>
      <c r="G364" s="31">
        <v>10</v>
      </c>
      <c r="H364" s="776">
        <v>5</v>
      </c>
      <c r="I364" s="776">
        <v>5.21</v>
      </c>
      <c r="J364" s="31">
        <v>132</v>
      </c>
      <c r="K364" s="31" t="s">
        <v>128</v>
      </c>
      <c r="L364" s="31"/>
      <c r="M364" s="32" t="s">
        <v>77</v>
      </c>
      <c r="N364" s="32"/>
      <c r="O364" s="31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3"/>
      <c r="V364" s="33"/>
      <c r="W364" s="34" t="s">
        <v>69</v>
      </c>
      <c r="X364" s="777">
        <v>0</v>
      </c>
      <c r="Y364" s="778">
        <f t="shared" si="77"/>
        <v>0</v>
      </c>
      <c r="Z364" s="35" t="str">
        <f>IFERROR(IF(Y364=0,"",ROUNDUP(Y364/H364,0)*0.00902),"")</f>
        <v/>
      </c>
      <c r="AA364" s="55"/>
      <c r="AB364" s="56"/>
      <c r="AC364" s="435" t="s">
        <v>586</v>
      </c>
      <c r="AG364" s="63"/>
      <c r="AJ364" s="66"/>
      <c r="AK364" s="66">
        <v>0</v>
      </c>
      <c r="BB364" s="436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6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6" t="s">
        <v>69</v>
      </c>
      <c r="X366" s="779">
        <f>IFERROR(SUM(X356:X364),"0")</f>
        <v>0</v>
      </c>
      <c r="Y366" s="779">
        <f>IFERROR(SUM(Y356:Y364),"0")</f>
        <v>0</v>
      </c>
      <c r="Z366" s="36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68"/>
      <c r="AB367" s="768"/>
      <c r="AC367" s="768"/>
    </row>
    <row r="368" spans="1:68" ht="27" customHeight="1" x14ac:dyDescent="0.25">
      <c r="A368" s="53" t="s">
        <v>587</v>
      </c>
      <c r="B368" s="53" t="s">
        <v>588</v>
      </c>
      <c r="C368" s="30">
        <v>4301030878</v>
      </c>
      <c r="D368" s="788">
        <v>4607091387193</v>
      </c>
      <c r="E368" s="789"/>
      <c r="F368" s="776">
        <v>0.7</v>
      </c>
      <c r="G368" s="31">
        <v>6</v>
      </c>
      <c r="H368" s="776">
        <v>4.2</v>
      </c>
      <c r="I368" s="776">
        <v>4.46</v>
      </c>
      <c r="J368" s="31">
        <v>156</v>
      </c>
      <c r="K368" s="31" t="s">
        <v>128</v>
      </c>
      <c r="L368" s="31"/>
      <c r="M368" s="32" t="s">
        <v>68</v>
      </c>
      <c r="N368" s="32"/>
      <c r="O368" s="31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IFERROR(IF(Y368=0,"",ROUNDUP(Y368/H368,0)*0.00753),"")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customHeight="1" x14ac:dyDescent="0.25">
      <c r="A369" s="53" t="s">
        <v>590</v>
      </c>
      <c r="B369" s="53" t="s">
        <v>591</v>
      </c>
      <c r="C369" s="30">
        <v>4301031153</v>
      </c>
      <c r="D369" s="788">
        <v>4607091387230</v>
      </c>
      <c r="E369" s="789"/>
      <c r="F369" s="776">
        <v>0.7</v>
      </c>
      <c r="G369" s="31">
        <v>6</v>
      </c>
      <c r="H369" s="776">
        <v>4.2</v>
      </c>
      <c r="I369" s="776">
        <v>4.46</v>
      </c>
      <c r="J369" s="31">
        <v>156</v>
      </c>
      <c r="K369" s="31" t="s">
        <v>128</v>
      </c>
      <c r="L369" s="31"/>
      <c r="M369" s="32" t="s">
        <v>68</v>
      </c>
      <c r="N369" s="32"/>
      <c r="O369" s="31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3"/>
      <c r="V369" s="33"/>
      <c r="W369" s="34" t="s">
        <v>69</v>
      </c>
      <c r="X369" s="777">
        <v>50</v>
      </c>
      <c r="Y369" s="778">
        <f>IFERROR(IF(X369="",0,CEILING((X369/$H369),1)*$H369),"")</f>
        <v>50.400000000000006</v>
      </c>
      <c r="Z369" s="35">
        <f>IFERROR(IF(Y369=0,"",ROUNDUP(Y369/H369,0)*0.00753),"")</f>
        <v>9.0359999999999996E-2</v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53.095238095238095</v>
      </c>
      <c r="BN369" s="63">
        <f>IFERROR(Y369*I369/H369,"0")</f>
        <v>53.52</v>
      </c>
      <c r="BO369" s="63">
        <f>IFERROR(1/J369*(X369/H369),"0")</f>
        <v>7.6312576312576319E-2</v>
      </c>
      <c r="BP369" s="63">
        <f>IFERROR(1/J369*(Y369/H369),"0")</f>
        <v>7.6923076923076927E-2</v>
      </c>
    </row>
    <row r="370" spans="1:68" ht="27" customHeight="1" x14ac:dyDescent="0.25">
      <c r="A370" s="53" t="s">
        <v>593</v>
      </c>
      <c r="B370" s="53" t="s">
        <v>594</v>
      </c>
      <c r="C370" s="30">
        <v>4301031154</v>
      </c>
      <c r="D370" s="788">
        <v>4607091387292</v>
      </c>
      <c r="E370" s="789"/>
      <c r="F370" s="776">
        <v>0.73</v>
      </c>
      <c r="G370" s="31">
        <v>6</v>
      </c>
      <c r="H370" s="776">
        <v>4.38</v>
      </c>
      <c r="I370" s="776">
        <v>4.6399999999999997</v>
      </c>
      <c r="J370" s="31">
        <v>156</v>
      </c>
      <c r="K370" s="31" t="s">
        <v>128</v>
      </c>
      <c r="L370" s="31"/>
      <c r="M370" s="32" t="s">
        <v>68</v>
      </c>
      <c r="N370" s="32"/>
      <c r="O370" s="31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IFERROR(IF(Y370=0,"",ROUNDUP(Y370/H370,0)*0.00753),"")</f>
        <v/>
      </c>
      <c r="AA370" s="55"/>
      <c r="AB370" s="56"/>
      <c r="AC370" s="441" t="s">
        <v>595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t="27" customHeight="1" x14ac:dyDescent="0.25">
      <c r="A371" s="53" t="s">
        <v>596</v>
      </c>
      <c r="B371" s="53" t="s">
        <v>597</v>
      </c>
      <c r="C371" s="30">
        <v>4301031152</v>
      </c>
      <c r="D371" s="788">
        <v>4607091387285</v>
      </c>
      <c r="E371" s="789"/>
      <c r="F371" s="776">
        <v>0.35</v>
      </c>
      <c r="G371" s="31">
        <v>6</v>
      </c>
      <c r="H371" s="776">
        <v>2.1</v>
      </c>
      <c r="I371" s="776">
        <v>2.23</v>
      </c>
      <c r="J371" s="31">
        <v>234</v>
      </c>
      <c r="K371" s="31" t="s">
        <v>67</v>
      </c>
      <c r="L371" s="31"/>
      <c r="M371" s="32" t="s">
        <v>68</v>
      </c>
      <c r="N371" s="32"/>
      <c r="O371" s="31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3"/>
      <c r="V371" s="33"/>
      <c r="W371" s="34" t="s">
        <v>69</v>
      </c>
      <c r="X371" s="777">
        <v>0</v>
      </c>
      <c r="Y371" s="778">
        <f>IFERROR(IF(X371="",0,CEILING((X371/$H371),1)*$H371),"")</f>
        <v>0</v>
      </c>
      <c r="Z371" s="35" t="str">
        <f>IFERROR(IF(Y371=0,"",ROUNDUP(Y371/H371,0)*0.00502),"")</f>
        <v/>
      </c>
      <c r="AA371" s="55"/>
      <c r="AB371" s="56"/>
      <c r="AC371" s="443" t="s">
        <v>592</v>
      </c>
      <c r="AG371" s="63"/>
      <c r="AJ371" s="66"/>
      <c r="AK371" s="66">
        <v>0</v>
      </c>
      <c r="BB371" s="444" t="s">
        <v>1</v>
      </c>
      <c r="BM371" s="63">
        <f>IFERROR(X371*I371/H371,"0")</f>
        <v>0</v>
      </c>
      <c r="BN371" s="63">
        <f>IFERROR(Y371*I371/H371,"0")</f>
        <v>0</v>
      </c>
      <c r="BO371" s="63">
        <f>IFERROR(1/J371*(X371/H371),"0")</f>
        <v>0</v>
      </c>
      <c r="BP371" s="63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6" t="s">
        <v>72</v>
      </c>
      <c r="X372" s="779">
        <f>IFERROR(X368/H368,"0")+IFERROR(X369/H369,"0")+IFERROR(X370/H370,"0")+IFERROR(X371/H371,"0")</f>
        <v>11.904761904761905</v>
      </c>
      <c r="Y372" s="779">
        <f>IFERROR(Y368/H368,"0")+IFERROR(Y369/H369,"0")+IFERROR(Y370/H370,"0")+IFERROR(Y371/H371,"0")</f>
        <v>12</v>
      </c>
      <c r="Z372" s="779">
        <f>IFERROR(IF(Z368="",0,Z368),"0")+IFERROR(IF(Z369="",0,Z369),"0")+IFERROR(IF(Z370="",0,Z370),"0")+IFERROR(IF(Z371="",0,Z371),"0")</f>
        <v>9.0359999999999996E-2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6" t="s">
        <v>69</v>
      </c>
      <c r="X373" s="779">
        <f>IFERROR(SUM(X368:X371),"0")</f>
        <v>50</v>
      </c>
      <c r="Y373" s="779">
        <f>IFERROR(SUM(Y368:Y371),"0")</f>
        <v>50.400000000000006</v>
      </c>
      <c r="Z373" s="36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68"/>
      <c r="AB374" s="768"/>
      <c r="AC374" s="768"/>
    </row>
    <row r="375" spans="1:68" ht="48" customHeight="1" x14ac:dyDescent="0.25">
      <c r="A375" s="53" t="s">
        <v>598</v>
      </c>
      <c r="B375" s="53" t="s">
        <v>599</v>
      </c>
      <c r="C375" s="30">
        <v>4301051100</v>
      </c>
      <c r="D375" s="788">
        <v>4607091387766</v>
      </c>
      <c r="E375" s="789"/>
      <c r="F375" s="776">
        <v>1.3</v>
      </c>
      <c r="G375" s="31">
        <v>6</v>
      </c>
      <c r="H375" s="776">
        <v>7.8</v>
      </c>
      <c r="I375" s="776">
        <v>8.3580000000000005</v>
      </c>
      <c r="J375" s="31">
        <v>56</v>
      </c>
      <c r="K375" s="31" t="s">
        <v>118</v>
      </c>
      <c r="L375" s="31"/>
      <c r="M375" s="32" t="s">
        <v>77</v>
      </c>
      <c r="N375" s="32"/>
      <c r="O375" s="31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3"/>
      <c r="V375" s="33"/>
      <c r="W375" s="34" t="s">
        <v>69</v>
      </c>
      <c r="X375" s="777">
        <v>0</v>
      </c>
      <c r="Y375" s="778">
        <f t="shared" ref="Y375:Y380" si="82">IFERROR(IF(X375="",0,CEILING((X375/$H375),1)*$H375),"")</f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ref="BM375:BM380" si="83">IFERROR(X375*I375/H375,"0")</f>
        <v>0</v>
      </c>
      <c r="BN375" s="63">
        <f t="shared" ref="BN375:BN380" si="84">IFERROR(Y375*I375/H375,"0")</f>
        <v>0</v>
      </c>
      <c r="BO375" s="63">
        <f t="shared" ref="BO375:BO380" si="85">IFERROR(1/J375*(X375/H375),"0")</f>
        <v>0</v>
      </c>
      <c r="BP375" s="63">
        <f t="shared" ref="BP375:BP380" si="86">IFERROR(1/J375*(Y375/H375),"0")</f>
        <v>0</v>
      </c>
    </row>
    <row r="376" spans="1:68" ht="37.5" customHeight="1" x14ac:dyDescent="0.25">
      <c r="A376" s="53" t="s">
        <v>601</v>
      </c>
      <c r="B376" s="53" t="s">
        <v>602</v>
      </c>
      <c r="C376" s="30">
        <v>4301051116</v>
      </c>
      <c r="D376" s="788">
        <v>4607091387957</v>
      </c>
      <c r="E376" s="789"/>
      <c r="F376" s="776">
        <v>1.3</v>
      </c>
      <c r="G376" s="31">
        <v>6</v>
      </c>
      <c r="H376" s="776">
        <v>7.8</v>
      </c>
      <c r="I376" s="776">
        <v>8.3640000000000008</v>
      </c>
      <c r="J376" s="31">
        <v>56</v>
      </c>
      <c r="K376" s="31" t="s">
        <v>118</v>
      </c>
      <c r="L376" s="31"/>
      <c r="M376" s="32" t="s">
        <v>68</v>
      </c>
      <c r="N376" s="32"/>
      <c r="O376" s="31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customHeight="1" x14ac:dyDescent="0.25">
      <c r="A377" s="53" t="s">
        <v>604</v>
      </c>
      <c r="B377" s="53" t="s">
        <v>605</v>
      </c>
      <c r="C377" s="30">
        <v>4301051115</v>
      </c>
      <c r="D377" s="788">
        <v>4607091387964</v>
      </c>
      <c r="E377" s="789"/>
      <c r="F377" s="776">
        <v>1.35</v>
      </c>
      <c r="G377" s="31">
        <v>6</v>
      </c>
      <c r="H377" s="776">
        <v>8.1</v>
      </c>
      <c r="I377" s="776">
        <v>8.6460000000000008</v>
      </c>
      <c r="J377" s="31">
        <v>56</v>
      </c>
      <c r="K377" s="31" t="s">
        <v>118</v>
      </c>
      <c r="L377" s="31"/>
      <c r="M377" s="32" t="s">
        <v>68</v>
      </c>
      <c r="N377" s="32"/>
      <c r="O377" s="31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IFERROR(IF(Y377=0,"",ROUNDUP(Y377/H377,0)*0.02175),"")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customHeight="1" x14ac:dyDescent="0.25">
      <c r="A378" s="53" t="s">
        <v>607</v>
      </c>
      <c r="B378" s="53" t="s">
        <v>608</v>
      </c>
      <c r="C378" s="30">
        <v>4301051705</v>
      </c>
      <c r="D378" s="788">
        <v>4680115884588</v>
      </c>
      <c r="E378" s="789"/>
      <c r="F378" s="776">
        <v>0.5</v>
      </c>
      <c r="G378" s="31">
        <v>6</v>
      </c>
      <c r="H378" s="776">
        <v>3</v>
      </c>
      <c r="I378" s="776">
        <v>3.246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37.5" customHeight="1" x14ac:dyDescent="0.25">
      <c r="A379" s="53" t="s">
        <v>610</v>
      </c>
      <c r="B379" s="53" t="s">
        <v>611</v>
      </c>
      <c r="C379" s="30">
        <v>4301051130</v>
      </c>
      <c r="D379" s="788">
        <v>4607091387537</v>
      </c>
      <c r="E379" s="789"/>
      <c r="F379" s="776">
        <v>0.45</v>
      </c>
      <c r="G379" s="31">
        <v>6</v>
      </c>
      <c r="H379" s="776">
        <v>2.7</v>
      </c>
      <c r="I379" s="776">
        <v>2.97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t="48" customHeight="1" x14ac:dyDescent="0.25">
      <c r="A380" s="53" t="s">
        <v>613</v>
      </c>
      <c r="B380" s="53" t="s">
        <v>614</v>
      </c>
      <c r="C380" s="30">
        <v>4301051132</v>
      </c>
      <c r="D380" s="788">
        <v>4607091387513</v>
      </c>
      <c r="E380" s="789"/>
      <c r="F380" s="776">
        <v>0.45</v>
      </c>
      <c r="G380" s="31">
        <v>6</v>
      </c>
      <c r="H380" s="776">
        <v>2.7</v>
      </c>
      <c r="I380" s="776">
        <v>2.9580000000000002</v>
      </c>
      <c r="J380" s="31">
        <v>182</v>
      </c>
      <c r="K380" s="31" t="s">
        <v>76</v>
      </c>
      <c r="L380" s="31"/>
      <c r="M380" s="32" t="s">
        <v>68</v>
      </c>
      <c r="N380" s="32"/>
      <c r="O380" s="31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3"/>
      <c r="V380" s="33"/>
      <c r="W380" s="34" t="s">
        <v>69</v>
      </c>
      <c r="X380" s="777">
        <v>0</v>
      </c>
      <c r="Y380" s="778">
        <f t="shared" si="82"/>
        <v>0</v>
      </c>
      <c r="Z380" s="35" t="str">
        <f>IFERROR(IF(Y380=0,"",ROUNDUP(Y380/H380,0)*0.00651),"")</f>
        <v/>
      </c>
      <c r="AA380" s="55"/>
      <c r="AB380" s="56"/>
      <c r="AC380" s="455" t="s">
        <v>615</v>
      </c>
      <c r="AG380" s="63"/>
      <c r="AJ380" s="66"/>
      <c r="AK380" s="66">
        <v>0</v>
      </c>
      <c r="BB380" s="456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6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6" t="s">
        <v>69</v>
      </c>
      <c r="X382" s="779">
        <f>IFERROR(SUM(X375:X380),"0")</f>
        <v>0</v>
      </c>
      <c r="Y382" s="779">
        <f>IFERROR(SUM(Y375:Y380),"0")</f>
        <v>0</v>
      </c>
      <c r="Z382" s="36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68"/>
      <c r="AB383" s="768"/>
      <c r="AC383" s="768"/>
    </row>
    <row r="384" spans="1:68" ht="37.5" customHeight="1" x14ac:dyDescent="0.25">
      <c r="A384" s="53" t="s">
        <v>616</v>
      </c>
      <c r="B384" s="53" t="s">
        <v>617</v>
      </c>
      <c r="C384" s="30">
        <v>4301060379</v>
      </c>
      <c r="D384" s="788">
        <v>4607091380880</v>
      </c>
      <c r="E384" s="789"/>
      <c r="F384" s="776">
        <v>1.4</v>
      </c>
      <c r="G384" s="31">
        <v>6</v>
      </c>
      <c r="H384" s="776">
        <v>8.4</v>
      </c>
      <c r="I384" s="776">
        <v>8.9640000000000004</v>
      </c>
      <c r="J384" s="31">
        <v>56</v>
      </c>
      <c r="K384" s="31" t="s">
        <v>118</v>
      </c>
      <c r="L384" s="31"/>
      <c r="M384" s="32" t="s">
        <v>68</v>
      </c>
      <c r="N384" s="32"/>
      <c r="O384" s="31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37.5" customHeight="1" x14ac:dyDescent="0.25">
      <c r="A385" s="53" t="s">
        <v>619</v>
      </c>
      <c r="B385" s="53" t="s">
        <v>620</v>
      </c>
      <c r="C385" s="30">
        <v>4301060308</v>
      </c>
      <c r="D385" s="788">
        <v>4607091384482</v>
      </c>
      <c r="E385" s="789"/>
      <c r="F385" s="776">
        <v>1.3</v>
      </c>
      <c r="G385" s="31">
        <v>6</v>
      </c>
      <c r="H385" s="776">
        <v>7.8</v>
      </c>
      <c r="I385" s="776">
        <v>8.3640000000000008</v>
      </c>
      <c r="J385" s="31">
        <v>56</v>
      </c>
      <c r="K385" s="31" t="s">
        <v>118</v>
      </c>
      <c r="L385" s="31"/>
      <c r="M385" s="32" t="s">
        <v>68</v>
      </c>
      <c r="N385" s="32"/>
      <c r="O385" s="31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3"/>
      <c r="V385" s="33"/>
      <c r="W385" s="34" t="s">
        <v>69</v>
      </c>
      <c r="X385" s="777">
        <v>200</v>
      </c>
      <c r="Y385" s="778">
        <f>IFERROR(IF(X385="",0,CEILING((X385/$H385),1)*$H385),"")</f>
        <v>202.79999999999998</v>
      </c>
      <c r="Z385" s="35">
        <f>IFERROR(IF(Y385=0,"",ROUNDUP(Y385/H385,0)*0.02175),"")</f>
        <v>0.5655</v>
      </c>
      <c r="AA385" s="55"/>
      <c r="AB385" s="56"/>
      <c r="AC385" s="459" t="s">
        <v>621</v>
      </c>
      <c r="AG385" s="63"/>
      <c r="AJ385" s="66"/>
      <c r="AK385" s="66">
        <v>0</v>
      </c>
      <c r="BB385" s="460" t="s">
        <v>1</v>
      </c>
      <c r="BM385" s="63">
        <f>IFERROR(X385*I385/H385,"0")</f>
        <v>214.46153846153848</v>
      </c>
      <c r="BN385" s="63">
        <f>IFERROR(Y385*I385/H385,"0")</f>
        <v>217.464</v>
      </c>
      <c r="BO385" s="63">
        <f>IFERROR(1/J385*(X385/H385),"0")</f>
        <v>0.45787545787545786</v>
      </c>
      <c r="BP385" s="63">
        <f>IFERROR(1/J385*(Y385/H385),"0")</f>
        <v>0.46428571428571425</v>
      </c>
    </row>
    <row r="386" spans="1:68" ht="16.5" customHeight="1" x14ac:dyDescent="0.25">
      <c r="A386" s="53" t="s">
        <v>622</v>
      </c>
      <c r="B386" s="53" t="s">
        <v>623</v>
      </c>
      <c r="C386" s="30">
        <v>4301060484</v>
      </c>
      <c r="D386" s="788">
        <v>4607091380897</v>
      </c>
      <c r="E386" s="789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118</v>
      </c>
      <c r="L386" s="31"/>
      <c r="M386" s="32" t="s">
        <v>164</v>
      </c>
      <c r="N386" s="32"/>
      <c r="O386" s="31">
        <v>30</v>
      </c>
      <c r="P386" s="813" t="s">
        <v>624</v>
      </c>
      <c r="Q386" s="782"/>
      <c r="R386" s="782"/>
      <c r="S386" s="782"/>
      <c r="T386" s="783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625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t="16.5" customHeight="1" x14ac:dyDescent="0.25">
      <c r="A387" s="53" t="s">
        <v>622</v>
      </c>
      <c r="B387" s="53" t="s">
        <v>626</v>
      </c>
      <c r="C387" s="30">
        <v>4301060325</v>
      </c>
      <c r="D387" s="788">
        <v>4607091380897</v>
      </c>
      <c r="E387" s="789"/>
      <c r="F387" s="776">
        <v>1.4</v>
      </c>
      <c r="G387" s="31">
        <v>6</v>
      </c>
      <c r="H387" s="776">
        <v>8.4</v>
      </c>
      <c r="I387" s="776">
        <v>8.9640000000000004</v>
      </c>
      <c r="J387" s="31">
        <v>56</v>
      </c>
      <c r="K387" s="31" t="s">
        <v>118</v>
      </c>
      <c r="L387" s="31"/>
      <c r="M387" s="32" t="s">
        <v>68</v>
      </c>
      <c r="N387" s="32"/>
      <c r="O387" s="31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3"/>
      <c r="V387" s="33"/>
      <c r="W387" s="34" t="s">
        <v>69</v>
      </c>
      <c r="X387" s="777">
        <v>0</v>
      </c>
      <c r="Y387" s="778">
        <f>IFERROR(IF(X387="",0,CEILING((X387/$H387),1)*$H387),"")</f>
        <v>0</v>
      </c>
      <c r="Z387" s="35" t="str">
        <f>IFERROR(IF(Y387=0,"",ROUNDUP(Y387/H387,0)*0.02175),"")</f>
        <v/>
      </c>
      <c r="AA387" s="55"/>
      <c r="AB387" s="56"/>
      <c r="AC387" s="463" t="s">
        <v>627</v>
      </c>
      <c r="AG387" s="63"/>
      <c r="AJ387" s="66"/>
      <c r="AK387" s="66">
        <v>0</v>
      </c>
      <c r="BB387" s="464" t="s">
        <v>1</v>
      </c>
      <c r="BM387" s="63">
        <f>IFERROR(X387*I387/H387,"0")</f>
        <v>0</v>
      </c>
      <c r="BN387" s="63">
        <f>IFERROR(Y387*I387/H387,"0")</f>
        <v>0</v>
      </c>
      <c r="BO387" s="63">
        <f>IFERROR(1/J387*(X387/H387),"0")</f>
        <v>0</v>
      </c>
      <c r="BP387" s="63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6" t="s">
        <v>72</v>
      </c>
      <c r="X388" s="779">
        <f>IFERROR(X384/H384,"0")+IFERROR(X385/H385,"0")+IFERROR(X386/H386,"0")+IFERROR(X387/H387,"0")</f>
        <v>25.641025641025642</v>
      </c>
      <c r="Y388" s="779">
        <f>IFERROR(Y384/H384,"0")+IFERROR(Y385/H385,"0")+IFERROR(Y386/H386,"0")+IFERROR(Y387/H387,"0")</f>
        <v>26</v>
      </c>
      <c r="Z388" s="779">
        <f>IFERROR(IF(Z384="",0,Z384),"0")+IFERROR(IF(Z385="",0,Z385),"0")+IFERROR(IF(Z386="",0,Z386),"0")+IFERROR(IF(Z387="",0,Z387),"0")</f>
        <v>0.5655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6" t="s">
        <v>69</v>
      </c>
      <c r="X389" s="779">
        <f>IFERROR(SUM(X384:X387),"0")</f>
        <v>200</v>
      </c>
      <c r="Y389" s="779">
        <f>IFERROR(SUM(Y384:Y387),"0")</f>
        <v>202.79999999999998</v>
      </c>
      <c r="Z389" s="36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68"/>
      <c r="AB390" s="768"/>
      <c r="AC390" s="768"/>
    </row>
    <row r="391" spans="1:68" ht="16.5" customHeight="1" x14ac:dyDescent="0.25">
      <c r="A391" s="53" t="s">
        <v>628</v>
      </c>
      <c r="B391" s="53" t="s">
        <v>629</v>
      </c>
      <c r="C391" s="30">
        <v>4301030232</v>
      </c>
      <c r="D391" s="788">
        <v>4607091388374</v>
      </c>
      <c r="E391" s="789"/>
      <c r="F391" s="776">
        <v>0.38</v>
      </c>
      <c r="G391" s="31">
        <v>8</v>
      </c>
      <c r="H391" s="776">
        <v>3.04</v>
      </c>
      <c r="I391" s="776">
        <v>3.28</v>
      </c>
      <c r="J391" s="31">
        <v>156</v>
      </c>
      <c r="K391" s="31" t="s">
        <v>128</v>
      </c>
      <c r="L391" s="31"/>
      <c r="M391" s="32" t="s">
        <v>107</v>
      </c>
      <c r="N391" s="32"/>
      <c r="O391" s="31">
        <v>180</v>
      </c>
      <c r="P391" s="803" t="s">
        <v>630</v>
      </c>
      <c r="Q391" s="782"/>
      <c r="R391" s="782"/>
      <c r="S391" s="782"/>
      <c r="T391" s="783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IFERROR(IF(Y391=0,"",ROUNDUP(Y391/H391,0)*0.00753),"")</f>
        <v/>
      </c>
      <c r="AA391" s="55"/>
      <c r="AB391" s="56"/>
      <c r="AC391" s="465" t="s">
        <v>631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customHeight="1" x14ac:dyDescent="0.25">
      <c r="A392" s="53" t="s">
        <v>632</v>
      </c>
      <c r="B392" s="53" t="s">
        <v>633</v>
      </c>
      <c r="C392" s="30">
        <v>4301030235</v>
      </c>
      <c r="D392" s="788">
        <v>4607091388381</v>
      </c>
      <c r="E392" s="789"/>
      <c r="F392" s="776">
        <v>0.38</v>
      </c>
      <c r="G392" s="31">
        <v>8</v>
      </c>
      <c r="H392" s="776">
        <v>3.04</v>
      </c>
      <c r="I392" s="776">
        <v>3.32</v>
      </c>
      <c r="J392" s="31">
        <v>156</v>
      </c>
      <c r="K392" s="31" t="s">
        <v>128</v>
      </c>
      <c r="L392" s="31"/>
      <c r="M392" s="32" t="s">
        <v>107</v>
      </c>
      <c r="N392" s="32"/>
      <c r="O392" s="31">
        <v>180</v>
      </c>
      <c r="P392" s="812" t="s">
        <v>634</v>
      </c>
      <c r="Q392" s="782"/>
      <c r="R392" s="782"/>
      <c r="S392" s="782"/>
      <c r="T392" s="783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IFERROR(IF(Y392=0,"",ROUNDUP(Y392/H392,0)*0.00753),"")</f>
        <v/>
      </c>
      <c r="AA392" s="55"/>
      <c r="AB392" s="56"/>
      <c r="AC392" s="467" t="s">
        <v>631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4301032015</v>
      </c>
      <c r="D393" s="788">
        <v>4607091383102</v>
      </c>
      <c r="E393" s="789"/>
      <c r="F393" s="776">
        <v>0.17</v>
      </c>
      <c r="G393" s="31">
        <v>15</v>
      </c>
      <c r="H393" s="776">
        <v>2.5499999999999998</v>
      </c>
      <c r="I393" s="776">
        <v>2.9550000000000001</v>
      </c>
      <c r="J393" s="31">
        <v>182</v>
      </c>
      <c r="K393" s="31" t="s">
        <v>76</v>
      </c>
      <c r="L393" s="31"/>
      <c r="M393" s="32" t="s">
        <v>107</v>
      </c>
      <c r="N393" s="32"/>
      <c r="O393" s="31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637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t="27" customHeight="1" x14ac:dyDescent="0.25">
      <c r="A394" s="53" t="s">
        <v>638</v>
      </c>
      <c r="B394" s="53" t="s">
        <v>639</v>
      </c>
      <c r="C394" s="30">
        <v>4301030233</v>
      </c>
      <c r="D394" s="788">
        <v>4607091388404</v>
      </c>
      <c r="E394" s="789"/>
      <c r="F394" s="776">
        <v>0.17</v>
      </c>
      <c r="G394" s="31">
        <v>15</v>
      </c>
      <c r="H394" s="776">
        <v>2.5499999999999998</v>
      </c>
      <c r="I394" s="776">
        <v>2.88</v>
      </c>
      <c r="J394" s="31">
        <v>182</v>
      </c>
      <c r="K394" s="31" t="s">
        <v>76</v>
      </c>
      <c r="L394" s="31"/>
      <c r="M394" s="32" t="s">
        <v>107</v>
      </c>
      <c r="N394" s="32"/>
      <c r="O394" s="31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3"/>
      <c r="V394" s="33"/>
      <c r="W394" s="34" t="s">
        <v>69</v>
      </c>
      <c r="X394" s="777">
        <v>100</v>
      </c>
      <c r="Y394" s="778">
        <f>IFERROR(IF(X394="",0,CEILING((X394/$H394),1)*$H394),"")</f>
        <v>102</v>
      </c>
      <c r="Z394" s="35">
        <f>IFERROR(IF(Y394=0,"",ROUNDUP(Y394/H394,0)*0.00651),"")</f>
        <v>0.26040000000000002</v>
      </c>
      <c r="AA394" s="55"/>
      <c r="AB394" s="56"/>
      <c r="AC394" s="471" t="s">
        <v>631</v>
      </c>
      <c r="AG394" s="63"/>
      <c r="AJ394" s="66"/>
      <c r="AK394" s="66">
        <v>0</v>
      </c>
      <c r="BB394" s="472" t="s">
        <v>1</v>
      </c>
      <c r="BM394" s="63">
        <f>IFERROR(X394*I394/H394,"0")</f>
        <v>112.94117647058825</v>
      </c>
      <c r="BN394" s="63">
        <f>IFERROR(Y394*I394/H394,"0")</f>
        <v>115.2</v>
      </c>
      <c r="BO394" s="63">
        <f>IFERROR(1/J394*(X394/H394),"0")</f>
        <v>0.21547080370609786</v>
      </c>
      <c r="BP394" s="63">
        <f>IFERROR(1/J394*(Y394/H394),"0")</f>
        <v>0.2197802197802198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6" t="s">
        <v>72</v>
      </c>
      <c r="X395" s="779">
        <f>IFERROR(X391/H391,"0")+IFERROR(X392/H392,"0")+IFERROR(X393/H393,"0")+IFERROR(X394/H394,"0")</f>
        <v>39.215686274509807</v>
      </c>
      <c r="Y395" s="779">
        <f>IFERROR(Y391/H391,"0")+IFERROR(Y392/H392,"0")+IFERROR(Y393/H393,"0")+IFERROR(Y394/H394,"0")</f>
        <v>40</v>
      </c>
      <c r="Z395" s="779">
        <f>IFERROR(IF(Z391="",0,Z391),"0")+IFERROR(IF(Z392="",0,Z392),"0")+IFERROR(IF(Z393="",0,Z393),"0")+IFERROR(IF(Z394="",0,Z394),"0")</f>
        <v>0.26040000000000002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6" t="s">
        <v>69</v>
      </c>
      <c r="X396" s="779">
        <f>IFERROR(SUM(X391:X394),"0")</f>
        <v>100</v>
      </c>
      <c r="Y396" s="779">
        <f>IFERROR(SUM(Y391:Y394),"0")</f>
        <v>102</v>
      </c>
      <c r="Z396" s="36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68"/>
      <c r="AB397" s="768"/>
      <c r="AC397" s="768"/>
    </row>
    <row r="398" spans="1:68" ht="16.5" customHeight="1" x14ac:dyDescent="0.25">
      <c r="A398" s="53" t="s">
        <v>641</v>
      </c>
      <c r="B398" s="53" t="s">
        <v>642</v>
      </c>
      <c r="C398" s="30">
        <v>4301180007</v>
      </c>
      <c r="D398" s="788">
        <v>4680115881808</v>
      </c>
      <c r="E398" s="789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643</v>
      </c>
      <c r="N398" s="32"/>
      <c r="O398" s="31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644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customHeight="1" x14ac:dyDescent="0.25">
      <c r="A399" s="53" t="s">
        <v>645</v>
      </c>
      <c r="B399" s="53" t="s">
        <v>646</v>
      </c>
      <c r="C399" s="30">
        <v>4301180006</v>
      </c>
      <c r="D399" s="788">
        <v>4680115881822</v>
      </c>
      <c r="E399" s="789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643</v>
      </c>
      <c r="N399" s="32"/>
      <c r="O399" s="31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644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t="27" customHeight="1" x14ac:dyDescent="0.25">
      <c r="A400" s="53" t="s">
        <v>647</v>
      </c>
      <c r="B400" s="53" t="s">
        <v>648</v>
      </c>
      <c r="C400" s="30">
        <v>4301180001</v>
      </c>
      <c r="D400" s="788">
        <v>4680115880016</v>
      </c>
      <c r="E400" s="789"/>
      <c r="F400" s="776">
        <v>0.1</v>
      </c>
      <c r="G400" s="31">
        <v>20</v>
      </c>
      <c r="H400" s="776">
        <v>2</v>
      </c>
      <c r="I400" s="776">
        <v>2.2400000000000002</v>
      </c>
      <c r="J400" s="31">
        <v>238</v>
      </c>
      <c r="K400" s="31" t="s">
        <v>76</v>
      </c>
      <c r="L400" s="31"/>
      <c r="M400" s="32" t="s">
        <v>643</v>
      </c>
      <c r="N400" s="32"/>
      <c r="O400" s="31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3"/>
      <c r="V400" s="33"/>
      <c r="W400" s="34" t="s">
        <v>69</v>
      </c>
      <c r="X400" s="777">
        <v>0</v>
      </c>
      <c r="Y400" s="778">
        <f>IFERROR(IF(X400="",0,CEILING((X400/$H400),1)*$H400),"")</f>
        <v>0</v>
      </c>
      <c r="Z400" s="35" t="str">
        <f>IFERROR(IF(Y400=0,"",ROUNDUP(Y400/H400,0)*0.00474),"")</f>
        <v/>
      </c>
      <c r="AA400" s="55"/>
      <c r="AB400" s="56"/>
      <c r="AC400" s="477" t="s">
        <v>644</v>
      </c>
      <c r="AG400" s="63"/>
      <c r="AJ400" s="66"/>
      <c r="AK400" s="66">
        <v>0</v>
      </c>
      <c r="BB400" s="478" t="s">
        <v>1</v>
      </c>
      <c r="BM400" s="63">
        <f>IFERROR(X400*I400/H400,"0")</f>
        <v>0</v>
      </c>
      <c r="BN400" s="63">
        <f>IFERROR(Y400*I400/H400,"0")</f>
        <v>0</v>
      </c>
      <c r="BO400" s="63">
        <f>IFERROR(1/J400*(X400/H400),"0")</f>
        <v>0</v>
      </c>
      <c r="BP400" s="63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6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6" t="s">
        <v>69</v>
      </c>
      <c r="X402" s="779">
        <f>IFERROR(SUM(X398:X400),"0")</f>
        <v>0</v>
      </c>
      <c r="Y402" s="779">
        <f>IFERROR(SUM(Y398:Y400),"0")</f>
        <v>0</v>
      </c>
      <c r="Z402" s="36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1"/>
      <c r="AB403" s="771"/>
      <c r="AC403" s="771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68"/>
      <c r="AB404" s="768"/>
      <c r="AC404" s="768"/>
    </row>
    <row r="405" spans="1:68" ht="27" customHeight="1" x14ac:dyDescent="0.25">
      <c r="A405" s="53" t="s">
        <v>650</v>
      </c>
      <c r="B405" s="53" t="s">
        <v>651</v>
      </c>
      <c r="C405" s="30">
        <v>4301031066</v>
      </c>
      <c r="D405" s="788">
        <v>4607091383836</v>
      </c>
      <c r="E405" s="789"/>
      <c r="F405" s="776">
        <v>0.3</v>
      </c>
      <c r="G405" s="31">
        <v>6</v>
      </c>
      <c r="H405" s="776">
        <v>1.8</v>
      </c>
      <c r="I405" s="776">
        <v>2.028</v>
      </c>
      <c r="J405" s="31">
        <v>182</v>
      </c>
      <c r="K405" s="31" t="s">
        <v>76</v>
      </c>
      <c r="L405" s="31"/>
      <c r="M405" s="32" t="s">
        <v>68</v>
      </c>
      <c r="N405" s="32"/>
      <c r="O405" s="31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3"/>
      <c r="V405" s="33"/>
      <c r="W405" s="34" t="s">
        <v>69</v>
      </c>
      <c r="X405" s="777">
        <v>0</v>
      </c>
      <c r="Y405" s="778">
        <f>IFERROR(IF(X405="",0,CEILING((X405/$H405),1)*$H405),"")</f>
        <v>0</v>
      </c>
      <c r="Z405" s="35" t="str">
        <f>IFERROR(IF(Y405=0,"",ROUNDUP(Y405/H405,0)*0.00651),"")</f>
        <v/>
      </c>
      <c r="AA405" s="55"/>
      <c r="AB405" s="56"/>
      <c r="AC405" s="479" t="s">
        <v>652</v>
      </c>
      <c r="AG405" s="63"/>
      <c r="AJ405" s="66"/>
      <c r="AK405" s="66">
        <v>0</v>
      </c>
      <c r="BB405" s="480" t="s">
        <v>1</v>
      </c>
      <c r="BM405" s="63">
        <f>IFERROR(X405*I405/H405,"0")</f>
        <v>0</v>
      </c>
      <c r="BN405" s="63">
        <f>IFERROR(Y405*I405/H405,"0")</f>
        <v>0</v>
      </c>
      <c r="BO405" s="63">
        <f>IFERROR(1/J405*(X405/H405),"0")</f>
        <v>0</v>
      </c>
      <c r="BP405" s="63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6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6" t="s">
        <v>69</v>
      </c>
      <c r="X407" s="779">
        <f>IFERROR(SUM(X405:X405),"0")</f>
        <v>0</v>
      </c>
      <c r="Y407" s="779">
        <f>IFERROR(SUM(Y405:Y405),"0")</f>
        <v>0</v>
      </c>
      <c r="Z407" s="36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68"/>
      <c r="AB408" s="768"/>
      <c r="AC408" s="768"/>
    </row>
    <row r="409" spans="1:68" ht="37.5" customHeight="1" x14ac:dyDescent="0.25">
      <c r="A409" s="53" t="s">
        <v>653</v>
      </c>
      <c r="B409" s="53" t="s">
        <v>654</v>
      </c>
      <c r="C409" s="30">
        <v>4301051142</v>
      </c>
      <c r="D409" s="788">
        <v>4607091387919</v>
      </c>
      <c r="E409" s="789"/>
      <c r="F409" s="776">
        <v>1.35</v>
      </c>
      <c r="G409" s="31">
        <v>6</v>
      </c>
      <c r="H409" s="776">
        <v>8.1</v>
      </c>
      <c r="I409" s="776">
        <v>8.6639999999999997</v>
      </c>
      <c r="J409" s="31">
        <v>56</v>
      </c>
      <c r="K409" s="31" t="s">
        <v>118</v>
      </c>
      <c r="L409" s="31"/>
      <c r="M409" s="32" t="s">
        <v>68</v>
      </c>
      <c r="N409" s="32"/>
      <c r="O409" s="31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IFERROR(IF(Y409=0,"",ROUNDUP(Y409/H409,0)*0.02175),"")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37.5" customHeight="1" x14ac:dyDescent="0.25">
      <c r="A410" s="53" t="s">
        <v>656</v>
      </c>
      <c r="B410" s="53" t="s">
        <v>657</v>
      </c>
      <c r="C410" s="30">
        <v>4301051461</v>
      </c>
      <c r="D410" s="788">
        <v>4680115883604</v>
      </c>
      <c r="E410" s="789"/>
      <c r="F410" s="776">
        <v>0.35</v>
      </c>
      <c r="G410" s="31">
        <v>6</v>
      </c>
      <c r="H410" s="776">
        <v>2.1</v>
      </c>
      <c r="I410" s="776">
        <v>2.3519999999999999</v>
      </c>
      <c r="J410" s="31">
        <v>182</v>
      </c>
      <c r="K410" s="31" t="s">
        <v>76</v>
      </c>
      <c r="L410" s="31"/>
      <c r="M410" s="32" t="s">
        <v>77</v>
      </c>
      <c r="N410" s="32"/>
      <c r="O410" s="31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t="27" customHeight="1" x14ac:dyDescent="0.25">
      <c r="A411" s="53" t="s">
        <v>659</v>
      </c>
      <c r="B411" s="53" t="s">
        <v>660</v>
      </c>
      <c r="C411" s="30">
        <v>4301051485</v>
      </c>
      <c r="D411" s="788">
        <v>4680115883567</v>
      </c>
      <c r="E411" s="789"/>
      <c r="F411" s="776">
        <v>0.35</v>
      </c>
      <c r="G411" s="31">
        <v>6</v>
      </c>
      <c r="H411" s="776">
        <v>2.1</v>
      </c>
      <c r="I411" s="776">
        <v>2.34</v>
      </c>
      <c r="J411" s="31">
        <v>182</v>
      </c>
      <c r="K411" s="31" t="s">
        <v>76</v>
      </c>
      <c r="L411" s="31"/>
      <c r="M411" s="32" t="s">
        <v>68</v>
      </c>
      <c r="N411" s="32"/>
      <c r="O411" s="31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3"/>
      <c r="V411" s="33"/>
      <c r="W411" s="34" t="s">
        <v>69</v>
      </c>
      <c r="X411" s="777">
        <v>0</v>
      </c>
      <c r="Y411" s="778">
        <f>IFERROR(IF(X411="",0,CEILING((X411/$H411),1)*$H411),"")</f>
        <v>0</v>
      </c>
      <c r="Z411" s="35" t="str">
        <f>IFERROR(IF(Y411=0,"",ROUNDUP(Y411/H411,0)*0.00651),"")</f>
        <v/>
      </c>
      <c r="AA411" s="55"/>
      <c r="AB411" s="56"/>
      <c r="AC411" s="485" t="s">
        <v>661</v>
      </c>
      <c r="AG411" s="63"/>
      <c r="AJ411" s="66"/>
      <c r="AK411" s="66">
        <v>0</v>
      </c>
      <c r="BB411" s="486" t="s">
        <v>1</v>
      </c>
      <c r="BM411" s="63">
        <f>IFERROR(X411*I411/H411,"0")</f>
        <v>0</v>
      </c>
      <c r="BN411" s="63">
        <f>IFERROR(Y411*I411/H411,"0")</f>
        <v>0</v>
      </c>
      <c r="BO411" s="63">
        <f>IFERROR(1/J411*(X411/H411),"0")</f>
        <v>0</v>
      </c>
      <c r="BP411" s="63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6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6" t="s">
        <v>69</v>
      </c>
      <c r="X413" s="779">
        <f>IFERROR(SUM(X409:X411),"0")</f>
        <v>0</v>
      </c>
      <c r="Y413" s="779">
        <f>IFERROR(SUM(Y409:Y411),"0")</f>
        <v>0</v>
      </c>
      <c r="Z413" s="36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7"/>
      <c r="AB414" s="47"/>
      <c r="AC414" s="47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1"/>
      <c r="AB415" s="771"/>
      <c r="AC415" s="771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68"/>
      <c r="AB416" s="768"/>
      <c r="AC416" s="768"/>
    </row>
    <row r="417" spans="1:68" ht="27" customHeight="1" x14ac:dyDescent="0.25">
      <c r="A417" s="53" t="s">
        <v>664</v>
      </c>
      <c r="B417" s="53" t="s">
        <v>665</v>
      </c>
      <c r="C417" s="30">
        <v>4301011946</v>
      </c>
      <c r="D417" s="788">
        <v>4680115884847</v>
      </c>
      <c r="E417" s="789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118</v>
      </c>
      <c r="L417" s="31"/>
      <c r="M417" s="32" t="s">
        <v>151</v>
      </c>
      <c r="N417" s="32"/>
      <c r="O417" s="31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3"/>
      <c r="V417" s="33"/>
      <c r="W417" s="34" t="s">
        <v>69</v>
      </c>
      <c r="X417" s="777">
        <v>2000</v>
      </c>
      <c r="Y417" s="778">
        <f t="shared" ref="Y417:Y427" si="87">IFERROR(IF(X417="",0,CEILING((X417/$H417),1)*$H417),"")</f>
        <v>2010</v>
      </c>
      <c r="Z417" s="35">
        <f>IFERROR(IF(Y417=0,"",ROUNDUP(Y417/H417,0)*0.02039),"")</f>
        <v>2.7322599999999997</v>
      </c>
      <c r="AA417" s="55"/>
      <c r="AB417" s="56"/>
      <c r="AC417" s="487" t="s">
        <v>666</v>
      </c>
      <c r="AG417" s="63"/>
      <c r="AJ417" s="66"/>
      <c r="AK417" s="66">
        <v>0</v>
      </c>
      <c r="BB417" s="488" t="s">
        <v>1</v>
      </c>
      <c r="BM417" s="63">
        <f t="shared" ref="BM417:BM427" si="88">IFERROR(X417*I417/H417,"0")</f>
        <v>2064</v>
      </c>
      <c r="BN417" s="63">
        <f t="shared" ref="BN417:BN427" si="89">IFERROR(Y417*I417/H417,"0")</f>
        <v>2074.3200000000002</v>
      </c>
      <c r="BO417" s="63">
        <f t="shared" ref="BO417:BO427" si="90">IFERROR(1/J417*(X417/H417),"0")</f>
        <v>2.7777777777777777</v>
      </c>
      <c r="BP417" s="63">
        <f t="shared" ref="BP417:BP427" si="91">IFERROR(1/J417*(Y417/H417),"0")</f>
        <v>2.7916666666666665</v>
      </c>
    </row>
    <row r="418" spans="1:68" ht="27" customHeight="1" x14ac:dyDescent="0.25">
      <c r="A418" s="53" t="s">
        <v>664</v>
      </c>
      <c r="B418" s="53" t="s">
        <v>667</v>
      </c>
      <c r="C418" s="30">
        <v>4301011869</v>
      </c>
      <c r="D418" s="788">
        <v>4680115884847</v>
      </c>
      <c r="E418" s="789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118</v>
      </c>
      <c r="L418" s="31" t="s">
        <v>147</v>
      </c>
      <c r="M418" s="32" t="s">
        <v>68</v>
      </c>
      <c r="N418" s="32"/>
      <c r="O418" s="31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IFERROR(IF(Y418=0,"",ROUNDUP(Y418/H418,0)*0.02175),"")</f>
        <v/>
      </c>
      <c r="AA418" s="55"/>
      <c r="AB418" s="56"/>
      <c r="AC418" s="489" t="s">
        <v>668</v>
      </c>
      <c r="AG418" s="63"/>
      <c r="AJ418" s="66" t="s">
        <v>149</v>
      </c>
      <c r="AK418" s="66">
        <v>720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customHeight="1" x14ac:dyDescent="0.25">
      <c r="A419" s="53" t="s">
        <v>669</v>
      </c>
      <c r="B419" s="53" t="s">
        <v>670</v>
      </c>
      <c r="C419" s="30">
        <v>4301011947</v>
      </c>
      <c r="D419" s="788">
        <v>4680115884854</v>
      </c>
      <c r="E419" s="789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118</v>
      </c>
      <c r="L419" s="31"/>
      <c r="M419" s="32" t="s">
        <v>151</v>
      </c>
      <c r="N419" s="32"/>
      <c r="O419" s="31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IFERROR(IF(Y419=0,"",ROUNDUP(Y419/H419,0)*0.02039),"")</f>
        <v/>
      </c>
      <c r="AA419" s="55"/>
      <c r="AB419" s="56"/>
      <c r="AC419" s="491" t="s">
        <v>666</v>
      </c>
      <c r="AG419" s="63"/>
      <c r="AJ419" s="66"/>
      <c r="AK419" s="66">
        <v>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customHeight="1" x14ac:dyDescent="0.25">
      <c r="A420" s="53" t="s">
        <v>669</v>
      </c>
      <c r="B420" s="53" t="s">
        <v>671</v>
      </c>
      <c r="C420" s="30">
        <v>4301011870</v>
      </c>
      <c r="D420" s="788">
        <v>4680115884854</v>
      </c>
      <c r="E420" s="789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118</v>
      </c>
      <c r="L420" s="31" t="s">
        <v>147</v>
      </c>
      <c r="M420" s="32" t="s">
        <v>68</v>
      </c>
      <c r="N420" s="32"/>
      <c r="O420" s="31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149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customHeight="1" x14ac:dyDescent="0.25">
      <c r="A421" s="53" t="s">
        <v>673</v>
      </c>
      <c r="B421" s="53" t="s">
        <v>674</v>
      </c>
      <c r="C421" s="30">
        <v>4301011339</v>
      </c>
      <c r="D421" s="788">
        <v>4607091383997</v>
      </c>
      <c r="E421" s="789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118</v>
      </c>
      <c r="L421" s="31"/>
      <c r="M421" s="32" t="s">
        <v>68</v>
      </c>
      <c r="N421" s="32"/>
      <c r="O421" s="31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customHeight="1" x14ac:dyDescent="0.25">
      <c r="A422" s="53" t="s">
        <v>676</v>
      </c>
      <c r="B422" s="53" t="s">
        <v>677</v>
      </c>
      <c r="C422" s="30">
        <v>4301011943</v>
      </c>
      <c r="D422" s="788">
        <v>4680115884830</v>
      </c>
      <c r="E422" s="789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118</v>
      </c>
      <c r="L422" s="31"/>
      <c r="M422" s="32" t="s">
        <v>151</v>
      </c>
      <c r="N422" s="32"/>
      <c r="O422" s="31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3"/>
      <c r="V422" s="33"/>
      <c r="W422" s="34" t="s">
        <v>69</v>
      </c>
      <c r="X422" s="777">
        <v>2500</v>
      </c>
      <c r="Y422" s="778">
        <f t="shared" si="87"/>
        <v>2505</v>
      </c>
      <c r="Z422" s="35">
        <f>IFERROR(IF(Y422=0,"",ROUNDUP(Y422/H422,0)*0.02039),"")</f>
        <v>3.4051299999999998</v>
      </c>
      <c r="AA422" s="55"/>
      <c r="AB422" s="56"/>
      <c r="AC422" s="497" t="s">
        <v>666</v>
      </c>
      <c r="AG422" s="63"/>
      <c r="AJ422" s="66"/>
      <c r="AK422" s="66">
        <v>0</v>
      </c>
      <c r="BB422" s="498" t="s">
        <v>1</v>
      </c>
      <c r="BM422" s="63">
        <f t="shared" si="88"/>
        <v>2580</v>
      </c>
      <c r="BN422" s="63">
        <f t="shared" si="89"/>
        <v>2585.1600000000003</v>
      </c>
      <c r="BO422" s="63">
        <f t="shared" si="90"/>
        <v>3.4722222222222219</v>
      </c>
      <c r="BP422" s="63">
        <f t="shared" si="91"/>
        <v>3.4791666666666665</v>
      </c>
    </row>
    <row r="423" spans="1:68" ht="27" customHeight="1" x14ac:dyDescent="0.25">
      <c r="A423" s="53" t="s">
        <v>676</v>
      </c>
      <c r="B423" s="53" t="s">
        <v>678</v>
      </c>
      <c r="C423" s="30">
        <v>4301011867</v>
      </c>
      <c r="D423" s="788">
        <v>4680115884830</v>
      </c>
      <c r="E423" s="789"/>
      <c r="F423" s="776">
        <v>2.5</v>
      </c>
      <c r="G423" s="31">
        <v>6</v>
      </c>
      <c r="H423" s="776">
        <v>15</v>
      </c>
      <c r="I423" s="776">
        <v>15.48</v>
      </c>
      <c r="J423" s="31">
        <v>48</v>
      </c>
      <c r="K423" s="31" t="s">
        <v>118</v>
      </c>
      <c r="L423" s="31" t="s">
        <v>147</v>
      </c>
      <c r="M423" s="32" t="s">
        <v>68</v>
      </c>
      <c r="N423" s="32"/>
      <c r="O423" s="31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IFERROR(IF(Y423=0,"",ROUNDUP(Y423/H423,0)*0.02175),"")</f>
        <v/>
      </c>
      <c r="AA423" s="55"/>
      <c r="AB423" s="56"/>
      <c r="AC423" s="499" t="s">
        <v>679</v>
      </c>
      <c r="AG423" s="63"/>
      <c r="AJ423" s="66" t="s">
        <v>149</v>
      </c>
      <c r="AK423" s="66">
        <v>720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customHeight="1" x14ac:dyDescent="0.25">
      <c r="A424" s="53" t="s">
        <v>680</v>
      </c>
      <c r="B424" s="53" t="s">
        <v>681</v>
      </c>
      <c r="C424" s="30">
        <v>4301011433</v>
      </c>
      <c r="D424" s="788">
        <v>4680115882638</v>
      </c>
      <c r="E424" s="789"/>
      <c r="F424" s="776">
        <v>0.4</v>
      </c>
      <c r="G424" s="31">
        <v>10</v>
      </c>
      <c r="H424" s="776">
        <v>4</v>
      </c>
      <c r="I424" s="776">
        <v>4.21</v>
      </c>
      <c r="J424" s="31">
        <v>132</v>
      </c>
      <c r="K424" s="31" t="s">
        <v>128</v>
      </c>
      <c r="L424" s="31"/>
      <c r="M424" s="32" t="s">
        <v>121</v>
      </c>
      <c r="N424" s="32"/>
      <c r="O424" s="31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682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customHeight="1" x14ac:dyDescent="0.25">
      <c r="A425" s="53" t="s">
        <v>683</v>
      </c>
      <c r="B425" s="53" t="s">
        <v>684</v>
      </c>
      <c r="C425" s="30">
        <v>4301011952</v>
      </c>
      <c r="D425" s="788">
        <v>4680115884922</v>
      </c>
      <c r="E425" s="789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128</v>
      </c>
      <c r="L425" s="31"/>
      <c r="M425" s="32" t="s">
        <v>68</v>
      </c>
      <c r="N425" s="32"/>
      <c r="O425" s="31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672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customHeight="1" x14ac:dyDescent="0.25">
      <c r="A426" s="53" t="s">
        <v>685</v>
      </c>
      <c r="B426" s="53" t="s">
        <v>686</v>
      </c>
      <c r="C426" s="30">
        <v>4301011866</v>
      </c>
      <c r="D426" s="788">
        <v>4680115884878</v>
      </c>
      <c r="E426" s="789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128</v>
      </c>
      <c r="L426" s="31"/>
      <c r="M426" s="32" t="s">
        <v>68</v>
      </c>
      <c r="N426" s="32"/>
      <c r="O426" s="31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687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688</v>
      </c>
      <c r="B427" s="53" t="s">
        <v>689</v>
      </c>
      <c r="C427" s="30">
        <v>4301011868</v>
      </c>
      <c r="D427" s="788">
        <v>4680115884861</v>
      </c>
      <c r="E427" s="789"/>
      <c r="F427" s="776">
        <v>0.5</v>
      </c>
      <c r="G427" s="31">
        <v>10</v>
      </c>
      <c r="H427" s="776">
        <v>5</v>
      </c>
      <c r="I427" s="776">
        <v>5.21</v>
      </c>
      <c r="J427" s="31">
        <v>132</v>
      </c>
      <c r="K427" s="31" t="s">
        <v>128</v>
      </c>
      <c r="L427" s="31"/>
      <c r="M427" s="32" t="s">
        <v>68</v>
      </c>
      <c r="N427" s="32"/>
      <c r="O427" s="31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3"/>
      <c r="V427" s="33"/>
      <c r="W427" s="34" t="s">
        <v>69</v>
      </c>
      <c r="X427" s="777">
        <v>0</v>
      </c>
      <c r="Y427" s="778">
        <f t="shared" si="87"/>
        <v>0</v>
      </c>
      <c r="Z427" s="35" t="str">
        <f>IFERROR(IF(Y427=0,"",ROUNDUP(Y427/H427,0)*0.00902),"")</f>
        <v/>
      </c>
      <c r="AA427" s="55"/>
      <c r="AB427" s="56"/>
      <c r="AC427" s="507" t="s">
        <v>679</v>
      </c>
      <c r="AG427" s="63"/>
      <c r="AJ427" s="66"/>
      <c r="AK427" s="66">
        <v>0</v>
      </c>
      <c r="BB427" s="508" t="s">
        <v>1</v>
      </c>
      <c r="BM427" s="63">
        <f t="shared" si="88"/>
        <v>0</v>
      </c>
      <c r="BN427" s="63">
        <f t="shared" si="89"/>
        <v>0</v>
      </c>
      <c r="BO427" s="63">
        <f t="shared" si="90"/>
        <v>0</v>
      </c>
      <c r="BP427" s="63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6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300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301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6.1373899999999999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6" t="s">
        <v>69</v>
      </c>
      <c r="X429" s="779">
        <f>IFERROR(SUM(X417:X427),"0")</f>
        <v>4500</v>
      </c>
      <c r="Y429" s="779">
        <f>IFERROR(SUM(Y417:Y427),"0")</f>
        <v>4515</v>
      </c>
      <c r="Z429" s="36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68"/>
      <c r="AB430" s="768"/>
      <c r="AC430" s="768"/>
    </row>
    <row r="431" spans="1:68" ht="27" customHeight="1" x14ac:dyDescent="0.25">
      <c r="A431" s="53" t="s">
        <v>690</v>
      </c>
      <c r="B431" s="53" t="s">
        <v>691</v>
      </c>
      <c r="C431" s="30">
        <v>4301020178</v>
      </c>
      <c r="D431" s="788">
        <v>4607091383980</v>
      </c>
      <c r="E431" s="789"/>
      <c r="F431" s="776">
        <v>2.5</v>
      </c>
      <c r="G431" s="31">
        <v>6</v>
      </c>
      <c r="H431" s="776">
        <v>15</v>
      </c>
      <c r="I431" s="776">
        <v>15.48</v>
      </c>
      <c r="J431" s="31">
        <v>48</v>
      </c>
      <c r="K431" s="31" t="s">
        <v>118</v>
      </c>
      <c r="L431" s="31" t="s">
        <v>147</v>
      </c>
      <c r="M431" s="32" t="s">
        <v>121</v>
      </c>
      <c r="N431" s="32"/>
      <c r="O431" s="31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3"/>
      <c r="V431" s="33"/>
      <c r="W431" s="34" t="s">
        <v>69</v>
      </c>
      <c r="X431" s="777">
        <v>1440</v>
      </c>
      <c r="Y431" s="778">
        <f>IFERROR(IF(X431="",0,CEILING((X431/$H431),1)*$H431),"")</f>
        <v>1440</v>
      </c>
      <c r="Z431" s="35">
        <f>IFERROR(IF(Y431=0,"",ROUNDUP(Y431/H431,0)*0.02175),"")</f>
        <v>2.0880000000000001</v>
      </c>
      <c r="AA431" s="55"/>
      <c r="AB431" s="56"/>
      <c r="AC431" s="509" t="s">
        <v>692</v>
      </c>
      <c r="AG431" s="63"/>
      <c r="AJ431" s="66" t="s">
        <v>149</v>
      </c>
      <c r="AK431" s="66">
        <v>720</v>
      </c>
      <c r="BB431" s="510" t="s">
        <v>1</v>
      </c>
      <c r="BM431" s="63">
        <f>IFERROR(X431*I431/H431,"0")</f>
        <v>1486.0800000000002</v>
      </c>
      <c r="BN431" s="63">
        <f>IFERROR(Y431*I431/H431,"0")</f>
        <v>1486.0800000000002</v>
      </c>
      <c r="BO431" s="63">
        <f>IFERROR(1/J431*(X431/H431),"0")</f>
        <v>2</v>
      </c>
      <c r="BP431" s="63">
        <f>IFERROR(1/J431*(Y431/H431),"0")</f>
        <v>2</v>
      </c>
    </row>
    <row r="432" spans="1:68" ht="27" customHeight="1" x14ac:dyDescent="0.25">
      <c r="A432" s="53" t="s">
        <v>693</v>
      </c>
      <c r="B432" s="53" t="s">
        <v>694</v>
      </c>
      <c r="C432" s="30">
        <v>4301020179</v>
      </c>
      <c r="D432" s="788">
        <v>4607091384178</v>
      </c>
      <c r="E432" s="789"/>
      <c r="F432" s="776">
        <v>0.4</v>
      </c>
      <c r="G432" s="31">
        <v>10</v>
      </c>
      <c r="H432" s="776">
        <v>4</v>
      </c>
      <c r="I432" s="776">
        <v>4.21</v>
      </c>
      <c r="J432" s="31">
        <v>132</v>
      </c>
      <c r="K432" s="31" t="s">
        <v>128</v>
      </c>
      <c r="L432" s="31"/>
      <c r="M432" s="32" t="s">
        <v>121</v>
      </c>
      <c r="N432" s="32"/>
      <c r="O432" s="31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3"/>
      <c r="V432" s="33"/>
      <c r="W432" s="34" t="s">
        <v>69</v>
      </c>
      <c r="X432" s="777">
        <v>0</v>
      </c>
      <c r="Y432" s="778">
        <f>IFERROR(IF(X432="",0,CEILING((X432/$H432),1)*$H432),"")</f>
        <v>0</v>
      </c>
      <c r="Z432" s="35" t="str">
        <f>IFERROR(IF(Y432=0,"",ROUNDUP(Y432/H432,0)*0.00902),"")</f>
        <v/>
      </c>
      <c r="AA432" s="55"/>
      <c r="AB432" s="56"/>
      <c r="AC432" s="511" t="s">
        <v>692</v>
      </c>
      <c r="AG432" s="63"/>
      <c r="AJ432" s="66"/>
      <c r="AK432" s="66">
        <v>0</v>
      </c>
      <c r="BB432" s="512" t="s">
        <v>1</v>
      </c>
      <c r="BM432" s="63">
        <f>IFERROR(X432*I432/H432,"0")</f>
        <v>0</v>
      </c>
      <c r="BN432" s="63">
        <f>IFERROR(Y432*I432/H432,"0")</f>
        <v>0</v>
      </c>
      <c r="BO432" s="63">
        <f>IFERROR(1/J432*(X432/H432),"0")</f>
        <v>0</v>
      </c>
      <c r="BP432" s="63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6" t="s">
        <v>72</v>
      </c>
      <c r="X433" s="779">
        <f>IFERROR(X431/H431,"0")+IFERROR(X432/H432,"0")</f>
        <v>96</v>
      </c>
      <c r="Y433" s="779">
        <f>IFERROR(Y431/H431,"0")+IFERROR(Y432/H432,"0")</f>
        <v>96</v>
      </c>
      <c r="Z433" s="779">
        <f>IFERROR(IF(Z431="",0,Z431),"0")+IFERROR(IF(Z432="",0,Z432),"0")</f>
        <v>2.0880000000000001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6" t="s">
        <v>69</v>
      </c>
      <c r="X434" s="779">
        <f>IFERROR(SUM(X431:X432),"0")</f>
        <v>1440</v>
      </c>
      <c r="Y434" s="779">
        <f>IFERROR(SUM(Y431:Y432),"0")</f>
        <v>1440</v>
      </c>
      <c r="Z434" s="36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68"/>
      <c r="AB435" s="768"/>
      <c r="AC435" s="768"/>
    </row>
    <row r="436" spans="1:68" ht="27" customHeight="1" x14ac:dyDescent="0.25">
      <c r="A436" s="53" t="s">
        <v>695</v>
      </c>
      <c r="B436" s="53" t="s">
        <v>696</v>
      </c>
      <c r="C436" s="30">
        <v>4301051903</v>
      </c>
      <c r="D436" s="788">
        <v>4607091383928</v>
      </c>
      <c r="E436" s="789"/>
      <c r="F436" s="776">
        <v>1.5</v>
      </c>
      <c r="G436" s="31">
        <v>6</v>
      </c>
      <c r="H436" s="776">
        <v>9</v>
      </c>
      <c r="I436" s="776">
        <v>9.57</v>
      </c>
      <c r="J436" s="31">
        <v>56</v>
      </c>
      <c r="K436" s="31" t="s">
        <v>118</v>
      </c>
      <c r="L436" s="31"/>
      <c r="M436" s="32" t="s">
        <v>77</v>
      </c>
      <c r="N436" s="32"/>
      <c r="O436" s="31">
        <v>40</v>
      </c>
      <c r="P436" s="1199" t="s">
        <v>697</v>
      </c>
      <c r="Q436" s="782"/>
      <c r="R436" s="782"/>
      <c r="S436" s="782"/>
      <c r="T436" s="783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t="27" customHeight="1" x14ac:dyDescent="0.25">
      <c r="A437" s="53" t="s">
        <v>699</v>
      </c>
      <c r="B437" s="53" t="s">
        <v>700</v>
      </c>
      <c r="C437" s="30">
        <v>4301051897</v>
      </c>
      <c r="D437" s="788">
        <v>4607091384260</v>
      </c>
      <c r="E437" s="789"/>
      <c r="F437" s="776">
        <v>1.5</v>
      </c>
      <c r="G437" s="31">
        <v>6</v>
      </c>
      <c r="H437" s="776">
        <v>9</v>
      </c>
      <c r="I437" s="776">
        <v>9.5640000000000001</v>
      </c>
      <c r="J437" s="31">
        <v>56</v>
      </c>
      <c r="K437" s="31" t="s">
        <v>118</v>
      </c>
      <c r="L437" s="31"/>
      <c r="M437" s="32" t="s">
        <v>77</v>
      </c>
      <c r="N437" s="32"/>
      <c r="O437" s="31">
        <v>40</v>
      </c>
      <c r="P437" s="786" t="s">
        <v>701</v>
      </c>
      <c r="Q437" s="782"/>
      <c r="R437" s="782"/>
      <c r="S437" s="782"/>
      <c r="T437" s="783"/>
      <c r="U437" s="33"/>
      <c r="V437" s="33"/>
      <c r="W437" s="34" t="s">
        <v>69</v>
      </c>
      <c r="X437" s="777">
        <v>0</v>
      </c>
      <c r="Y437" s="778">
        <f>IFERROR(IF(X437="",0,CEILING((X437/$H437),1)*$H437),"")</f>
        <v>0</v>
      </c>
      <c r="Z437" s="35" t="str">
        <f>IFERROR(IF(Y437=0,"",ROUNDUP(Y437/H437,0)*0.02175),"")</f>
        <v/>
      </c>
      <c r="AA437" s="55"/>
      <c r="AB437" s="56"/>
      <c r="AC437" s="515" t="s">
        <v>702</v>
      </c>
      <c r="AG437" s="63"/>
      <c r="AJ437" s="66"/>
      <c r="AK437" s="66">
        <v>0</v>
      </c>
      <c r="BB437" s="516" t="s">
        <v>1</v>
      </c>
      <c r="BM437" s="63">
        <f>IFERROR(X437*I437/H437,"0")</f>
        <v>0</v>
      </c>
      <c r="BN437" s="63">
        <f>IFERROR(Y437*I437/H437,"0")</f>
        <v>0</v>
      </c>
      <c r="BO437" s="63">
        <f>IFERROR(1/J437*(X437/H437),"0")</f>
        <v>0</v>
      </c>
      <c r="BP437" s="63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6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6" t="s">
        <v>69</v>
      </c>
      <c r="X439" s="779">
        <f>IFERROR(SUM(X436:X437),"0")</f>
        <v>0</v>
      </c>
      <c r="Y439" s="779">
        <f>IFERROR(SUM(Y436:Y437),"0")</f>
        <v>0</v>
      </c>
      <c r="Z439" s="36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68"/>
      <c r="AB440" s="768"/>
      <c r="AC440" s="768"/>
    </row>
    <row r="441" spans="1:68" ht="27" customHeight="1" x14ac:dyDescent="0.25">
      <c r="A441" s="53" t="s">
        <v>703</v>
      </c>
      <c r="B441" s="53" t="s">
        <v>704</v>
      </c>
      <c r="C441" s="30">
        <v>4301060439</v>
      </c>
      <c r="D441" s="788">
        <v>4607091384673</v>
      </c>
      <c r="E441" s="789"/>
      <c r="F441" s="776">
        <v>1.5</v>
      </c>
      <c r="G441" s="31">
        <v>6</v>
      </c>
      <c r="H441" s="776">
        <v>9</v>
      </c>
      <c r="I441" s="776">
        <v>9.5640000000000001</v>
      </c>
      <c r="J441" s="31">
        <v>56</v>
      </c>
      <c r="K441" s="31" t="s">
        <v>118</v>
      </c>
      <c r="L441" s="31"/>
      <c r="M441" s="32" t="s">
        <v>77</v>
      </c>
      <c r="N441" s="32"/>
      <c r="O441" s="31">
        <v>30</v>
      </c>
      <c r="P441" s="1029" t="s">
        <v>705</v>
      </c>
      <c r="Q441" s="782"/>
      <c r="R441" s="782"/>
      <c r="S441" s="782"/>
      <c r="T441" s="783"/>
      <c r="U441" s="33"/>
      <c r="V441" s="33"/>
      <c r="W441" s="34" t="s">
        <v>69</v>
      </c>
      <c r="X441" s="777">
        <v>0</v>
      </c>
      <c r="Y441" s="778">
        <f>IFERROR(IF(X441="",0,CEILING((X441/$H441),1)*$H441),"")</f>
        <v>0</v>
      </c>
      <c r="Z441" s="35" t="str">
        <f>IFERROR(IF(Y441=0,"",ROUNDUP(Y441/H441,0)*0.02175),"")</f>
        <v/>
      </c>
      <c r="AA441" s="55"/>
      <c r="AB441" s="56"/>
      <c r="AC441" s="517" t="s">
        <v>706</v>
      </c>
      <c r="AG441" s="63"/>
      <c r="AJ441" s="66"/>
      <c r="AK441" s="66">
        <v>0</v>
      </c>
      <c r="BB441" s="518" t="s">
        <v>1</v>
      </c>
      <c r="BM441" s="63">
        <f>IFERROR(X441*I441/H441,"0")</f>
        <v>0</v>
      </c>
      <c r="BN441" s="63">
        <f>IFERROR(Y441*I441/H441,"0")</f>
        <v>0</v>
      </c>
      <c r="BO441" s="63">
        <f>IFERROR(1/J441*(X441/H441),"0")</f>
        <v>0</v>
      </c>
      <c r="BP441" s="63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6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6" t="s">
        <v>69</v>
      </c>
      <c r="X443" s="779">
        <f>IFERROR(SUM(X441:X441),"0")</f>
        <v>0</v>
      </c>
      <c r="Y443" s="779">
        <f>IFERROR(SUM(Y441:Y441),"0")</f>
        <v>0</v>
      </c>
      <c r="Z443" s="36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1"/>
      <c r="AB444" s="771"/>
      <c r="AC444" s="771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68"/>
      <c r="AB445" s="768"/>
      <c r="AC445" s="768"/>
    </row>
    <row r="446" spans="1:68" ht="27" customHeight="1" x14ac:dyDescent="0.25">
      <c r="A446" s="53" t="s">
        <v>708</v>
      </c>
      <c r="B446" s="53" t="s">
        <v>709</v>
      </c>
      <c r="C446" s="30">
        <v>4301011483</v>
      </c>
      <c r="D446" s="788">
        <v>4680115881907</v>
      </c>
      <c r="E446" s="789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118</v>
      </c>
      <c r="L446" s="31"/>
      <c r="M446" s="32" t="s">
        <v>68</v>
      </c>
      <c r="N446" s="32"/>
      <c r="O446" s="31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3"/>
      <c r="V446" s="33"/>
      <c r="W446" s="34" t="s">
        <v>69</v>
      </c>
      <c r="X446" s="777">
        <v>0</v>
      </c>
      <c r="Y446" s="778">
        <f t="shared" ref="Y446:Y453" si="92">IFERROR(IF(X446="",0,CEILING((X446/$H446),1)*$H446),"")</f>
        <v>0</v>
      </c>
      <c r="Z446" s="35" t="str">
        <f t="shared" ref="Z446:Z452" si="93">IFERROR(IF(Y446=0,"",ROUNDUP(Y446/H446,0)*0.02175),"")</f>
        <v/>
      </c>
      <c r="AA446" s="55"/>
      <c r="AB446" s="56"/>
      <c r="AC446" s="519" t="s">
        <v>710</v>
      </c>
      <c r="AG446" s="63"/>
      <c r="AJ446" s="66"/>
      <c r="AK446" s="66">
        <v>0</v>
      </c>
      <c r="BB446" s="520" t="s">
        <v>1</v>
      </c>
      <c r="BM446" s="63">
        <f t="shared" ref="BM446:BM453" si="94">IFERROR(X446*I446/H446,"0")</f>
        <v>0</v>
      </c>
      <c r="BN446" s="63">
        <f t="shared" ref="BN446:BN453" si="95">IFERROR(Y446*I446/H446,"0")</f>
        <v>0</v>
      </c>
      <c r="BO446" s="63">
        <f t="shared" ref="BO446:BO453" si="96">IFERROR(1/J446*(X446/H446),"0")</f>
        <v>0</v>
      </c>
      <c r="BP446" s="63">
        <f t="shared" ref="BP446:BP453" si="97">IFERROR(1/J446*(Y446/H446),"0")</f>
        <v>0</v>
      </c>
    </row>
    <row r="447" spans="1:68" ht="27" customHeight="1" x14ac:dyDescent="0.25">
      <c r="A447" s="53" t="s">
        <v>708</v>
      </c>
      <c r="B447" s="53" t="s">
        <v>711</v>
      </c>
      <c r="C447" s="30">
        <v>4301011873</v>
      </c>
      <c r="D447" s="788">
        <v>4680115881907</v>
      </c>
      <c r="E447" s="789"/>
      <c r="F447" s="776">
        <v>1.8</v>
      </c>
      <c r="G447" s="31">
        <v>6</v>
      </c>
      <c r="H447" s="776">
        <v>10.8</v>
      </c>
      <c r="I447" s="776">
        <v>11.28</v>
      </c>
      <c r="J447" s="31">
        <v>56</v>
      </c>
      <c r="K447" s="31" t="s">
        <v>118</v>
      </c>
      <c r="L447" s="31"/>
      <c r="M447" s="32" t="s">
        <v>68</v>
      </c>
      <c r="N447" s="32"/>
      <c r="O447" s="31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712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customHeight="1" x14ac:dyDescent="0.25">
      <c r="A448" s="53" t="s">
        <v>713</v>
      </c>
      <c r="B448" s="53" t="s">
        <v>714</v>
      </c>
      <c r="C448" s="30">
        <v>4301011655</v>
      </c>
      <c r="D448" s="788">
        <v>4680115883925</v>
      </c>
      <c r="E448" s="789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118</v>
      </c>
      <c r="L448" s="31"/>
      <c r="M448" s="32" t="s">
        <v>68</v>
      </c>
      <c r="N448" s="32"/>
      <c r="O448" s="31">
        <v>60</v>
      </c>
      <c r="P448" s="10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710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27" customHeight="1" x14ac:dyDescent="0.25">
      <c r="A449" s="53" t="s">
        <v>713</v>
      </c>
      <c r="B449" s="53" t="s">
        <v>715</v>
      </c>
      <c r="C449" s="30">
        <v>4301011872</v>
      </c>
      <c r="D449" s="788">
        <v>4680115883925</v>
      </c>
      <c r="E449" s="789"/>
      <c r="F449" s="776">
        <v>2.5</v>
      </c>
      <c r="G449" s="31">
        <v>6</v>
      </c>
      <c r="H449" s="776">
        <v>15</v>
      </c>
      <c r="I449" s="776">
        <v>15.48</v>
      </c>
      <c r="J449" s="31">
        <v>48</v>
      </c>
      <c r="K449" s="31" t="s">
        <v>118</v>
      </c>
      <c r="L449" s="31"/>
      <c r="M449" s="32" t="s">
        <v>68</v>
      </c>
      <c r="N449" s="32"/>
      <c r="O449" s="31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712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customHeight="1" x14ac:dyDescent="0.25">
      <c r="A450" s="53" t="s">
        <v>716</v>
      </c>
      <c r="B450" s="53" t="s">
        <v>717</v>
      </c>
      <c r="C450" s="30">
        <v>4301011312</v>
      </c>
      <c r="D450" s="788">
        <v>4607091384192</v>
      </c>
      <c r="E450" s="789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118</v>
      </c>
      <c r="L450" s="31"/>
      <c r="M450" s="32" t="s">
        <v>121</v>
      </c>
      <c r="N450" s="32"/>
      <c r="O450" s="31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37.5" customHeight="1" x14ac:dyDescent="0.25">
      <c r="A451" s="53" t="s">
        <v>719</v>
      </c>
      <c r="B451" s="53" t="s">
        <v>720</v>
      </c>
      <c r="C451" s="30">
        <v>4301011874</v>
      </c>
      <c r="D451" s="788">
        <v>4680115884892</v>
      </c>
      <c r="E451" s="789"/>
      <c r="F451" s="776">
        <v>1.8</v>
      </c>
      <c r="G451" s="31">
        <v>6</v>
      </c>
      <c r="H451" s="776">
        <v>10.8</v>
      </c>
      <c r="I451" s="776">
        <v>11.28</v>
      </c>
      <c r="J451" s="31">
        <v>56</v>
      </c>
      <c r="K451" s="31" t="s">
        <v>118</v>
      </c>
      <c r="L451" s="31"/>
      <c r="M451" s="32" t="s">
        <v>68</v>
      </c>
      <c r="N451" s="32"/>
      <c r="O451" s="31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721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27" customHeight="1" x14ac:dyDescent="0.25">
      <c r="A452" s="53" t="s">
        <v>722</v>
      </c>
      <c r="B452" s="53" t="s">
        <v>723</v>
      </c>
      <c r="C452" s="30">
        <v>4301011875</v>
      </c>
      <c r="D452" s="788">
        <v>4680115884885</v>
      </c>
      <c r="E452" s="789"/>
      <c r="F452" s="776">
        <v>0.8</v>
      </c>
      <c r="G452" s="31">
        <v>15</v>
      </c>
      <c r="H452" s="776">
        <v>12</v>
      </c>
      <c r="I452" s="776">
        <v>12.48</v>
      </c>
      <c r="J452" s="31">
        <v>56</v>
      </c>
      <c r="K452" s="31" t="s">
        <v>118</v>
      </c>
      <c r="L452" s="31"/>
      <c r="M452" s="32" t="s">
        <v>68</v>
      </c>
      <c r="N452" s="32"/>
      <c r="O452" s="31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 t="shared" si="93"/>
        <v/>
      </c>
      <c r="AA452" s="55"/>
      <c r="AB452" s="56"/>
      <c r="AC452" s="531" t="s">
        <v>721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t="37.5" customHeight="1" x14ac:dyDescent="0.25">
      <c r="A453" s="53" t="s">
        <v>724</v>
      </c>
      <c r="B453" s="53" t="s">
        <v>725</v>
      </c>
      <c r="C453" s="30">
        <v>4301011871</v>
      </c>
      <c r="D453" s="788">
        <v>4680115884908</v>
      </c>
      <c r="E453" s="789"/>
      <c r="F453" s="776">
        <v>0.4</v>
      </c>
      <c r="G453" s="31">
        <v>10</v>
      </c>
      <c r="H453" s="776">
        <v>4</v>
      </c>
      <c r="I453" s="776">
        <v>4.21</v>
      </c>
      <c r="J453" s="31">
        <v>132</v>
      </c>
      <c r="K453" s="31" t="s">
        <v>128</v>
      </c>
      <c r="L453" s="31"/>
      <c r="M453" s="32" t="s">
        <v>68</v>
      </c>
      <c r="N453" s="32"/>
      <c r="O453" s="31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3"/>
      <c r="V453" s="33"/>
      <c r="W453" s="34" t="s">
        <v>69</v>
      </c>
      <c r="X453" s="777">
        <v>0</v>
      </c>
      <c r="Y453" s="778">
        <f t="shared" si="92"/>
        <v>0</v>
      </c>
      <c r="Z453" s="35" t="str">
        <f>IFERROR(IF(Y453=0,"",ROUNDUP(Y453/H453,0)*0.00902),"")</f>
        <v/>
      </c>
      <c r="AA453" s="55"/>
      <c r="AB453" s="56"/>
      <c r="AC453" s="533" t="s">
        <v>721</v>
      </c>
      <c r="AG453" s="63"/>
      <c r="AJ453" s="66"/>
      <c r="AK453" s="66">
        <v>0</v>
      </c>
      <c r="BB453" s="534" t="s">
        <v>1</v>
      </c>
      <c r="BM453" s="63">
        <f t="shared" si="94"/>
        <v>0</v>
      </c>
      <c r="BN453" s="63">
        <f t="shared" si="95"/>
        <v>0</v>
      </c>
      <c r="BO453" s="63">
        <f t="shared" si="96"/>
        <v>0</v>
      </c>
      <c r="BP453" s="63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6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6" t="s">
        <v>69</v>
      </c>
      <c r="X455" s="779">
        <f>IFERROR(SUM(X446:X453),"0")</f>
        <v>0</v>
      </c>
      <c r="Y455" s="779">
        <f>IFERROR(SUM(Y446:Y453),"0")</f>
        <v>0</v>
      </c>
      <c r="Z455" s="36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68"/>
      <c r="AB456" s="768"/>
      <c r="AC456" s="768"/>
    </row>
    <row r="457" spans="1:68" ht="27" customHeight="1" x14ac:dyDescent="0.25">
      <c r="A457" s="53" t="s">
        <v>726</v>
      </c>
      <c r="B457" s="53" t="s">
        <v>727</v>
      </c>
      <c r="C457" s="30">
        <v>4301031303</v>
      </c>
      <c r="D457" s="788">
        <v>4607091384802</v>
      </c>
      <c r="E457" s="789"/>
      <c r="F457" s="776">
        <v>0.73</v>
      </c>
      <c r="G457" s="31">
        <v>6</v>
      </c>
      <c r="H457" s="776">
        <v>4.38</v>
      </c>
      <c r="I457" s="776">
        <v>4.6399999999999997</v>
      </c>
      <c r="J457" s="31">
        <v>156</v>
      </c>
      <c r="K457" s="31" t="s">
        <v>128</v>
      </c>
      <c r="L457" s="31"/>
      <c r="M457" s="32" t="s">
        <v>68</v>
      </c>
      <c r="N457" s="32"/>
      <c r="O457" s="31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3"/>
      <c r="V457" s="33"/>
      <c r="W457" s="34" t="s">
        <v>69</v>
      </c>
      <c r="X457" s="777">
        <v>50</v>
      </c>
      <c r="Y457" s="778">
        <f>IFERROR(IF(X457="",0,CEILING((X457/$H457),1)*$H457),"")</f>
        <v>52.56</v>
      </c>
      <c r="Z457" s="35">
        <f>IFERROR(IF(Y457=0,"",ROUNDUP(Y457/H457,0)*0.00753),"")</f>
        <v>9.0359999999999996E-2</v>
      </c>
      <c r="AA457" s="55"/>
      <c r="AB457" s="56"/>
      <c r="AC457" s="535" t="s">
        <v>728</v>
      </c>
      <c r="AG457" s="63"/>
      <c r="AJ457" s="66"/>
      <c r="AK457" s="66">
        <v>0</v>
      </c>
      <c r="BB457" s="536" t="s">
        <v>1</v>
      </c>
      <c r="BM457" s="63">
        <f>IFERROR(X457*I457/H457,"0")</f>
        <v>52.968036529680361</v>
      </c>
      <c r="BN457" s="63">
        <f>IFERROR(Y457*I457/H457,"0")</f>
        <v>55.68</v>
      </c>
      <c r="BO457" s="63">
        <f>IFERROR(1/J457*(X457/H457),"0")</f>
        <v>7.3176443039456737E-2</v>
      </c>
      <c r="BP457" s="63">
        <f>IFERROR(1/J457*(Y457/H457),"0")</f>
        <v>7.6923076923076927E-2</v>
      </c>
    </row>
    <row r="458" spans="1:68" ht="27" customHeight="1" x14ac:dyDescent="0.25">
      <c r="A458" s="53" t="s">
        <v>729</v>
      </c>
      <c r="B458" s="53" t="s">
        <v>730</v>
      </c>
      <c r="C458" s="30">
        <v>4301031304</v>
      </c>
      <c r="D458" s="788">
        <v>4607091384826</v>
      </c>
      <c r="E458" s="789"/>
      <c r="F458" s="776">
        <v>0.35</v>
      </c>
      <c r="G458" s="31">
        <v>8</v>
      </c>
      <c r="H458" s="776">
        <v>2.8</v>
      </c>
      <c r="I458" s="776">
        <v>2.98</v>
      </c>
      <c r="J458" s="31">
        <v>234</v>
      </c>
      <c r="K458" s="31" t="s">
        <v>67</v>
      </c>
      <c r="L458" s="31"/>
      <c r="M458" s="32" t="s">
        <v>68</v>
      </c>
      <c r="N458" s="32"/>
      <c r="O458" s="31">
        <v>35</v>
      </c>
      <c r="P458" s="84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3"/>
      <c r="V458" s="33"/>
      <c r="W458" s="34" t="s">
        <v>69</v>
      </c>
      <c r="X458" s="777">
        <v>0</v>
      </c>
      <c r="Y458" s="778">
        <f>IFERROR(IF(X458="",0,CEILING((X458/$H458),1)*$H458),"")</f>
        <v>0</v>
      </c>
      <c r="Z458" s="35" t="str">
        <f>IFERROR(IF(Y458=0,"",ROUNDUP(Y458/H458,0)*0.00502),"")</f>
        <v/>
      </c>
      <c r="AA458" s="55"/>
      <c r="AB458" s="56"/>
      <c r="AC458" s="537" t="s">
        <v>728</v>
      </c>
      <c r="AG458" s="63"/>
      <c r="AJ458" s="66"/>
      <c r="AK458" s="66">
        <v>0</v>
      </c>
      <c r="BB458" s="53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6" t="s">
        <v>72</v>
      </c>
      <c r="X459" s="779">
        <f>IFERROR(X457/H457,"0")+IFERROR(X458/H458,"0")</f>
        <v>11.415525114155251</v>
      </c>
      <c r="Y459" s="779">
        <f>IFERROR(Y457/H457,"0")+IFERROR(Y458/H458,"0")</f>
        <v>12</v>
      </c>
      <c r="Z459" s="779">
        <f>IFERROR(IF(Z457="",0,Z457),"0")+IFERROR(IF(Z458="",0,Z458),"0")</f>
        <v>9.0359999999999996E-2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6" t="s">
        <v>69</v>
      </c>
      <c r="X460" s="779">
        <f>IFERROR(SUM(X457:X458),"0")</f>
        <v>50</v>
      </c>
      <c r="Y460" s="779">
        <f>IFERROR(SUM(Y457:Y458),"0")</f>
        <v>52.56</v>
      </c>
      <c r="Z460" s="36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68"/>
      <c r="AB461" s="768"/>
      <c r="AC461" s="768"/>
    </row>
    <row r="462" spans="1:68" ht="27" customHeight="1" x14ac:dyDescent="0.25">
      <c r="A462" s="53" t="s">
        <v>731</v>
      </c>
      <c r="B462" s="53" t="s">
        <v>732</v>
      </c>
      <c r="C462" s="30">
        <v>4301051899</v>
      </c>
      <c r="D462" s="788">
        <v>4607091384246</v>
      </c>
      <c r="E462" s="789"/>
      <c r="F462" s="776">
        <v>1.5</v>
      </c>
      <c r="G462" s="31">
        <v>6</v>
      </c>
      <c r="H462" s="776">
        <v>9</v>
      </c>
      <c r="I462" s="776">
        <v>9.5640000000000001</v>
      </c>
      <c r="J462" s="31">
        <v>56</v>
      </c>
      <c r="K462" s="31" t="s">
        <v>118</v>
      </c>
      <c r="L462" s="31"/>
      <c r="M462" s="32" t="s">
        <v>77</v>
      </c>
      <c r="N462" s="32"/>
      <c r="O462" s="31">
        <v>40</v>
      </c>
      <c r="P462" s="1100" t="s">
        <v>733</v>
      </c>
      <c r="Q462" s="782"/>
      <c r="R462" s="782"/>
      <c r="S462" s="782"/>
      <c r="T462" s="783"/>
      <c r="U462" s="33"/>
      <c r="V462" s="33"/>
      <c r="W462" s="34" t="s">
        <v>69</v>
      </c>
      <c r="X462" s="777">
        <v>1200</v>
      </c>
      <c r="Y462" s="778">
        <f>IFERROR(IF(X462="",0,CEILING((X462/$H462),1)*$H462),"")</f>
        <v>1206</v>
      </c>
      <c r="Z462" s="35">
        <f>IFERROR(IF(Y462=0,"",ROUNDUP(Y462/H462,0)*0.02175),"")</f>
        <v>2.9144999999999999</v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1275.1999999999998</v>
      </c>
      <c r="BN462" s="63">
        <f>IFERROR(Y462*I462/H462,"0")</f>
        <v>1281.576</v>
      </c>
      <c r="BO462" s="63">
        <f>IFERROR(1/J462*(X462/H462),"0")</f>
        <v>2.3809523809523809</v>
      </c>
      <c r="BP462" s="63">
        <f>IFERROR(1/J462*(Y462/H462),"0")</f>
        <v>2.3928571428571428</v>
      </c>
    </row>
    <row r="463" spans="1:68" ht="37.5" customHeight="1" x14ac:dyDescent="0.25">
      <c r="A463" s="53" t="s">
        <v>735</v>
      </c>
      <c r="B463" s="53" t="s">
        <v>736</v>
      </c>
      <c r="C463" s="30">
        <v>4301051901</v>
      </c>
      <c r="D463" s="788">
        <v>4680115881976</v>
      </c>
      <c r="E463" s="789"/>
      <c r="F463" s="776">
        <v>1.5</v>
      </c>
      <c r="G463" s="31">
        <v>6</v>
      </c>
      <c r="H463" s="776">
        <v>9</v>
      </c>
      <c r="I463" s="776">
        <v>9.48</v>
      </c>
      <c r="J463" s="31">
        <v>56</v>
      </c>
      <c r="K463" s="31" t="s">
        <v>118</v>
      </c>
      <c r="L463" s="31"/>
      <c r="M463" s="32" t="s">
        <v>77</v>
      </c>
      <c r="N463" s="32"/>
      <c r="O463" s="31">
        <v>40</v>
      </c>
      <c r="P463" s="1128" t="s">
        <v>737</v>
      </c>
      <c r="Q463" s="782"/>
      <c r="R463" s="782"/>
      <c r="S463" s="782"/>
      <c r="T463" s="783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IFERROR(IF(Y463=0,"",ROUNDUP(Y463/H463,0)*0.02175),"")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customHeight="1" x14ac:dyDescent="0.25">
      <c r="A464" s="53" t="s">
        <v>739</v>
      </c>
      <c r="B464" s="53" t="s">
        <v>740</v>
      </c>
      <c r="C464" s="30">
        <v>4301051634</v>
      </c>
      <c r="D464" s="788">
        <v>4607091384253</v>
      </c>
      <c r="E464" s="789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88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741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customHeight="1" x14ac:dyDescent="0.25">
      <c r="A465" s="53" t="s">
        <v>739</v>
      </c>
      <c r="B465" s="53" t="s">
        <v>742</v>
      </c>
      <c r="C465" s="30">
        <v>4301051297</v>
      </c>
      <c r="D465" s="788">
        <v>4607091384253</v>
      </c>
      <c r="E465" s="789"/>
      <c r="F465" s="776">
        <v>0.4</v>
      </c>
      <c r="G465" s="31">
        <v>6</v>
      </c>
      <c r="H465" s="776">
        <v>2.4</v>
      </c>
      <c r="I465" s="776">
        <v>2.6640000000000001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113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customHeight="1" x14ac:dyDescent="0.25">
      <c r="A466" s="53" t="s">
        <v>744</v>
      </c>
      <c r="B466" s="53" t="s">
        <v>745</v>
      </c>
      <c r="C466" s="30">
        <v>4301051444</v>
      </c>
      <c r="D466" s="788">
        <v>4680115881969</v>
      </c>
      <c r="E466" s="789"/>
      <c r="F466" s="776">
        <v>0.4</v>
      </c>
      <c r="G466" s="31">
        <v>6</v>
      </c>
      <c r="H466" s="776">
        <v>2.4</v>
      </c>
      <c r="I466" s="776">
        <v>2.58</v>
      </c>
      <c r="J466" s="31">
        <v>182</v>
      </c>
      <c r="K466" s="31" t="s">
        <v>76</v>
      </c>
      <c r="L466" s="31"/>
      <c r="M466" s="32" t="s">
        <v>68</v>
      </c>
      <c r="N466" s="32"/>
      <c r="O466" s="31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3"/>
      <c r="V466" s="33"/>
      <c r="W466" s="34" t="s">
        <v>69</v>
      </c>
      <c r="X466" s="777">
        <v>0</v>
      </c>
      <c r="Y466" s="778">
        <f>IFERROR(IF(X466="",0,CEILING((X466/$H466),1)*$H466),"")</f>
        <v>0</v>
      </c>
      <c r="Z466" s="35" t="str">
        <f>IFERROR(IF(Y466=0,"",ROUNDUP(Y466/H466,0)*0.00651),"")</f>
        <v/>
      </c>
      <c r="AA466" s="55"/>
      <c r="AB466" s="56"/>
      <c r="AC466" s="547" t="s">
        <v>746</v>
      </c>
      <c r="AG466" s="63"/>
      <c r="AJ466" s="66"/>
      <c r="AK466" s="66">
        <v>0</v>
      </c>
      <c r="BB466" s="548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6" t="s">
        <v>72</v>
      </c>
      <c r="X467" s="779">
        <f>IFERROR(X462/H462,"0")+IFERROR(X463/H463,"0")+IFERROR(X464/H464,"0")+IFERROR(X465/H465,"0")+IFERROR(X466/H466,"0")</f>
        <v>133.33333333333334</v>
      </c>
      <c r="Y467" s="779">
        <f>IFERROR(Y462/H462,"0")+IFERROR(Y463/H463,"0")+IFERROR(Y464/H464,"0")+IFERROR(Y465/H465,"0")+IFERROR(Y466/H466,"0")</f>
        <v>134</v>
      </c>
      <c r="Z467" s="779">
        <f>IFERROR(IF(Z462="",0,Z462),"0")+IFERROR(IF(Z463="",0,Z463),"0")+IFERROR(IF(Z464="",0,Z464),"0")+IFERROR(IF(Z465="",0,Z465),"0")+IFERROR(IF(Z466="",0,Z466),"0")</f>
        <v>2.9144999999999999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6" t="s">
        <v>69</v>
      </c>
      <c r="X468" s="779">
        <f>IFERROR(SUM(X462:X466),"0")</f>
        <v>1200</v>
      </c>
      <c r="Y468" s="779">
        <f>IFERROR(SUM(Y462:Y466),"0")</f>
        <v>1206</v>
      </c>
      <c r="Z468" s="36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68"/>
      <c r="AB469" s="768"/>
      <c r="AC469" s="768"/>
    </row>
    <row r="470" spans="1:68" ht="27" customHeight="1" x14ac:dyDescent="0.25">
      <c r="A470" s="53" t="s">
        <v>747</v>
      </c>
      <c r="B470" s="53" t="s">
        <v>748</v>
      </c>
      <c r="C470" s="30">
        <v>4301060441</v>
      </c>
      <c r="D470" s="788">
        <v>4607091389357</v>
      </c>
      <c r="E470" s="789"/>
      <c r="F470" s="776">
        <v>1.5</v>
      </c>
      <c r="G470" s="31">
        <v>6</v>
      </c>
      <c r="H470" s="776">
        <v>9</v>
      </c>
      <c r="I470" s="776">
        <v>9.48</v>
      </c>
      <c r="J470" s="31">
        <v>56</v>
      </c>
      <c r="K470" s="31" t="s">
        <v>118</v>
      </c>
      <c r="L470" s="31"/>
      <c r="M470" s="32" t="s">
        <v>77</v>
      </c>
      <c r="N470" s="32"/>
      <c r="O470" s="31">
        <v>40</v>
      </c>
      <c r="P470" s="1124" t="s">
        <v>749</v>
      </c>
      <c r="Q470" s="782"/>
      <c r="R470" s="782"/>
      <c r="S470" s="782"/>
      <c r="T470" s="783"/>
      <c r="U470" s="33"/>
      <c r="V470" s="33"/>
      <c r="W470" s="34" t="s">
        <v>69</v>
      </c>
      <c r="X470" s="777">
        <v>0</v>
      </c>
      <c r="Y470" s="778">
        <f>IFERROR(IF(X470="",0,CEILING((X470/$H470),1)*$H470),"")</f>
        <v>0</v>
      </c>
      <c r="Z470" s="35" t="str">
        <f>IFERROR(IF(Y470=0,"",ROUNDUP(Y470/H470,0)*0.02175),"")</f>
        <v/>
      </c>
      <c r="AA470" s="55"/>
      <c r="AB470" s="56"/>
      <c r="AC470" s="549" t="s">
        <v>750</v>
      </c>
      <c r="AG470" s="63"/>
      <c r="AJ470" s="66"/>
      <c r="AK470" s="66">
        <v>0</v>
      </c>
      <c r="BB470" s="550" t="s">
        <v>1</v>
      </c>
      <c r="BM470" s="63">
        <f>IFERROR(X470*I470/H470,"0")</f>
        <v>0</v>
      </c>
      <c r="BN470" s="63">
        <f>IFERROR(Y470*I470/H470,"0")</f>
        <v>0</v>
      </c>
      <c r="BO470" s="63">
        <f>IFERROR(1/J470*(X470/H470),"0")</f>
        <v>0</v>
      </c>
      <c r="BP470" s="63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6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6" t="s">
        <v>69</v>
      </c>
      <c r="X472" s="779">
        <f>IFERROR(SUM(X470:X470),"0")</f>
        <v>0</v>
      </c>
      <c r="Y472" s="779">
        <f>IFERROR(SUM(Y470:Y470),"0")</f>
        <v>0</v>
      </c>
      <c r="Z472" s="36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7"/>
      <c r="AB473" s="47"/>
      <c r="AC473" s="47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1"/>
      <c r="AB474" s="771"/>
      <c r="AC474" s="771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68"/>
      <c r="AB475" s="768"/>
      <c r="AC475" s="768"/>
    </row>
    <row r="476" spans="1:68" ht="27" customHeight="1" x14ac:dyDescent="0.25">
      <c r="A476" s="53" t="s">
        <v>753</v>
      </c>
      <c r="B476" s="53" t="s">
        <v>754</v>
      </c>
      <c r="C476" s="30">
        <v>4301011428</v>
      </c>
      <c r="D476" s="788">
        <v>4607091389708</v>
      </c>
      <c r="E476" s="789"/>
      <c r="F476" s="776">
        <v>0.45</v>
      </c>
      <c r="G476" s="31">
        <v>6</v>
      </c>
      <c r="H476" s="776">
        <v>2.7</v>
      </c>
      <c r="I476" s="776">
        <v>2.88</v>
      </c>
      <c r="J476" s="31">
        <v>182</v>
      </c>
      <c r="K476" s="31" t="s">
        <v>76</v>
      </c>
      <c r="L476" s="31"/>
      <c r="M476" s="32" t="s">
        <v>121</v>
      </c>
      <c r="N476" s="32"/>
      <c r="O476" s="31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3"/>
      <c r="V476" s="33"/>
      <c r="W476" s="34" t="s">
        <v>69</v>
      </c>
      <c r="X476" s="777">
        <v>0</v>
      </c>
      <c r="Y476" s="778">
        <f>IFERROR(IF(X476="",0,CEILING((X476/$H476),1)*$H476),"")</f>
        <v>0</v>
      </c>
      <c r="Z476" s="35" t="str">
        <f>IFERROR(IF(Y476=0,"",ROUNDUP(Y476/H476,0)*0.00651),"")</f>
        <v/>
      </c>
      <c r="AA476" s="55"/>
      <c r="AB476" s="56"/>
      <c r="AC476" s="551" t="s">
        <v>755</v>
      </c>
      <c r="AG476" s="63"/>
      <c r="AJ476" s="66"/>
      <c r="AK476" s="66">
        <v>0</v>
      </c>
      <c r="BB476" s="552" t="s">
        <v>1</v>
      </c>
      <c r="BM476" s="63">
        <f>IFERROR(X476*I476/H476,"0")</f>
        <v>0</v>
      </c>
      <c r="BN476" s="63">
        <f>IFERROR(Y476*I476/H476,"0")</f>
        <v>0</v>
      </c>
      <c r="BO476" s="63">
        <f>IFERROR(1/J476*(X476/H476),"0")</f>
        <v>0</v>
      </c>
      <c r="BP476" s="63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6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6" t="s">
        <v>69</v>
      </c>
      <c r="X478" s="779">
        <f>IFERROR(SUM(X476:X476),"0")</f>
        <v>0</v>
      </c>
      <c r="Y478" s="779">
        <f>IFERROR(SUM(Y476:Y476),"0")</f>
        <v>0</v>
      </c>
      <c r="Z478" s="36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68"/>
      <c r="AB479" s="768"/>
      <c r="AC479" s="768"/>
    </row>
    <row r="480" spans="1:68" ht="27" customHeight="1" x14ac:dyDescent="0.25">
      <c r="A480" s="53" t="s">
        <v>756</v>
      </c>
      <c r="B480" s="53" t="s">
        <v>757</v>
      </c>
      <c r="C480" s="30">
        <v>4301031405</v>
      </c>
      <c r="D480" s="788">
        <v>4680115886100</v>
      </c>
      <c r="E480" s="789"/>
      <c r="F480" s="776">
        <v>0.9</v>
      </c>
      <c r="G480" s="31">
        <v>6</v>
      </c>
      <c r="H480" s="776">
        <v>5.4</v>
      </c>
      <c r="I480" s="776">
        <v>5.61</v>
      </c>
      <c r="J480" s="31">
        <v>132</v>
      </c>
      <c r="K480" s="31" t="s">
        <v>128</v>
      </c>
      <c r="L480" s="31"/>
      <c r="M480" s="32" t="s">
        <v>68</v>
      </c>
      <c r="N480" s="32"/>
      <c r="O480" s="31">
        <v>50</v>
      </c>
      <c r="P480" s="930" t="s">
        <v>758</v>
      </c>
      <c r="Q480" s="782"/>
      <c r="R480" s="782"/>
      <c r="S480" s="782"/>
      <c r="T480" s="783"/>
      <c r="U480" s="33"/>
      <c r="V480" s="33"/>
      <c r="W480" s="34" t="s">
        <v>69</v>
      </c>
      <c r="X480" s="777">
        <v>0</v>
      </c>
      <c r="Y480" s="778">
        <f t="shared" ref="Y480:Y504" si="98">IFERROR(IF(X480="",0,CEILING((X480/$H480),1)*$H480),"")</f>
        <v>0</v>
      </c>
      <c r="Z480" s="35" t="str">
        <f>IFERROR(IF(Y480=0,"",ROUNDUP(Y480/H480,0)*0.00902),"")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ref="BM480:BM504" si="99">IFERROR(X480*I480/H480,"0")</f>
        <v>0</v>
      </c>
      <c r="BN480" s="63">
        <f t="shared" ref="BN480:BN504" si="100">IFERROR(Y480*I480/H480,"0")</f>
        <v>0</v>
      </c>
      <c r="BO480" s="63">
        <f t="shared" ref="BO480:BO504" si="101">IFERROR(1/J480*(X480/H480),"0")</f>
        <v>0</v>
      </c>
      <c r="BP480" s="63">
        <f t="shared" ref="BP480:BP504" si="102">IFERROR(1/J480*(Y480/H480),"0")</f>
        <v>0</v>
      </c>
    </row>
    <row r="481" spans="1:68" ht="27" customHeight="1" x14ac:dyDescent="0.25">
      <c r="A481" s="53" t="s">
        <v>756</v>
      </c>
      <c r="B481" s="53" t="s">
        <v>760</v>
      </c>
      <c r="C481" s="30">
        <v>4301031322</v>
      </c>
      <c r="D481" s="788">
        <v>4607091389753</v>
      </c>
      <c r="E481" s="789"/>
      <c r="F481" s="776">
        <v>0.7</v>
      </c>
      <c r="G481" s="31">
        <v>6</v>
      </c>
      <c r="H481" s="776">
        <v>4.2</v>
      </c>
      <c r="I481" s="776">
        <v>4.43</v>
      </c>
      <c r="J481" s="31">
        <v>156</v>
      </c>
      <c r="K481" s="31" t="s">
        <v>128</v>
      </c>
      <c r="L481" s="31"/>
      <c r="M481" s="32" t="s">
        <v>68</v>
      </c>
      <c r="N481" s="32"/>
      <c r="O481" s="31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IFERROR(IF(Y481=0,"",ROUNDUP(Y481/H481,0)*0.00753),"")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customHeight="1" x14ac:dyDescent="0.25">
      <c r="A482" s="53" t="s">
        <v>756</v>
      </c>
      <c r="B482" s="53" t="s">
        <v>761</v>
      </c>
      <c r="C482" s="30">
        <v>4301031355</v>
      </c>
      <c r="D482" s="788">
        <v>4607091389753</v>
      </c>
      <c r="E482" s="789"/>
      <c r="F482" s="776">
        <v>0.7</v>
      </c>
      <c r="G482" s="31">
        <v>6</v>
      </c>
      <c r="H482" s="776">
        <v>4.2</v>
      </c>
      <c r="I482" s="776">
        <v>4.43</v>
      </c>
      <c r="J482" s="31">
        <v>156</v>
      </c>
      <c r="K482" s="31" t="s">
        <v>128</v>
      </c>
      <c r="L482" s="31"/>
      <c r="M482" s="32" t="s">
        <v>68</v>
      </c>
      <c r="N482" s="32"/>
      <c r="O482" s="31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IFERROR(IF(Y482=0,"",ROUNDUP(Y482/H482,0)*0.00753),"")</f>
        <v/>
      </c>
      <c r="AA482" s="55"/>
      <c r="AB482" s="56"/>
      <c r="AC482" s="557" t="s">
        <v>759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customHeight="1" x14ac:dyDescent="0.25">
      <c r="A483" s="53" t="s">
        <v>762</v>
      </c>
      <c r="B483" s="53" t="s">
        <v>763</v>
      </c>
      <c r="C483" s="30">
        <v>4301031382</v>
      </c>
      <c r="D483" s="788">
        <v>4680115886117</v>
      </c>
      <c r="E483" s="789"/>
      <c r="F483" s="776">
        <v>0.9</v>
      </c>
      <c r="G483" s="31">
        <v>6</v>
      </c>
      <c r="H483" s="776">
        <v>5.4</v>
      </c>
      <c r="I483" s="776">
        <v>5.61</v>
      </c>
      <c r="J483" s="31">
        <v>120</v>
      </c>
      <c r="K483" s="31" t="s">
        <v>128</v>
      </c>
      <c r="L483" s="31"/>
      <c r="M483" s="32" t="s">
        <v>68</v>
      </c>
      <c r="N483" s="32"/>
      <c r="O483" s="31">
        <v>50</v>
      </c>
      <c r="P483" s="1123" t="s">
        <v>764</v>
      </c>
      <c r="Q483" s="782"/>
      <c r="R483" s="782"/>
      <c r="S483" s="782"/>
      <c r="T483" s="783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IFERROR(IF(Y483=0,"",ROUNDUP(Y483/H483,0)*0.00937),"")</f>
        <v/>
      </c>
      <c r="AA483" s="55"/>
      <c r="AB483" s="56"/>
      <c r="AC483" s="559" t="s">
        <v>765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customHeight="1" x14ac:dyDescent="0.25">
      <c r="A484" s="53" t="s">
        <v>762</v>
      </c>
      <c r="B484" s="53" t="s">
        <v>766</v>
      </c>
      <c r="C484" s="30">
        <v>4301031406</v>
      </c>
      <c r="D484" s="788">
        <v>4680115886117</v>
      </c>
      <c r="E484" s="789"/>
      <c r="F484" s="776">
        <v>0.9</v>
      </c>
      <c r="G484" s="31">
        <v>6</v>
      </c>
      <c r="H484" s="776">
        <v>5.4</v>
      </c>
      <c r="I484" s="776">
        <v>5.61</v>
      </c>
      <c r="J484" s="31">
        <v>132</v>
      </c>
      <c r="K484" s="31" t="s">
        <v>128</v>
      </c>
      <c r="L484" s="31"/>
      <c r="M484" s="32" t="s">
        <v>68</v>
      </c>
      <c r="N484" s="32"/>
      <c r="O484" s="31">
        <v>50</v>
      </c>
      <c r="P484" s="1187" t="s">
        <v>764</v>
      </c>
      <c r="Q484" s="782"/>
      <c r="R484" s="782"/>
      <c r="S484" s="782"/>
      <c r="T484" s="783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>IFERROR(IF(Y484=0,"",ROUNDUP(Y484/H484,0)*0.00902),"")</f>
        <v/>
      </c>
      <c r="AA484" s="55"/>
      <c r="AB484" s="56"/>
      <c r="AC484" s="561" t="s">
        <v>765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customHeight="1" x14ac:dyDescent="0.25">
      <c r="A485" s="53" t="s">
        <v>762</v>
      </c>
      <c r="B485" s="53" t="s">
        <v>767</v>
      </c>
      <c r="C485" s="30">
        <v>4301031323</v>
      </c>
      <c r="D485" s="788">
        <v>4607091389760</v>
      </c>
      <c r="E485" s="789"/>
      <c r="F485" s="776">
        <v>0.7</v>
      </c>
      <c r="G485" s="31">
        <v>6</v>
      </c>
      <c r="H485" s="776">
        <v>4.2</v>
      </c>
      <c r="I485" s="776">
        <v>4.43</v>
      </c>
      <c r="J485" s="31">
        <v>156</v>
      </c>
      <c r="K485" s="31" t="s">
        <v>128</v>
      </c>
      <c r="L485" s="31"/>
      <c r="M485" s="32" t="s">
        <v>68</v>
      </c>
      <c r="N485" s="32"/>
      <c r="O485" s="31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>IFERROR(IF(Y485=0,"",ROUNDUP(Y485/H485,0)*0.00753),"")</f>
        <v/>
      </c>
      <c r="AA485" s="55"/>
      <c r="AB485" s="56"/>
      <c r="AC485" s="563" t="s">
        <v>765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customHeight="1" x14ac:dyDescent="0.25">
      <c r="A486" s="53" t="s">
        <v>768</v>
      </c>
      <c r="B486" s="53" t="s">
        <v>769</v>
      </c>
      <c r="C486" s="30">
        <v>4301031325</v>
      </c>
      <c r="D486" s="788">
        <v>4607091389746</v>
      </c>
      <c r="E486" s="789"/>
      <c r="F486" s="776">
        <v>0.7</v>
      </c>
      <c r="G486" s="31">
        <v>6</v>
      </c>
      <c r="H486" s="776">
        <v>4.2</v>
      </c>
      <c r="I486" s="776">
        <v>4.43</v>
      </c>
      <c r="J486" s="31">
        <v>156</v>
      </c>
      <c r="K486" s="31" t="s">
        <v>128</v>
      </c>
      <c r="L486" s="31"/>
      <c r="M486" s="32" t="s">
        <v>68</v>
      </c>
      <c r="N486" s="32"/>
      <c r="O486" s="31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3"/>
      <c r="V486" s="33"/>
      <c r="W486" s="34" t="s">
        <v>69</v>
      </c>
      <c r="X486" s="777">
        <v>100</v>
      </c>
      <c r="Y486" s="778">
        <f t="shared" si="98"/>
        <v>100.80000000000001</v>
      </c>
      <c r="Z486" s="35">
        <f>IFERROR(IF(Y486=0,"",ROUNDUP(Y486/H486,0)*0.00753),"")</f>
        <v>0.18071999999999999</v>
      </c>
      <c r="AA486" s="55"/>
      <c r="AB486" s="56"/>
      <c r="AC486" s="565" t="s">
        <v>770</v>
      </c>
      <c r="AG486" s="63"/>
      <c r="AJ486" s="66"/>
      <c r="AK486" s="66">
        <v>0</v>
      </c>
      <c r="BB486" s="566" t="s">
        <v>1</v>
      </c>
      <c r="BM486" s="63">
        <f t="shared" si="99"/>
        <v>105.47619047619047</v>
      </c>
      <c r="BN486" s="63">
        <f t="shared" si="100"/>
        <v>106.32000000000001</v>
      </c>
      <c r="BO486" s="63">
        <f t="shared" si="101"/>
        <v>0.15262515262515264</v>
      </c>
      <c r="BP486" s="63">
        <f t="shared" si="102"/>
        <v>0.15384615384615385</v>
      </c>
    </row>
    <row r="487" spans="1:68" ht="27" customHeight="1" x14ac:dyDescent="0.25">
      <c r="A487" s="53" t="s">
        <v>768</v>
      </c>
      <c r="B487" s="53" t="s">
        <v>771</v>
      </c>
      <c r="C487" s="30">
        <v>4301031356</v>
      </c>
      <c r="D487" s="788">
        <v>4607091389746</v>
      </c>
      <c r="E487" s="789"/>
      <c r="F487" s="776">
        <v>0.7</v>
      </c>
      <c r="G487" s="31">
        <v>6</v>
      </c>
      <c r="H487" s="776">
        <v>4.2</v>
      </c>
      <c r="I487" s="776">
        <v>4.43</v>
      </c>
      <c r="J487" s="31">
        <v>156</v>
      </c>
      <c r="K487" s="31" t="s">
        <v>128</v>
      </c>
      <c r="L487" s="31"/>
      <c r="M487" s="32" t="s">
        <v>68</v>
      </c>
      <c r="N487" s="32"/>
      <c r="O487" s="31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>IFERROR(IF(Y487=0,"",ROUNDUP(Y487/H487,0)*0.00753),"")</f>
        <v/>
      </c>
      <c r="AA487" s="55"/>
      <c r="AB487" s="56"/>
      <c r="AC487" s="567" t="s">
        <v>770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27" customHeight="1" x14ac:dyDescent="0.25">
      <c r="A488" s="53" t="s">
        <v>772</v>
      </c>
      <c r="B488" s="53" t="s">
        <v>773</v>
      </c>
      <c r="C488" s="30">
        <v>4301031335</v>
      </c>
      <c r="D488" s="788">
        <v>4680115883147</v>
      </c>
      <c r="E488" s="789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ref="Z488:Z504" si="103">IFERROR(IF(Y488=0,"",ROUNDUP(Y488/H488,0)*0.00502),"")</f>
        <v/>
      </c>
      <c r="AA488" s="55"/>
      <c r="AB488" s="56"/>
      <c r="AC488" s="569" t="s">
        <v>759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27" customHeight="1" x14ac:dyDescent="0.25">
      <c r="A489" s="53" t="s">
        <v>772</v>
      </c>
      <c r="B489" s="53" t="s">
        <v>774</v>
      </c>
      <c r="C489" s="30">
        <v>4301031366</v>
      </c>
      <c r="D489" s="788">
        <v>4680115883147</v>
      </c>
      <c r="E489" s="789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998" t="s">
        <v>775</v>
      </c>
      <c r="Q489" s="782"/>
      <c r="R489" s="782"/>
      <c r="S489" s="782"/>
      <c r="T489" s="783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759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27" customHeight="1" x14ac:dyDescent="0.25">
      <c r="A490" s="53" t="s">
        <v>776</v>
      </c>
      <c r="B490" s="53" t="s">
        <v>777</v>
      </c>
      <c r="C490" s="30">
        <v>4301031330</v>
      </c>
      <c r="D490" s="788">
        <v>4607091384338</v>
      </c>
      <c r="E490" s="789"/>
      <c r="F490" s="776">
        <v>0.35</v>
      </c>
      <c r="G490" s="31">
        <v>6</v>
      </c>
      <c r="H490" s="776">
        <v>2.1</v>
      </c>
      <c r="I490" s="77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 t="s">
        <v>759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27" customHeight="1" x14ac:dyDescent="0.25">
      <c r="A491" s="53" t="s">
        <v>776</v>
      </c>
      <c r="B491" s="53" t="s">
        <v>778</v>
      </c>
      <c r="C491" s="30">
        <v>4301031362</v>
      </c>
      <c r="D491" s="788">
        <v>4607091384338</v>
      </c>
      <c r="E491" s="789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759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customHeight="1" x14ac:dyDescent="0.25">
      <c r="A492" s="53" t="s">
        <v>779</v>
      </c>
      <c r="B492" s="53" t="s">
        <v>780</v>
      </c>
      <c r="C492" s="30">
        <v>4301031254</v>
      </c>
      <c r="D492" s="788">
        <v>4680115883154</v>
      </c>
      <c r="E492" s="789"/>
      <c r="F492" s="776">
        <v>0.28000000000000003</v>
      </c>
      <c r="G492" s="31">
        <v>6</v>
      </c>
      <c r="H492" s="776">
        <v>1.68</v>
      </c>
      <c r="I492" s="77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781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37.5" customHeight="1" x14ac:dyDescent="0.25">
      <c r="A493" s="53" t="s">
        <v>779</v>
      </c>
      <c r="B493" s="53" t="s">
        <v>782</v>
      </c>
      <c r="C493" s="30">
        <v>4301031336</v>
      </c>
      <c r="D493" s="788">
        <v>4680115883154</v>
      </c>
      <c r="E493" s="789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37.5" customHeight="1" x14ac:dyDescent="0.25">
      <c r="A494" s="53" t="s">
        <v>779</v>
      </c>
      <c r="B494" s="53" t="s">
        <v>784</v>
      </c>
      <c r="C494" s="30">
        <v>4301031374</v>
      </c>
      <c r="D494" s="788">
        <v>4680115883154</v>
      </c>
      <c r="E494" s="789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07" t="s">
        <v>785</v>
      </c>
      <c r="Q494" s="782"/>
      <c r="R494" s="782"/>
      <c r="S494" s="782"/>
      <c r="T494" s="783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37.5" customHeight="1" x14ac:dyDescent="0.25">
      <c r="A495" s="53" t="s">
        <v>786</v>
      </c>
      <c r="B495" s="53" t="s">
        <v>787</v>
      </c>
      <c r="C495" s="30">
        <v>4301031331</v>
      </c>
      <c r="D495" s="788">
        <v>4607091389524</v>
      </c>
      <c r="E495" s="789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783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customHeight="1" x14ac:dyDescent="0.25">
      <c r="A496" s="53" t="s">
        <v>786</v>
      </c>
      <c r="B496" s="53" t="s">
        <v>788</v>
      </c>
      <c r="C496" s="30">
        <v>4301031361</v>
      </c>
      <c r="D496" s="788">
        <v>4607091389524</v>
      </c>
      <c r="E496" s="789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customHeight="1" x14ac:dyDescent="0.25">
      <c r="A497" s="53" t="s">
        <v>789</v>
      </c>
      <c r="B497" s="53" t="s">
        <v>790</v>
      </c>
      <c r="C497" s="30">
        <v>4301031337</v>
      </c>
      <c r="D497" s="788">
        <v>4680115883161</v>
      </c>
      <c r="E497" s="789"/>
      <c r="F497" s="776">
        <v>0.28000000000000003</v>
      </c>
      <c r="G497" s="31">
        <v>6</v>
      </c>
      <c r="H497" s="776">
        <v>1.68</v>
      </c>
      <c r="I497" s="77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791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customHeight="1" x14ac:dyDescent="0.25">
      <c r="A498" s="53" t="s">
        <v>789</v>
      </c>
      <c r="B498" s="53" t="s">
        <v>792</v>
      </c>
      <c r="C498" s="30">
        <v>4301031364</v>
      </c>
      <c r="D498" s="788">
        <v>4680115883161</v>
      </c>
      <c r="E498" s="789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14" t="s">
        <v>793</v>
      </c>
      <c r="Q498" s="782"/>
      <c r="R498" s="782"/>
      <c r="S498" s="782"/>
      <c r="T498" s="783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791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customHeight="1" x14ac:dyDescent="0.25">
      <c r="A499" s="53" t="s">
        <v>794</v>
      </c>
      <c r="B499" s="53" t="s">
        <v>795</v>
      </c>
      <c r="C499" s="30">
        <v>4301031333</v>
      </c>
      <c r="D499" s="788">
        <v>4607091389531</v>
      </c>
      <c r="E499" s="789"/>
      <c r="F499" s="776">
        <v>0.35</v>
      </c>
      <c r="G499" s="31">
        <v>6</v>
      </c>
      <c r="H499" s="776">
        <v>2.1</v>
      </c>
      <c r="I499" s="776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796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customHeight="1" x14ac:dyDescent="0.25">
      <c r="A500" s="53" t="s">
        <v>794</v>
      </c>
      <c r="B500" s="53" t="s">
        <v>797</v>
      </c>
      <c r="C500" s="30">
        <v>4301031358</v>
      </c>
      <c r="D500" s="788">
        <v>4607091389531</v>
      </c>
      <c r="E500" s="789"/>
      <c r="F500" s="776">
        <v>0.35</v>
      </c>
      <c r="G500" s="31">
        <v>6</v>
      </c>
      <c r="H500" s="776">
        <v>2.1</v>
      </c>
      <c r="I500" s="776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796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t="37.5" customHeight="1" x14ac:dyDescent="0.25">
      <c r="A501" s="53" t="s">
        <v>798</v>
      </c>
      <c r="B501" s="53" t="s">
        <v>799</v>
      </c>
      <c r="C501" s="30">
        <v>4301031360</v>
      </c>
      <c r="D501" s="788">
        <v>4607091384345</v>
      </c>
      <c r="E501" s="789"/>
      <c r="F501" s="776">
        <v>0.35</v>
      </c>
      <c r="G501" s="31">
        <v>6</v>
      </c>
      <c r="H501" s="776">
        <v>2.1</v>
      </c>
      <c r="I501" s="776">
        <v>2.23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3"/>
      <c r="V501" s="33"/>
      <c r="W501" s="34" t="s">
        <v>69</v>
      </c>
      <c r="X501" s="777">
        <v>0</v>
      </c>
      <c r="Y501" s="778">
        <f t="shared" si="98"/>
        <v>0</v>
      </c>
      <c r="Z501" s="35" t="str">
        <f t="shared" si="103"/>
        <v/>
      </c>
      <c r="AA501" s="55"/>
      <c r="AB501" s="56"/>
      <c r="AC501" s="595" t="s">
        <v>791</v>
      </c>
      <c r="AG501" s="63"/>
      <c r="AJ501" s="66"/>
      <c r="AK501" s="66">
        <v>0</v>
      </c>
      <c r="BB501" s="596" t="s">
        <v>1</v>
      </c>
      <c r="BM501" s="63">
        <f t="shared" si="99"/>
        <v>0</v>
      </c>
      <c r="BN501" s="63">
        <f t="shared" si="100"/>
        <v>0</v>
      </c>
      <c r="BO501" s="63">
        <f t="shared" si="101"/>
        <v>0</v>
      </c>
      <c r="BP501" s="63">
        <f t="shared" si="102"/>
        <v>0</v>
      </c>
    </row>
    <row r="502" spans="1:68" ht="27" customHeight="1" x14ac:dyDescent="0.25">
      <c r="A502" s="53" t="s">
        <v>800</v>
      </c>
      <c r="B502" s="53" t="s">
        <v>801</v>
      </c>
      <c r="C502" s="30">
        <v>4301031255</v>
      </c>
      <c r="D502" s="788">
        <v>4680115883185</v>
      </c>
      <c r="E502" s="789"/>
      <c r="F502" s="776">
        <v>0.28000000000000003</v>
      </c>
      <c r="G502" s="31">
        <v>6</v>
      </c>
      <c r="H502" s="776">
        <v>1.68</v>
      </c>
      <c r="I502" s="776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3"/>
      <c r="V502" s="33"/>
      <c r="W502" s="34" t="s">
        <v>69</v>
      </c>
      <c r="X502" s="777">
        <v>0</v>
      </c>
      <c r="Y502" s="778">
        <f t="shared" si="98"/>
        <v>0</v>
      </c>
      <c r="Z502" s="35" t="str">
        <f t="shared" si="103"/>
        <v/>
      </c>
      <c r="AA502" s="55"/>
      <c r="AB502" s="56"/>
      <c r="AC502" s="597" t="s">
        <v>802</v>
      </c>
      <c r="AG502" s="63"/>
      <c r="AJ502" s="66"/>
      <c r="AK502" s="66">
        <v>0</v>
      </c>
      <c r="BB502" s="598" t="s">
        <v>1</v>
      </c>
      <c r="BM502" s="63">
        <f t="shared" si="99"/>
        <v>0</v>
      </c>
      <c r="BN502" s="63">
        <f t="shared" si="100"/>
        <v>0</v>
      </c>
      <c r="BO502" s="63">
        <f t="shared" si="101"/>
        <v>0</v>
      </c>
      <c r="BP502" s="63">
        <f t="shared" si="102"/>
        <v>0</v>
      </c>
    </row>
    <row r="503" spans="1:68" ht="27" customHeight="1" x14ac:dyDescent="0.25">
      <c r="A503" s="53" t="s">
        <v>800</v>
      </c>
      <c r="B503" s="53" t="s">
        <v>803</v>
      </c>
      <c r="C503" s="30">
        <v>4301031338</v>
      </c>
      <c r="D503" s="788">
        <v>4680115883185</v>
      </c>
      <c r="E503" s="789"/>
      <c r="F503" s="776">
        <v>0.28000000000000003</v>
      </c>
      <c r="G503" s="31">
        <v>6</v>
      </c>
      <c r="H503" s="776">
        <v>1.68</v>
      </c>
      <c r="I503" s="776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3"/>
      <c r="V503" s="33"/>
      <c r="W503" s="34" t="s">
        <v>69</v>
      </c>
      <c r="X503" s="777">
        <v>0</v>
      </c>
      <c r="Y503" s="778">
        <f t="shared" si="98"/>
        <v>0</v>
      </c>
      <c r="Z503" s="35" t="str">
        <f t="shared" si="103"/>
        <v/>
      </c>
      <c r="AA503" s="55"/>
      <c r="AB503" s="56"/>
      <c r="AC503" s="599" t="s">
        <v>765</v>
      </c>
      <c r="AG503" s="63"/>
      <c r="AJ503" s="66"/>
      <c r="AK503" s="66">
        <v>0</v>
      </c>
      <c r="BB503" s="600" t="s">
        <v>1</v>
      </c>
      <c r="BM503" s="63">
        <f t="shared" si="99"/>
        <v>0</v>
      </c>
      <c r="BN503" s="63">
        <f t="shared" si="100"/>
        <v>0</v>
      </c>
      <c r="BO503" s="63">
        <f t="shared" si="101"/>
        <v>0</v>
      </c>
      <c r="BP503" s="63">
        <f t="shared" si="102"/>
        <v>0</v>
      </c>
    </row>
    <row r="504" spans="1:68" ht="27" customHeight="1" x14ac:dyDescent="0.25">
      <c r="A504" s="53" t="s">
        <v>800</v>
      </c>
      <c r="B504" s="53" t="s">
        <v>804</v>
      </c>
      <c r="C504" s="30">
        <v>4301031368</v>
      </c>
      <c r="D504" s="788">
        <v>4680115883185</v>
      </c>
      <c r="E504" s="789"/>
      <c r="F504" s="776">
        <v>0.28000000000000003</v>
      </c>
      <c r="G504" s="31">
        <v>6</v>
      </c>
      <c r="H504" s="776">
        <v>1.68</v>
      </c>
      <c r="I504" s="776">
        <v>1.81</v>
      </c>
      <c r="J504" s="31">
        <v>234</v>
      </c>
      <c r="K504" s="31" t="s">
        <v>67</v>
      </c>
      <c r="L504" s="31"/>
      <c r="M504" s="32" t="s">
        <v>68</v>
      </c>
      <c r="N504" s="32"/>
      <c r="O504" s="31">
        <v>50</v>
      </c>
      <c r="P504" s="1024" t="s">
        <v>805</v>
      </c>
      <c r="Q504" s="782"/>
      <c r="R504" s="782"/>
      <c r="S504" s="782"/>
      <c r="T504" s="783"/>
      <c r="U504" s="33"/>
      <c r="V504" s="33"/>
      <c r="W504" s="34" t="s">
        <v>69</v>
      </c>
      <c r="X504" s="777">
        <v>0</v>
      </c>
      <c r="Y504" s="778">
        <f t="shared" si="98"/>
        <v>0</v>
      </c>
      <c r="Z504" s="35" t="str">
        <f t="shared" si="103"/>
        <v/>
      </c>
      <c r="AA504" s="55"/>
      <c r="AB504" s="56"/>
      <c r="AC504" s="601" t="s">
        <v>765</v>
      </c>
      <c r="AG504" s="63"/>
      <c r="AJ504" s="66"/>
      <c r="AK504" s="66">
        <v>0</v>
      </c>
      <c r="BB504" s="602" t="s">
        <v>1</v>
      </c>
      <c r="BM504" s="63">
        <f t="shared" si="99"/>
        <v>0</v>
      </c>
      <c r="BN504" s="63">
        <f t="shared" si="100"/>
        <v>0</v>
      </c>
      <c r="BO504" s="63">
        <f t="shared" si="101"/>
        <v>0</v>
      </c>
      <c r="BP504" s="63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6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23.80952380952381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24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0.18071999999999999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6" t="s">
        <v>69</v>
      </c>
      <c r="X506" s="779">
        <f>IFERROR(SUM(X480:X504),"0")</f>
        <v>100</v>
      </c>
      <c r="Y506" s="779">
        <f>IFERROR(SUM(Y480:Y504),"0")</f>
        <v>100.80000000000001</v>
      </c>
      <c r="Z506" s="36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68"/>
      <c r="AB507" s="768"/>
      <c r="AC507" s="768"/>
    </row>
    <row r="508" spans="1:68" ht="27" customHeight="1" x14ac:dyDescent="0.25">
      <c r="A508" s="53" t="s">
        <v>806</v>
      </c>
      <c r="B508" s="53" t="s">
        <v>807</v>
      </c>
      <c r="C508" s="30">
        <v>4301051284</v>
      </c>
      <c r="D508" s="788">
        <v>4607091384352</v>
      </c>
      <c r="E508" s="789"/>
      <c r="F508" s="776">
        <v>0.6</v>
      </c>
      <c r="G508" s="31">
        <v>4</v>
      </c>
      <c r="H508" s="776">
        <v>2.4</v>
      </c>
      <c r="I508" s="776">
        <v>2.6459999999999999</v>
      </c>
      <c r="J508" s="31">
        <v>132</v>
      </c>
      <c r="K508" s="31" t="s">
        <v>128</v>
      </c>
      <c r="L508" s="31"/>
      <c r="M508" s="32" t="s">
        <v>77</v>
      </c>
      <c r="N508" s="32"/>
      <c r="O508" s="31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3"/>
      <c r="V508" s="33"/>
      <c r="W508" s="34" t="s">
        <v>69</v>
      </c>
      <c r="X508" s="777">
        <v>0</v>
      </c>
      <c r="Y508" s="778">
        <f>IFERROR(IF(X508="",0,CEILING((X508/$H508),1)*$H508),"")</f>
        <v>0</v>
      </c>
      <c r="Z508" s="35" t="str">
        <f>IFERROR(IF(Y508=0,"",ROUNDUP(Y508/H508,0)*0.00902),"")</f>
        <v/>
      </c>
      <c r="AA508" s="55"/>
      <c r="AB508" s="56"/>
      <c r="AC508" s="603" t="s">
        <v>808</v>
      </c>
      <c r="AG508" s="63"/>
      <c r="AJ508" s="66"/>
      <c r="AK508" s="66">
        <v>0</v>
      </c>
      <c r="BB508" s="604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customHeight="1" x14ac:dyDescent="0.25">
      <c r="A509" s="53" t="s">
        <v>809</v>
      </c>
      <c r="B509" s="53" t="s">
        <v>810</v>
      </c>
      <c r="C509" s="30">
        <v>4301051431</v>
      </c>
      <c r="D509" s="788">
        <v>4607091389654</v>
      </c>
      <c r="E509" s="789"/>
      <c r="F509" s="776">
        <v>0.33</v>
      </c>
      <c r="G509" s="31">
        <v>6</v>
      </c>
      <c r="H509" s="776">
        <v>1.98</v>
      </c>
      <c r="I509" s="776">
        <v>2.238</v>
      </c>
      <c r="J509" s="31">
        <v>182</v>
      </c>
      <c r="K509" s="31" t="s">
        <v>76</v>
      </c>
      <c r="L509" s="31"/>
      <c r="M509" s="32" t="s">
        <v>77</v>
      </c>
      <c r="N509" s="32"/>
      <c r="O509" s="31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IFERROR(IF(Y509=0,"",ROUNDUP(Y509/H509,0)*0.00651),"")</f>
        <v/>
      </c>
      <c r="AA509" s="55"/>
      <c r="AB509" s="56"/>
      <c r="AC509" s="605" t="s">
        <v>811</v>
      </c>
      <c r="AG509" s="63"/>
      <c r="AJ509" s="66"/>
      <c r="AK509" s="66">
        <v>0</v>
      </c>
      <c r="BB509" s="606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6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6" t="s">
        <v>69</v>
      </c>
      <c r="X511" s="779">
        <f>IFERROR(SUM(X508:X509),"0")</f>
        <v>0</v>
      </c>
      <c r="Y511" s="779">
        <f>IFERROR(SUM(Y508:Y509),"0")</f>
        <v>0</v>
      </c>
      <c r="Z511" s="36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68"/>
      <c r="AB512" s="768"/>
      <c r="AC512" s="768"/>
    </row>
    <row r="513" spans="1:68" ht="27" customHeight="1" x14ac:dyDescent="0.25">
      <c r="A513" s="53" t="s">
        <v>812</v>
      </c>
      <c r="B513" s="53" t="s">
        <v>813</v>
      </c>
      <c r="C513" s="30">
        <v>4301032045</v>
      </c>
      <c r="D513" s="788">
        <v>4680115884335</v>
      </c>
      <c r="E513" s="789"/>
      <c r="F513" s="776">
        <v>0.06</v>
      </c>
      <c r="G513" s="31">
        <v>20</v>
      </c>
      <c r="H513" s="776">
        <v>1.2</v>
      </c>
      <c r="I513" s="776">
        <v>1.8</v>
      </c>
      <c r="J513" s="31">
        <v>200</v>
      </c>
      <c r="K513" s="31" t="s">
        <v>814</v>
      </c>
      <c r="L513" s="31"/>
      <c r="M513" s="32" t="s">
        <v>815</v>
      </c>
      <c r="N513" s="32"/>
      <c r="O513" s="31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3"/>
      <c r="V513" s="33"/>
      <c r="W513" s="34" t="s">
        <v>69</v>
      </c>
      <c r="X513" s="777">
        <v>0</v>
      </c>
      <c r="Y513" s="778">
        <f>IFERROR(IF(X513="",0,CEILING((X513/$H513),1)*$H513),"")</f>
        <v>0</v>
      </c>
      <c r="Z513" s="35" t="str">
        <f>IFERROR(IF(Y513=0,"",ROUNDUP(Y513/H513,0)*0.00627),"")</f>
        <v/>
      </c>
      <c r="AA513" s="55"/>
      <c r="AB513" s="56"/>
      <c r="AC513" s="607" t="s">
        <v>816</v>
      </c>
      <c r="AG513" s="63"/>
      <c r="AJ513" s="66"/>
      <c r="AK513" s="66">
        <v>0</v>
      </c>
      <c r="BB513" s="60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t="27" customHeight="1" x14ac:dyDescent="0.25">
      <c r="A514" s="53" t="s">
        <v>817</v>
      </c>
      <c r="B514" s="53" t="s">
        <v>818</v>
      </c>
      <c r="C514" s="30">
        <v>4301170011</v>
      </c>
      <c r="D514" s="788">
        <v>4680115884113</v>
      </c>
      <c r="E514" s="789"/>
      <c r="F514" s="776">
        <v>0.11</v>
      </c>
      <c r="G514" s="31">
        <v>12</v>
      </c>
      <c r="H514" s="776">
        <v>1.32</v>
      </c>
      <c r="I514" s="776">
        <v>1.88</v>
      </c>
      <c r="J514" s="31">
        <v>200</v>
      </c>
      <c r="K514" s="31" t="s">
        <v>814</v>
      </c>
      <c r="L514" s="31"/>
      <c r="M514" s="32" t="s">
        <v>815</v>
      </c>
      <c r="N514" s="32"/>
      <c r="O514" s="31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3"/>
      <c r="V514" s="33"/>
      <c r="W514" s="34" t="s">
        <v>69</v>
      </c>
      <c r="X514" s="777">
        <v>0</v>
      </c>
      <c r="Y514" s="778">
        <f>IFERROR(IF(X514="",0,CEILING((X514/$H514),1)*$H514),"")</f>
        <v>0</v>
      </c>
      <c r="Z514" s="35" t="str">
        <f>IFERROR(IF(Y514=0,"",ROUNDUP(Y514/H514,0)*0.00627),"")</f>
        <v/>
      </c>
      <c r="AA514" s="55"/>
      <c r="AB514" s="56"/>
      <c r="AC514" s="609" t="s">
        <v>819</v>
      </c>
      <c r="AG514" s="63"/>
      <c r="AJ514" s="66"/>
      <c r="AK514" s="66">
        <v>0</v>
      </c>
      <c r="BB514" s="610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6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6" t="s">
        <v>69</v>
      </c>
      <c r="X516" s="779">
        <f>IFERROR(SUM(X513:X514),"0")</f>
        <v>0</v>
      </c>
      <c r="Y516" s="779">
        <f>IFERROR(SUM(Y513:Y514),"0")</f>
        <v>0</v>
      </c>
      <c r="Z516" s="36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1"/>
      <c r="AB517" s="771"/>
      <c r="AC517" s="771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68"/>
      <c r="AB518" s="768"/>
      <c r="AC518" s="768"/>
    </row>
    <row r="519" spans="1:68" ht="27" customHeight="1" x14ac:dyDescent="0.25">
      <c r="A519" s="53" t="s">
        <v>821</v>
      </c>
      <c r="B519" s="53" t="s">
        <v>822</v>
      </c>
      <c r="C519" s="30">
        <v>4301020315</v>
      </c>
      <c r="D519" s="788">
        <v>4607091389364</v>
      </c>
      <c r="E519" s="789"/>
      <c r="F519" s="776">
        <v>0.42</v>
      </c>
      <c r="G519" s="31">
        <v>6</v>
      </c>
      <c r="H519" s="776">
        <v>2.52</v>
      </c>
      <c r="I519" s="776">
        <v>2.73</v>
      </c>
      <c r="J519" s="31">
        <v>182</v>
      </c>
      <c r="K519" s="31" t="s">
        <v>76</v>
      </c>
      <c r="L519" s="31"/>
      <c r="M519" s="32" t="s">
        <v>68</v>
      </c>
      <c r="N519" s="32"/>
      <c r="O519" s="31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IFERROR(IF(Y519=0,"",ROUNDUP(Y519/H519,0)*0.00651),"")</f>
        <v/>
      </c>
      <c r="AA519" s="55"/>
      <c r="AB519" s="56"/>
      <c r="AC519" s="611" t="s">
        <v>823</v>
      </c>
      <c r="AG519" s="63"/>
      <c r="AJ519" s="66"/>
      <c r="AK519" s="66">
        <v>0</v>
      </c>
      <c r="BB519" s="612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6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6" t="s">
        <v>69</v>
      </c>
      <c r="X521" s="779">
        <f>IFERROR(SUM(X519:X519),"0")</f>
        <v>0</v>
      </c>
      <c r="Y521" s="779">
        <f>IFERROR(SUM(Y519:Y519),"0")</f>
        <v>0</v>
      </c>
      <c r="Z521" s="36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68"/>
      <c r="AB522" s="768"/>
      <c r="AC522" s="768"/>
    </row>
    <row r="523" spans="1:68" ht="27" customHeight="1" x14ac:dyDescent="0.25">
      <c r="A523" s="53" t="s">
        <v>824</v>
      </c>
      <c r="B523" s="53" t="s">
        <v>825</v>
      </c>
      <c r="C523" s="30">
        <v>4301031403</v>
      </c>
      <c r="D523" s="788">
        <v>4680115886094</v>
      </c>
      <c r="E523" s="789"/>
      <c r="F523" s="776">
        <v>0.9</v>
      </c>
      <c r="G523" s="31">
        <v>6</v>
      </c>
      <c r="H523" s="776">
        <v>5.4</v>
      </c>
      <c r="I523" s="776">
        <v>5.61</v>
      </c>
      <c r="J523" s="31">
        <v>132</v>
      </c>
      <c r="K523" s="31" t="s">
        <v>128</v>
      </c>
      <c r="L523" s="31"/>
      <c r="M523" s="32" t="s">
        <v>121</v>
      </c>
      <c r="N523" s="32"/>
      <c r="O523" s="31">
        <v>50</v>
      </c>
      <c r="P523" s="913" t="s">
        <v>826</v>
      </c>
      <c r="Q523" s="782"/>
      <c r="R523" s="782"/>
      <c r="S523" s="782"/>
      <c r="T523" s="783"/>
      <c r="U523" s="33"/>
      <c r="V523" s="33"/>
      <c r="W523" s="34" t="s">
        <v>69</v>
      </c>
      <c r="X523" s="777">
        <v>0</v>
      </c>
      <c r="Y523" s="778">
        <f t="shared" ref="Y523:Y528" si="104">IFERROR(IF(X523="",0,CEILING((X523/$H523),1)*$H523),"")</f>
        <v>0</v>
      </c>
      <c r="Z523" s="35" t="str">
        <f>IFERROR(IF(Y523=0,"",ROUNDUP(Y523/H523,0)*0.00902),"")</f>
        <v/>
      </c>
      <c r="AA523" s="55"/>
      <c r="AB523" s="56"/>
      <c r="AC523" s="613" t="s">
        <v>827</v>
      </c>
      <c r="AG523" s="63"/>
      <c r="AJ523" s="66"/>
      <c r="AK523" s="66">
        <v>0</v>
      </c>
      <c r="BB523" s="614" t="s">
        <v>1</v>
      </c>
      <c r="BM523" s="63">
        <f t="shared" ref="BM523:BM528" si="105">IFERROR(X523*I523/H523,"0")</f>
        <v>0</v>
      </c>
      <c r="BN523" s="63">
        <f t="shared" ref="BN523:BN528" si="106">IFERROR(Y523*I523/H523,"0")</f>
        <v>0</v>
      </c>
      <c r="BO523" s="63">
        <f t="shared" ref="BO523:BO528" si="107">IFERROR(1/J523*(X523/H523),"0")</f>
        <v>0</v>
      </c>
      <c r="BP523" s="63">
        <f t="shared" ref="BP523:BP528" si="108">IFERROR(1/J523*(Y523/H523),"0")</f>
        <v>0</v>
      </c>
    </row>
    <row r="524" spans="1:68" ht="27" customHeight="1" x14ac:dyDescent="0.25">
      <c r="A524" s="53" t="s">
        <v>824</v>
      </c>
      <c r="B524" s="53" t="s">
        <v>828</v>
      </c>
      <c r="C524" s="30">
        <v>4301031324</v>
      </c>
      <c r="D524" s="788">
        <v>4607091389739</v>
      </c>
      <c r="E524" s="789"/>
      <c r="F524" s="776">
        <v>0.7</v>
      </c>
      <c r="G524" s="31">
        <v>6</v>
      </c>
      <c r="H524" s="776">
        <v>4.2</v>
      </c>
      <c r="I524" s="776">
        <v>4.43</v>
      </c>
      <c r="J524" s="31">
        <v>156</v>
      </c>
      <c r="K524" s="31" t="s">
        <v>128</v>
      </c>
      <c r="L524" s="31"/>
      <c r="M524" s="32" t="s">
        <v>68</v>
      </c>
      <c r="N524" s="32"/>
      <c r="O524" s="31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3"/>
      <c r="V524" s="33"/>
      <c r="W524" s="34" t="s">
        <v>69</v>
      </c>
      <c r="X524" s="777">
        <v>0</v>
      </c>
      <c r="Y524" s="778">
        <f t="shared" si="104"/>
        <v>0</v>
      </c>
      <c r="Z524" s="35" t="str">
        <f>IFERROR(IF(Y524=0,"",ROUNDUP(Y524/H524,0)*0.00753),"")</f>
        <v/>
      </c>
      <c r="AA524" s="55"/>
      <c r="AB524" s="56"/>
      <c r="AC524" s="615" t="s">
        <v>827</v>
      </c>
      <c r="AG524" s="63"/>
      <c r="AJ524" s="66"/>
      <c r="AK524" s="66">
        <v>0</v>
      </c>
      <c r="BB524" s="616" t="s">
        <v>1</v>
      </c>
      <c r="BM524" s="63">
        <f t="shared" si="105"/>
        <v>0</v>
      </c>
      <c r="BN524" s="63">
        <f t="shared" si="106"/>
        <v>0</v>
      </c>
      <c r="BO524" s="63">
        <f t="shared" si="107"/>
        <v>0</v>
      </c>
      <c r="BP524" s="63">
        <f t="shared" si="108"/>
        <v>0</v>
      </c>
    </row>
    <row r="525" spans="1:68" ht="27" customHeight="1" x14ac:dyDescent="0.25">
      <c r="A525" s="53" t="s">
        <v>829</v>
      </c>
      <c r="B525" s="53" t="s">
        <v>830</v>
      </c>
      <c r="C525" s="30">
        <v>4301031363</v>
      </c>
      <c r="D525" s="788">
        <v>4607091389425</v>
      </c>
      <c r="E525" s="789"/>
      <c r="F525" s="776">
        <v>0.35</v>
      </c>
      <c r="G525" s="31">
        <v>6</v>
      </c>
      <c r="H525" s="776">
        <v>2.1</v>
      </c>
      <c r="I525" s="776">
        <v>2.23</v>
      </c>
      <c r="J525" s="31">
        <v>234</v>
      </c>
      <c r="K525" s="31" t="s">
        <v>67</v>
      </c>
      <c r="L525" s="31"/>
      <c r="M525" s="32" t="s">
        <v>68</v>
      </c>
      <c r="N525" s="32"/>
      <c r="O525" s="31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3"/>
      <c r="V525" s="33"/>
      <c r="W525" s="34" t="s">
        <v>69</v>
      </c>
      <c r="X525" s="777">
        <v>0</v>
      </c>
      <c r="Y525" s="778">
        <f t="shared" si="104"/>
        <v>0</v>
      </c>
      <c r="Z525" s="35" t="str">
        <f>IFERROR(IF(Y525=0,"",ROUNDUP(Y525/H525,0)*0.00502),"")</f>
        <v/>
      </c>
      <c r="AA525" s="55"/>
      <c r="AB525" s="56"/>
      <c r="AC525" s="617" t="s">
        <v>831</v>
      </c>
      <c r="AG525" s="63"/>
      <c r="AJ525" s="66"/>
      <c r="AK525" s="66">
        <v>0</v>
      </c>
      <c r="BB525" s="618" t="s">
        <v>1</v>
      </c>
      <c r="BM525" s="63">
        <f t="shared" si="105"/>
        <v>0</v>
      </c>
      <c r="BN525" s="63">
        <f t="shared" si="106"/>
        <v>0</v>
      </c>
      <c r="BO525" s="63">
        <f t="shared" si="107"/>
        <v>0</v>
      </c>
      <c r="BP525" s="63">
        <f t="shared" si="108"/>
        <v>0</v>
      </c>
    </row>
    <row r="526" spans="1:68" ht="27" customHeight="1" x14ac:dyDescent="0.25">
      <c r="A526" s="53" t="s">
        <v>832</v>
      </c>
      <c r="B526" s="53" t="s">
        <v>833</v>
      </c>
      <c r="C526" s="30">
        <v>4301031373</v>
      </c>
      <c r="D526" s="788">
        <v>4680115880771</v>
      </c>
      <c r="E526" s="789"/>
      <c r="F526" s="776">
        <v>0.28000000000000003</v>
      </c>
      <c r="G526" s="31">
        <v>6</v>
      </c>
      <c r="H526" s="776">
        <v>1.68</v>
      </c>
      <c r="I526" s="776">
        <v>1.81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50</v>
      </c>
      <c r="P526" s="1102" t="s">
        <v>834</v>
      </c>
      <c r="Q526" s="782"/>
      <c r="R526" s="782"/>
      <c r="S526" s="782"/>
      <c r="T526" s="783"/>
      <c r="U526" s="33"/>
      <c r="V526" s="33"/>
      <c r="W526" s="34" t="s">
        <v>69</v>
      </c>
      <c r="X526" s="777">
        <v>0</v>
      </c>
      <c r="Y526" s="778">
        <f t="shared" si="104"/>
        <v>0</v>
      </c>
      <c r="Z526" s="35" t="str">
        <f>IFERROR(IF(Y526=0,"",ROUNDUP(Y526/H526,0)*0.00502),"")</f>
        <v/>
      </c>
      <c r="AA526" s="55"/>
      <c r="AB526" s="56"/>
      <c r="AC526" s="619" t="s">
        <v>835</v>
      </c>
      <c r="AG526" s="63"/>
      <c r="AJ526" s="66"/>
      <c r="AK526" s="66">
        <v>0</v>
      </c>
      <c r="BB526" s="620" t="s">
        <v>1</v>
      </c>
      <c r="BM526" s="63">
        <f t="shared" si="105"/>
        <v>0</v>
      </c>
      <c r="BN526" s="63">
        <f t="shared" si="106"/>
        <v>0</v>
      </c>
      <c r="BO526" s="63">
        <f t="shared" si="107"/>
        <v>0</v>
      </c>
      <c r="BP526" s="63">
        <f t="shared" si="108"/>
        <v>0</v>
      </c>
    </row>
    <row r="527" spans="1:68" ht="27" customHeight="1" x14ac:dyDescent="0.25">
      <c r="A527" s="53" t="s">
        <v>836</v>
      </c>
      <c r="B527" s="53" t="s">
        <v>837</v>
      </c>
      <c r="C527" s="30">
        <v>4301031359</v>
      </c>
      <c r="D527" s="788">
        <v>4607091389500</v>
      </c>
      <c r="E527" s="789"/>
      <c r="F527" s="776">
        <v>0.35</v>
      </c>
      <c r="G527" s="31">
        <v>6</v>
      </c>
      <c r="H527" s="776">
        <v>2.1</v>
      </c>
      <c r="I527" s="776">
        <v>2.23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3"/>
      <c r="V527" s="33"/>
      <c r="W527" s="34" t="s">
        <v>69</v>
      </c>
      <c r="X527" s="777">
        <v>0</v>
      </c>
      <c r="Y527" s="778">
        <f t="shared" si="104"/>
        <v>0</v>
      </c>
      <c r="Z527" s="35" t="str">
        <f>IFERROR(IF(Y527=0,"",ROUNDUP(Y527/H527,0)*0.00502),"")</f>
        <v/>
      </c>
      <c r="AA527" s="55"/>
      <c r="AB527" s="56"/>
      <c r="AC527" s="621" t="s">
        <v>835</v>
      </c>
      <c r="AG527" s="63"/>
      <c r="AJ527" s="66"/>
      <c r="AK527" s="66">
        <v>0</v>
      </c>
      <c r="BB527" s="622" t="s">
        <v>1</v>
      </c>
      <c r="BM527" s="63">
        <f t="shared" si="105"/>
        <v>0</v>
      </c>
      <c r="BN527" s="63">
        <f t="shared" si="106"/>
        <v>0</v>
      </c>
      <c r="BO527" s="63">
        <f t="shared" si="107"/>
        <v>0</v>
      </c>
      <c r="BP527" s="63">
        <f t="shared" si="108"/>
        <v>0</v>
      </c>
    </row>
    <row r="528" spans="1:68" ht="27" customHeight="1" x14ac:dyDescent="0.25">
      <c r="A528" s="53" t="s">
        <v>836</v>
      </c>
      <c r="B528" s="53" t="s">
        <v>838</v>
      </c>
      <c r="C528" s="30">
        <v>4301031327</v>
      </c>
      <c r="D528" s="788">
        <v>4607091389500</v>
      </c>
      <c r="E528" s="789"/>
      <c r="F528" s="776">
        <v>0.35</v>
      </c>
      <c r="G528" s="31">
        <v>6</v>
      </c>
      <c r="H528" s="776">
        <v>2.1</v>
      </c>
      <c r="I528" s="776">
        <v>2.23</v>
      </c>
      <c r="J528" s="31">
        <v>234</v>
      </c>
      <c r="K528" s="31" t="s">
        <v>67</v>
      </c>
      <c r="L528" s="31"/>
      <c r="M528" s="32" t="s">
        <v>68</v>
      </c>
      <c r="N528" s="32"/>
      <c r="O528" s="31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3"/>
      <c r="V528" s="33"/>
      <c r="W528" s="34" t="s">
        <v>69</v>
      </c>
      <c r="X528" s="777">
        <v>0</v>
      </c>
      <c r="Y528" s="778">
        <f t="shared" si="104"/>
        <v>0</v>
      </c>
      <c r="Z528" s="35" t="str">
        <f>IFERROR(IF(Y528=0,"",ROUNDUP(Y528/H528,0)*0.00502),"")</f>
        <v/>
      </c>
      <c r="AA528" s="55"/>
      <c r="AB528" s="56"/>
      <c r="AC528" s="623" t="s">
        <v>835</v>
      </c>
      <c r="AG528" s="63"/>
      <c r="AJ528" s="66"/>
      <c r="AK528" s="66">
        <v>0</v>
      </c>
      <c r="BB528" s="624" t="s">
        <v>1</v>
      </c>
      <c r="BM528" s="63">
        <f t="shared" si="105"/>
        <v>0</v>
      </c>
      <c r="BN528" s="63">
        <f t="shared" si="106"/>
        <v>0</v>
      </c>
      <c r="BO528" s="63">
        <f t="shared" si="107"/>
        <v>0</v>
      </c>
      <c r="BP528" s="63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6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6" t="s">
        <v>69</v>
      </c>
      <c r="X530" s="779">
        <f>IFERROR(SUM(X523:X528),"0")</f>
        <v>0</v>
      </c>
      <c r="Y530" s="779">
        <f>IFERROR(SUM(Y523:Y528),"0")</f>
        <v>0</v>
      </c>
      <c r="Z530" s="36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68"/>
      <c r="AB531" s="768"/>
      <c r="AC531" s="768"/>
    </row>
    <row r="532" spans="1:68" ht="27" customHeight="1" x14ac:dyDescent="0.25">
      <c r="A532" s="53" t="s">
        <v>839</v>
      </c>
      <c r="B532" s="53" t="s">
        <v>840</v>
      </c>
      <c r="C532" s="30">
        <v>4301032046</v>
      </c>
      <c r="D532" s="788">
        <v>4680115884359</v>
      </c>
      <c r="E532" s="789"/>
      <c r="F532" s="776">
        <v>0.06</v>
      </c>
      <c r="G532" s="31">
        <v>20</v>
      </c>
      <c r="H532" s="776">
        <v>1.2</v>
      </c>
      <c r="I532" s="776">
        <v>1.8</v>
      </c>
      <c r="J532" s="31">
        <v>200</v>
      </c>
      <c r="K532" s="31" t="s">
        <v>814</v>
      </c>
      <c r="L532" s="31"/>
      <c r="M532" s="32" t="s">
        <v>815</v>
      </c>
      <c r="N532" s="32"/>
      <c r="O532" s="31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3"/>
      <c r="V532" s="33"/>
      <c r="W532" s="34" t="s">
        <v>69</v>
      </c>
      <c r="X532" s="777">
        <v>0</v>
      </c>
      <c r="Y532" s="778">
        <f>IFERROR(IF(X532="",0,CEILING((X532/$H532),1)*$H532),"")</f>
        <v>0</v>
      </c>
      <c r="Z532" s="35" t="str">
        <f>IFERROR(IF(Y532=0,"",ROUNDUP(Y532/H532,0)*0.00627),"")</f>
        <v/>
      </c>
      <c r="AA532" s="55"/>
      <c r="AB532" s="56"/>
      <c r="AC532" s="625" t="s">
        <v>819</v>
      </c>
      <c r="AG532" s="63"/>
      <c r="AJ532" s="66"/>
      <c r="AK532" s="66">
        <v>0</v>
      </c>
      <c r="BB532" s="626" t="s">
        <v>1</v>
      </c>
      <c r="BM532" s="63">
        <f>IFERROR(X532*I532/H532,"0")</f>
        <v>0</v>
      </c>
      <c r="BN532" s="63">
        <f>IFERROR(Y532*I532/H532,"0")</f>
        <v>0</v>
      </c>
      <c r="BO532" s="63">
        <f>IFERROR(1/J532*(X532/H532),"0")</f>
        <v>0</v>
      </c>
      <c r="BP532" s="63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6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6" t="s">
        <v>69</v>
      </c>
      <c r="X534" s="779">
        <f>IFERROR(SUM(X532:X532),"0")</f>
        <v>0</v>
      </c>
      <c r="Y534" s="779">
        <f>IFERROR(SUM(Y532:Y532),"0")</f>
        <v>0</v>
      </c>
      <c r="Z534" s="36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68"/>
      <c r="AB535" s="768"/>
      <c r="AC535" s="768"/>
    </row>
    <row r="536" spans="1:68" ht="27" customHeight="1" x14ac:dyDescent="0.25">
      <c r="A536" s="53" t="s">
        <v>842</v>
      </c>
      <c r="B536" s="53" t="s">
        <v>843</v>
      </c>
      <c r="C536" s="30">
        <v>4301040357</v>
      </c>
      <c r="D536" s="788">
        <v>4680115884564</v>
      </c>
      <c r="E536" s="789"/>
      <c r="F536" s="776">
        <v>0.15</v>
      </c>
      <c r="G536" s="31">
        <v>20</v>
      </c>
      <c r="H536" s="776">
        <v>3</v>
      </c>
      <c r="I536" s="776">
        <v>3.6</v>
      </c>
      <c r="J536" s="31">
        <v>200</v>
      </c>
      <c r="K536" s="31" t="s">
        <v>814</v>
      </c>
      <c r="L536" s="31"/>
      <c r="M536" s="32" t="s">
        <v>815</v>
      </c>
      <c r="N536" s="32"/>
      <c r="O536" s="31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3"/>
      <c r="V536" s="33"/>
      <c r="W536" s="34" t="s">
        <v>69</v>
      </c>
      <c r="X536" s="777">
        <v>0</v>
      </c>
      <c r="Y536" s="778">
        <f>IFERROR(IF(X536="",0,CEILING((X536/$H536),1)*$H536),"")</f>
        <v>0</v>
      </c>
      <c r="Z536" s="35" t="str">
        <f>IFERROR(IF(Y536=0,"",ROUNDUP(Y536/H536,0)*0.00627),"")</f>
        <v/>
      </c>
      <c r="AA536" s="55"/>
      <c r="AB536" s="56"/>
      <c r="AC536" s="627" t="s">
        <v>844</v>
      </c>
      <c r="AG536" s="63"/>
      <c r="AJ536" s="66"/>
      <c r="AK536" s="66">
        <v>0</v>
      </c>
      <c r="BB536" s="628" t="s">
        <v>1</v>
      </c>
      <c r="BM536" s="63">
        <f>IFERROR(X536*I536/H536,"0")</f>
        <v>0</v>
      </c>
      <c r="BN536" s="63">
        <f>IFERROR(Y536*I536/H536,"0")</f>
        <v>0</v>
      </c>
      <c r="BO536" s="63">
        <f>IFERROR(1/J536*(X536/H536),"0")</f>
        <v>0</v>
      </c>
      <c r="BP536" s="63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6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6" t="s">
        <v>69</v>
      </c>
      <c r="X538" s="779">
        <f>IFERROR(SUM(X536:X536),"0")</f>
        <v>0</v>
      </c>
      <c r="Y538" s="779">
        <f>IFERROR(SUM(Y536:Y536),"0")</f>
        <v>0</v>
      </c>
      <c r="Z538" s="36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1"/>
      <c r="AB539" s="771"/>
      <c r="AC539" s="771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68"/>
      <c r="AB540" s="768"/>
      <c r="AC540" s="768"/>
    </row>
    <row r="541" spans="1:68" ht="27" customHeight="1" x14ac:dyDescent="0.25">
      <c r="A541" s="53" t="s">
        <v>846</v>
      </c>
      <c r="B541" s="53" t="s">
        <v>847</v>
      </c>
      <c r="C541" s="30">
        <v>4301031294</v>
      </c>
      <c r="D541" s="788">
        <v>4680115885189</v>
      </c>
      <c r="E541" s="789"/>
      <c r="F541" s="776">
        <v>0.2</v>
      </c>
      <c r="G541" s="31">
        <v>6</v>
      </c>
      <c r="H541" s="776">
        <v>1.2</v>
      </c>
      <c r="I541" s="776">
        <v>1.3720000000000001</v>
      </c>
      <c r="J541" s="31">
        <v>234</v>
      </c>
      <c r="K541" s="31" t="s">
        <v>67</v>
      </c>
      <c r="L541" s="31"/>
      <c r="M541" s="32" t="s">
        <v>68</v>
      </c>
      <c r="N541" s="32"/>
      <c r="O541" s="31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3"/>
      <c r="V541" s="33"/>
      <c r="W541" s="34" t="s">
        <v>69</v>
      </c>
      <c r="X541" s="777">
        <v>0</v>
      </c>
      <c r="Y541" s="778">
        <f>IFERROR(IF(X541="",0,CEILING((X541/$H541),1)*$H541),"")</f>
        <v>0</v>
      </c>
      <c r="Z541" s="35" t="str">
        <f>IFERROR(IF(Y541=0,"",ROUNDUP(Y541/H541,0)*0.00502),"")</f>
        <v/>
      </c>
      <c r="AA541" s="55"/>
      <c r="AB541" s="56"/>
      <c r="AC541" s="629" t="s">
        <v>848</v>
      </c>
      <c r="AG541" s="63"/>
      <c r="AJ541" s="66"/>
      <c r="AK541" s="66">
        <v>0</v>
      </c>
      <c r="BB541" s="630" t="s">
        <v>1</v>
      </c>
      <c r="BM541" s="63">
        <f>IFERROR(X541*I541/H541,"0")</f>
        <v>0</v>
      </c>
      <c r="BN541" s="63">
        <f>IFERROR(Y541*I541/H541,"0")</f>
        <v>0</v>
      </c>
      <c r="BO541" s="63">
        <f>IFERROR(1/J541*(X541/H541),"0")</f>
        <v>0</v>
      </c>
      <c r="BP541" s="63">
        <f>IFERROR(1/J541*(Y541/H541),"0")</f>
        <v>0</v>
      </c>
    </row>
    <row r="542" spans="1:68" ht="27" customHeight="1" x14ac:dyDescent="0.25">
      <c r="A542" s="53" t="s">
        <v>849</v>
      </c>
      <c r="B542" s="53" t="s">
        <v>850</v>
      </c>
      <c r="C542" s="30">
        <v>4301031293</v>
      </c>
      <c r="D542" s="788">
        <v>4680115885172</v>
      </c>
      <c r="E542" s="789"/>
      <c r="F542" s="776">
        <v>0.2</v>
      </c>
      <c r="G542" s="31">
        <v>6</v>
      </c>
      <c r="H542" s="776">
        <v>1.2</v>
      </c>
      <c r="I542" s="776">
        <v>1.3</v>
      </c>
      <c r="J542" s="31">
        <v>234</v>
      </c>
      <c r="K542" s="31" t="s">
        <v>67</v>
      </c>
      <c r="L542" s="31"/>
      <c r="M542" s="32" t="s">
        <v>68</v>
      </c>
      <c r="N542" s="32"/>
      <c r="O542" s="31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IFERROR(IF(Y542=0,"",ROUNDUP(Y542/H542,0)*0.00502),"")</f>
        <v/>
      </c>
      <c r="AA542" s="55"/>
      <c r="AB542" s="56"/>
      <c r="AC542" s="631" t="s">
        <v>848</v>
      </c>
      <c r="AG542" s="63"/>
      <c r="AJ542" s="66"/>
      <c r="AK542" s="66">
        <v>0</v>
      </c>
      <c r="BB542" s="632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t="27" customHeight="1" x14ac:dyDescent="0.25">
      <c r="A543" s="53" t="s">
        <v>851</v>
      </c>
      <c r="B543" s="53" t="s">
        <v>852</v>
      </c>
      <c r="C543" s="30">
        <v>4301031291</v>
      </c>
      <c r="D543" s="788">
        <v>4680115885110</v>
      </c>
      <c r="E543" s="789"/>
      <c r="F543" s="776">
        <v>0.2</v>
      </c>
      <c r="G543" s="31">
        <v>6</v>
      </c>
      <c r="H543" s="776">
        <v>1.2</v>
      </c>
      <c r="I543" s="776">
        <v>2.02</v>
      </c>
      <c r="J543" s="31">
        <v>234</v>
      </c>
      <c r="K543" s="31" t="s">
        <v>67</v>
      </c>
      <c r="L543" s="31"/>
      <c r="M543" s="32" t="s">
        <v>68</v>
      </c>
      <c r="N543" s="32"/>
      <c r="O543" s="31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3"/>
      <c r="V543" s="33"/>
      <c r="W543" s="34" t="s">
        <v>69</v>
      </c>
      <c r="X543" s="777">
        <v>0</v>
      </c>
      <c r="Y543" s="778">
        <f>IFERROR(IF(X543="",0,CEILING((X543/$H543),1)*$H543),"")</f>
        <v>0</v>
      </c>
      <c r="Z543" s="35" t="str">
        <f>IFERROR(IF(Y543=0,"",ROUNDUP(Y543/H543,0)*0.00502),"")</f>
        <v/>
      </c>
      <c r="AA543" s="55"/>
      <c r="AB543" s="56"/>
      <c r="AC543" s="633" t="s">
        <v>853</v>
      </c>
      <c r="AG543" s="63"/>
      <c r="AJ543" s="66"/>
      <c r="AK543" s="66">
        <v>0</v>
      </c>
      <c r="BB543" s="634" t="s">
        <v>1</v>
      </c>
      <c r="BM543" s="63">
        <f>IFERROR(X543*I543/H543,"0")</f>
        <v>0</v>
      </c>
      <c r="BN543" s="63">
        <f>IFERROR(Y543*I543/H543,"0")</f>
        <v>0</v>
      </c>
      <c r="BO543" s="63">
        <f>IFERROR(1/J543*(X543/H543),"0")</f>
        <v>0</v>
      </c>
      <c r="BP543" s="63">
        <f>IFERROR(1/J543*(Y543/H543),"0")</f>
        <v>0</v>
      </c>
    </row>
    <row r="544" spans="1:68" ht="27" customHeight="1" x14ac:dyDescent="0.25">
      <c r="A544" s="53" t="s">
        <v>854</v>
      </c>
      <c r="B544" s="53" t="s">
        <v>855</v>
      </c>
      <c r="C544" s="30">
        <v>4301031329</v>
      </c>
      <c r="D544" s="788">
        <v>4680115885219</v>
      </c>
      <c r="E544" s="789"/>
      <c r="F544" s="776">
        <v>0.28000000000000003</v>
      </c>
      <c r="G544" s="31">
        <v>6</v>
      </c>
      <c r="H544" s="776">
        <v>1.68</v>
      </c>
      <c r="I544" s="776">
        <v>2.5</v>
      </c>
      <c r="J544" s="31">
        <v>234</v>
      </c>
      <c r="K544" s="31" t="s">
        <v>67</v>
      </c>
      <c r="L544" s="31"/>
      <c r="M544" s="32" t="s">
        <v>68</v>
      </c>
      <c r="N544" s="32"/>
      <c r="O544" s="31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3"/>
      <c r="V544" s="33"/>
      <c r="W544" s="34" t="s">
        <v>69</v>
      </c>
      <c r="X544" s="777">
        <v>0</v>
      </c>
      <c r="Y544" s="778">
        <f>IFERROR(IF(X544="",0,CEILING((X544/$H544),1)*$H544),"")</f>
        <v>0</v>
      </c>
      <c r="Z544" s="35" t="str">
        <f>IFERROR(IF(Y544=0,"",ROUNDUP(Y544/H544,0)*0.00502),"")</f>
        <v/>
      </c>
      <c r="AA544" s="55"/>
      <c r="AB544" s="56"/>
      <c r="AC544" s="635" t="s">
        <v>856</v>
      </c>
      <c r="AG544" s="63"/>
      <c r="AJ544" s="66"/>
      <c r="AK544" s="66">
        <v>0</v>
      </c>
      <c r="BB544" s="636" t="s">
        <v>1</v>
      </c>
      <c r="BM544" s="63">
        <f>IFERROR(X544*I544/H544,"0")</f>
        <v>0</v>
      </c>
      <c r="BN544" s="63">
        <f>IFERROR(Y544*I544/H544,"0")</f>
        <v>0</v>
      </c>
      <c r="BO544" s="63">
        <f>IFERROR(1/J544*(X544/H544),"0")</f>
        <v>0</v>
      </c>
      <c r="BP544" s="63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6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6" t="s">
        <v>69</v>
      </c>
      <c r="X546" s="779">
        <f>IFERROR(SUM(X541:X544),"0")</f>
        <v>0</v>
      </c>
      <c r="Y546" s="779">
        <f>IFERROR(SUM(Y541:Y544),"0")</f>
        <v>0</v>
      </c>
      <c r="Z546" s="36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1"/>
      <c r="AB547" s="771"/>
      <c r="AC547" s="771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68"/>
      <c r="AB548" s="768"/>
      <c r="AC548" s="768"/>
    </row>
    <row r="549" spans="1:68" ht="27" customHeight="1" x14ac:dyDescent="0.25">
      <c r="A549" s="53" t="s">
        <v>858</v>
      </c>
      <c r="B549" s="53" t="s">
        <v>859</v>
      </c>
      <c r="C549" s="30">
        <v>4301031261</v>
      </c>
      <c r="D549" s="788">
        <v>4680115885103</v>
      </c>
      <c r="E549" s="789"/>
      <c r="F549" s="776">
        <v>0.27</v>
      </c>
      <c r="G549" s="31">
        <v>6</v>
      </c>
      <c r="H549" s="776">
        <v>1.62</v>
      </c>
      <c r="I549" s="776">
        <v>1.8</v>
      </c>
      <c r="J549" s="31">
        <v>182</v>
      </c>
      <c r="K549" s="31" t="s">
        <v>76</v>
      </c>
      <c r="L549" s="31"/>
      <c r="M549" s="32" t="s">
        <v>68</v>
      </c>
      <c r="N549" s="32"/>
      <c r="O549" s="31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3"/>
      <c r="V549" s="33"/>
      <c r="W549" s="34" t="s">
        <v>69</v>
      </c>
      <c r="X549" s="777">
        <v>0</v>
      </c>
      <c r="Y549" s="778">
        <f>IFERROR(IF(X549="",0,CEILING((X549/$H549),1)*$H549),"")</f>
        <v>0</v>
      </c>
      <c r="Z549" s="35" t="str">
        <f>IFERROR(IF(Y549=0,"",ROUNDUP(Y549/H549,0)*0.00651),"")</f>
        <v/>
      </c>
      <c r="AA549" s="55"/>
      <c r="AB549" s="56"/>
      <c r="AC549" s="637" t="s">
        <v>860</v>
      </c>
      <c r="AG549" s="63"/>
      <c r="AJ549" s="66"/>
      <c r="AK549" s="66">
        <v>0</v>
      </c>
      <c r="BB549" s="638" t="s">
        <v>1</v>
      </c>
      <c r="BM549" s="63">
        <f>IFERROR(X549*I549/H549,"0")</f>
        <v>0</v>
      </c>
      <c r="BN549" s="63">
        <f>IFERROR(Y549*I549/H549,"0")</f>
        <v>0</v>
      </c>
      <c r="BO549" s="63">
        <f>IFERROR(1/J549*(X549/H549),"0")</f>
        <v>0</v>
      </c>
      <c r="BP549" s="63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6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6" t="s">
        <v>69</v>
      </c>
      <c r="X551" s="779">
        <f>IFERROR(SUM(X549:X549),"0")</f>
        <v>0</v>
      </c>
      <c r="Y551" s="779">
        <f>IFERROR(SUM(Y549:Y549),"0")</f>
        <v>0</v>
      </c>
      <c r="Z551" s="36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7"/>
      <c r="AB552" s="47"/>
      <c r="AC552" s="47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1"/>
      <c r="AB553" s="771"/>
      <c r="AC553" s="771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68"/>
      <c r="AB554" s="768"/>
      <c r="AC554" s="768"/>
    </row>
    <row r="555" spans="1:68" ht="27" customHeight="1" x14ac:dyDescent="0.25">
      <c r="A555" s="53" t="s">
        <v>862</v>
      </c>
      <c r="B555" s="53" t="s">
        <v>863</v>
      </c>
      <c r="C555" s="30">
        <v>4301012050</v>
      </c>
      <c r="D555" s="788">
        <v>4680115885479</v>
      </c>
      <c r="E555" s="789"/>
      <c r="F555" s="776">
        <v>0.4</v>
      </c>
      <c r="G555" s="31">
        <v>6</v>
      </c>
      <c r="H555" s="776">
        <v>2.4</v>
      </c>
      <c r="I555" s="776">
        <v>2.58</v>
      </c>
      <c r="J555" s="31">
        <v>182</v>
      </c>
      <c r="K555" s="31" t="s">
        <v>76</v>
      </c>
      <c r="L555" s="31"/>
      <c r="M555" s="32" t="s">
        <v>121</v>
      </c>
      <c r="N555" s="32"/>
      <c r="O555" s="31">
        <v>60</v>
      </c>
      <c r="P555" s="1107" t="s">
        <v>864</v>
      </c>
      <c r="Q555" s="782"/>
      <c r="R555" s="782"/>
      <c r="S555" s="782"/>
      <c r="T555" s="783"/>
      <c r="U555" s="33"/>
      <c r="V555" s="33"/>
      <c r="W555" s="34" t="s">
        <v>69</v>
      </c>
      <c r="X555" s="777">
        <v>0</v>
      </c>
      <c r="Y555" s="778">
        <f t="shared" ref="Y555:Y566" si="109">IFERROR(IF(X555="",0,CEILING((X555/$H555),1)*$H555),"")</f>
        <v>0</v>
      </c>
      <c r="Z555" s="35" t="str">
        <f>IFERROR(IF(Y555=0,"",ROUNDUP(Y555/H555,0)*0.00651),"")</f>
        <v/>
      </c>
      <c r="AA555" s="55"/>
      <c r="AB555" s="56" t="s">
        <v>865</v>
      </c>
      <c r="AC555" s="639" t="s">
        <v>866</v>
      </c>
      <c r="AG555" s="63"/>
      <c r="AJ555" s="66"/>
      <c r="AK555" s="66">
        <v>0</v>
      </c>
      <c r="BB555" s="640" t="s">
        <v>1</v>
      </c>
      <c r="BM555" s="63">
        <f t="shared" ref="BM555:BM566" si="110">IFERROR(X555*I555/H555,"0")</f>
        <v>0</v>
      </c>
      <c r="BN555" s="63">
        <f t="shared" ref="BN555:BN566" si="111">IFERROR(Y555*I555/H555,"0")</f>
        <v>0</v>
      </c>
      <c r="BO555" s="63">
        <f t="shared" ref="BO555:BO566" si="112">IFERROR(1/J555*(X555/H555),"0")</f>
        <v>0</v>
      </c>
      <c r="BP555" s="63">
        <f t="shared" ref="BP555:BP566" si="113">IFERROR(1/J555*(Y555/H555),"0")</f>
        <v>0</v>
      </c>
    </row>
    <row r="556" spans="1:68" ht="27" customHeight="1" x14ac:dyDescent="0.25">
      <c r="A556" s="53" t="s">
        <v>867</v>
      </c>
      <c r="B556" s="53" t="s">
        <v>868</v>
      </c>
      <c r="C556" s="30">
        <v>4301011795</v>
      </c>
      <c r="D556" s="788">
        <v>4607091389067</v>
      </c>
      <c r="E556" s="789"/>
      <c r="F556" s="776">
        <v>0.88</v>
      </c>
      <c r="G556" s="31">
        <v>6</v>
      </c>
      <c r="H556" s="776">
        <v>5.28</v>
      </c>
      <c r="I556" s="776">
        <v>5.64</v>
      </c>
      <c r="J556" s="31">
        <v>104</v>
      </c>
      <c r="K556" s="31" t="s">
        <v>118</v>
      </c>
      <c r="L556" s="31"/>
      <c r="M556" s="32" t="s">
        <v>121</v>
      </c>
      <c r="N556" s="32"/>
      <c r="O556" s="31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 t="shared" ref="Z556:Z561" si="114">IFERROR(IF(Y556=0,"",ROUNDUP(Y556/H556,0)*0.01196),"")</f>
        <v/>
      </c>
      <c r="AA556" s="55"/>
      <c r="AB556" s="56"/>
      <c r="AC556" s="641" t="s">
        <v>119</v>
      </c>
      <c r="AG556" s="63"/>
      <c r="AJ556" s="66"/>
      <c r="AK556" s="66">
        <v>0</v>
      </c>
      <c r="BB556" s="642" t="s">
        <v>1</v>
      </c>
      <c r="BM556" s="63">
        <f t="shared" si="110"/>
        <v>0</v>
      </c>
      <c r="BN556" s="63">
        <f t="shared" si="111"/>
        <v>0</v>
      </c>
      <c r="BO556" s="63">
        <f t="shared" si="112"/>
        <v>0</v>
      </c>
      <c r="BP556" s="63">
        <f t="shared" si="113"/>
        <v>0</v>
      </c>
    </row>
    <row r="557" spans="1:68" ht="27" customHeight="1" x14ac:dyDescent="0.25">
      <c r="A557" s="53" t="s">
        <v>869</v>
      </c>
      <c r="B557" s="53" t="s">
        <v>870</v>
      </c>
      <c r="C557" s="30">
        <v>4301011961</v>
      </c>
      <c r="D557" s="788">
        <v>4680115885271</v>
      </c>
      <c r="E557" s="789"/>
      <c r="F557" s="776">
        <v>0.88</v>
      </c>
      <c r="G557" s="31">
        <v>6</v>
      </c>
      <c r="H557" s="776">
        <v>5.28</v>
      </c>
      <c r="I557" s="776">
        <v>5.64</v>
      </c>
      <c r="J557" s="31">
        <v>104</v>
      </c>
      <c r="K557" s="31" t="s">
        <v>118</v>
      </c>
      <c r="L557" s="31"/>
      <c r="M557" s="32" t="s">
        <v>121</v>
      </c>
      <c r="N557" s="32"/>
      <c r="O557" s="31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3"/>
      <c r="V557" s="33"/>
      <c r="W557" s="34" t="s">
        <v>69</v>
      </c>
      <c r="X557" s="777">
        <v>300</v>
      </c>
      <c r="Y557" s="778">
        <f t="shared" si="109"/>
        <v>300.96000000000004</v>
      </c>
      <c r="Z557" s="35">
        <f t="shared" si="114"/>
        <v>0.68171999999999999</v>
      </c>
      <c r="AA557" s="55"/>
      <c r="AB557" s="56"/>
      <c r="AC557" s="643" t="s">
        <v>871</v>
      </c>
      <c r="AG557" s="63"/>
      <c r="AJ557" s="66"/>
      <c r="AK557" s="66">
        <v>0</v>
      </c>
      <c r="BB557" s="644" t="s">
        <v>1</v>
      </c>
      <c r="BM557" s="63">
        <f t="shared" si="110"/>
        <v>320.45454545454544</v>
      </c>
      <c r="BN557" s="63">
        <f t="shared" si="111"/>
        <v>321.48</v>
      </c>
      <c r="BO557" s="63">
        <f t="shared" si="112"/>
        <v>0.54632867132867136</v>
      </c>
      <c r="BP557" s="63">
        <f t="shared" si="113"/>
        <v>0.54807692307692313</v>
      </c>
    </row>
    <row r="558" spans="1:68" ht="16.5" customHeight="1" x14ac:dyDescent="0.25">
      <c r="A558" s="53" t="s">
        <v>872</v>
      </c>
      <c r="B558" s="53" t="s">
        <v>873</v>
      </c>
      <c r="C558" s="30">
        <v>4301011774</v>
      </c>
      <c r="D558" s="788">
        <v>4680115884502</v>
      </c>
      <c r="E558" s="789"/>
      <c r="F558" s="776">
        <v>0.88</v>
      </c>
      <c r="G558" s="31">
        <v>6</v>
      </c>
      <c r="H558" s="776">
        <v>5.28</v>
      </c>
      <c r="I558" s="776">
        <v>5.64</v>
      </c>
      <c r="J558" s="31">
        <v>104</v>
      </c>
      <c r="K558" s="31" t="s">
        <v>118</v>
      </c>
      <c r="L558" s="31"/>
      <c r="M558" s="32" t="s">
        <v>121</v>
      </c>
      <c r="N558" s="32"/>
      <c r="O558" s="31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 t="shared" si="114"/>
        <v/>
      </c>
      <c r="AA558" s="55"/>
      <c r="AB558" s="56"/>
      <c r="AC558" s="645" t="s">
        <v>874</v>
      </c>
      <c r="AG558" s="63"/>
      <c r="AJ558" s="66"/>
      <c r="AK558" s="66">
        <v>0</v>
      </c>
      <c r="BB558" s="646" t="s">
        <v>1</v>
      </c>
      <c r="BM558" s="63">
        <f t="shared" si="110"/>
        <v>0</v>
      </c>
      <c r="BN558" s="63">
        <f t="shared" si="111"/>
        <v>0</v>
      </c>
      <c r="BO558" s="63">
        <f t="shared" si="112"/>
        <v>0</v>
      </c>
      <c r="BP558" s="63">
        <f t="shared" si="113"/>
        <v>0</v>
      </c>
    </row>
    <row r="559" spans="1:68" ht="27" customHeight="1" x14ac:dyDescent="0.25">
      <c r="A559" s="53" t="s">
        <v>875</v>
      </c>
      <c r="B559" s="53" t="s">
        <v>876</v>
      </c>
      <c r="C559" s="30">
        <v>4301011771</v>
      </c>
      <c r="D559" s="788">
        <v>4607091389104</v>
      </c>
      <c r="E559" s="789"/>
      <c r="F559" s="776">
        <v>0.88</v>
      </c>
      <c r="G559" s="31">
        <v>6</v>
      </c>
      <c r="H559" s="776">
        <v>5.28</v>
      </c>
      <c r="I559" s="776">
        <v>5.64</v>
      </c>
      <c r="J559" s="31">
        <v>104</v>
      </c>
      <c r="K559" s="31" t="s">
        <v>118</v>
      </c>
      <c r="L559" s="31"/>
      <c r="M559" s="32" t="s">
        <v>121</v>
      </c>
      <c r="N559" s="32"/>
      <c r="O559" s="31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3"/>
      <c r="V559" s="33"/>
      <c r="W559" s="34" t="s">
        <v>69</v>
      </c>
      <c r="X559" s="777">
        <v>1500</v>
      </c>
      <c r="Y559" s="778">
        <f t="shared" si="109"/>
        <v>1504.8000000000002</v>
      </c>
      <c r="Z559" s="35">
        <f t="shared" si="114"/>
        <v>3.4085999999999999</v>
      </c>
      <c r="AA559" s="55"/>
      <c r="AB559" s="56"/>
      <c r="AC559" s="647" t="s">
        <v>866</v>
      </c>
      <c r="AG559" s="63"/>
      <c r="AJ559" s="66"/>
      <c r="AK559" s="66">
        <v>0</v>
      </c>
      <c r="BB559" s="648" t="s">
        <v>1</v>
      </c>
      <c r="BM559" s="63">
        <f t="shared" si="110"/>
        <v>1602.2727272727273</v>
      </c>
      <c r="BN559" s="63">
        <f t="shared" si="111"/>
        <v>1607.3999999999999</v>
      </c>
      <c r="BO559" s="63">
        <f t="shared" si="112"/>
        <v>2.7316433566433567</v>
      </c>
      <c r="BP559" s="63">
        <f t="shared" si="113"/>
        <v>2.7403846153846154</v>
      </c>
    </row>
    <row r="560" spans="1:68" ht="16.5" customHeight="1" x14ac:dyDescent="0.25">
      <c r="A560" s="53" t="s">
        <v>877</v>
      </c>
      <c r="B560" s="53" t="s">
        <v>878</v>
      </c>
      <c r="C560" s="30">
        <v>4301011799</v>
      </c>
      <c r="D560" s="788">
        <v>4680115884519</v>
      </c>
      <c r="E560" s="789"/>
      <c r="F560" s="776">
        <v>0.88</v>
      </c>
      <c r="G560" s="31">
        <v>6</v>
      </c>
      <c r="H560" s="776">
        <v>5.28</v>
      </c>
      <c r="I560" s="776">
        <v>5.64</v>
      </c>
      <c r="J560" s="31">
        <v>104</v>
      </c>
      <c r="K560" s="31" t="s">
        <v>118</v>
      </c>
      <c r="L560" s="31"/>
      <c r="M560" s="32" t="s">
        <v>77</v>
      </c>
      <c r="N560" s="32"/>
      <c r="O560" s="31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 t="shared" si="114"/>
        <v/>
      </c>
      <c r="AA560" s="55"/>
      <c r="AB560" s="56"/>
      <c r="AC560" s="649" t="s">
        <v>879</v>
      </c>
      <c r="AG560" s="63"/>
      <c r="AJ560" s="66"/>
      <c r="AK560" s="66">
        <v>0</v>
      </c>
      <c r="BB560" s="650" t="s">
        <v>1</v>
      </c>
      <c r="BM560" s="63">
        <f t="shared" si="110"/>
        <v>0</v>
      </c>
      <c r="BN560" s="63">
        <f t="shared" si="111"/>
        <v>0</v>
      </c>
      <c r="BO560" s="63">
        <f t="shared" si="112"/>
        <v>0</v>
      </c>
      <c r="BP560" s="63">
        <f t="shared" si="113"/>
        <v>0</v>
      </c>
    </row>
    <row r="561" spans="1:68" ht="27" customHeight="1" x14ac:dyDescent="0.25">
      <c r="A561" s="53" t="s">
        <v>880</v>
      </c>
      <c r="B561" s="53" t="s">
        <v>881</v>
      </c>
      <c r="C561" s="30">
        <v>4301011376</v>
      </c>
      <c r="D561" s="788">
        <v>4680115885226</v>
      </c>
      <c r="E561" s="789"/>
      <c r="F561" s="776">
        <v>0.88</v>
      </c>
      <c r="G561" s="31">
        <v>6</v>
      </c>
      <c r="H561" s="776">
        <v>5.28</v>
      </c>
      <c r="I561" s="776">
        <v>5.64</v>
      </c>
      <c r="J561" s="31">
        <v>104</v>
      </c>
      <c r="K561" s="31" t="s">
        <v>118</v>
      </c>
      <c r="L561" s="31"/>
      <c r="M561" s="32" t="s">
        <v>77</v>
      </c>
      <c r="N561" s="32"/>
      <c r="O561" s="31">
        <v>60</v>
      </c>
      <c r="P561" s="10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3"/>
      <c r="V561" s="33"/>
      <c r="W561" s="34" t="s">
        <v>69</v>
      </c>
      <c r="X561" s="777">
        <v>1500</v>
      </c>
      <c r="Y561" s="778">
        <f t="shared" si="109"/>
        <v>1504.8000000000002</v>
      </c>
      <c r="Z561" s="35">
        <f t="shared" si="114"/>
        <v>3.4085999999999999</v>
      </c>
      <c r="AA561" s="55"/>
      <c r="AB561" s="56"/>
      <c r="AC561" s="651" t="s">
        <v>882</v>
      </c>
      <c r="AG561" s="63"/>
      <c r="AJ561" s="66"/>
      <c r="AK561" s="66">
        <v>0</v>
      </c>
      <c r="BB561" s="652" t="s">
        <v>1</v>
      </c>
      <c r="BM561" s="63">
        <f t="shared" si="110"/>
        <v>1602.2727272727273</v>
      </c>
      <c r="BN561" s="63">
        <f t="shared" si="111"/>
        <v>1607.3999999999999</v>
      </c>
      <c r="BO561" s="63">
        <f t="shared" si="112"/>
        <v>2.7316433566433567</v>
      </c>
      <c r="BP561" s="63">
        <f t="shared" si="113"/>
        <v>2.7403846153846154</v>
      </c>
    </row>
    <row r="562" spans="1:68" ht="27" customHeight="1" x14ac:dyDescent="0.25">
      <c r="A562" s="53" t="s">
        <v>883</v>
      </c>
      <c r="B562" s="53" t="s">
        <v>884</v>
      </c>
      <c r="C562" s="30">
        <v>4301011778</v>
      </c>
      <c r="D562" s="788">
        <v>4680115880603</v>
      </c>
      <c r="E562" s="789"/>
      <c r="F562" s="776">
        <v>0.6</v>
      </c>
      <c r="G562" s="31">
        <v>6</v>
      </c>
      <c r="H562" s="776">
        <v>3.6</v>
      </c>
      <c r="I562" s="776">
        <v>3.81</v>
      </c>
      <c r="J562" s="31">
        <v>132</v>
      </c>
      <c r="K562" s="31" t="s">
        <v>128</v>
      </c>
      <c r="L562" s="31"/>
      <c r="M562" s="32" t="s">
        <v>121</v>
      </c>
      <c r="N562" s="32"/>
      <c r="O562" s="31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3" t="s">
        <v>119</v>
      </c>
      <c r="AG562" s="63"/>
      <c r="AJ562" s="66"/>
      <c r="AK562" s="66">
        <v>0</v>
      </c>
      <c r="BB562" s="654" t="s">
        <v>1</v>
      </c>
      <c r="BM562" s="63">
        <f t="shared" si="110"/>
        <v>0</v>
      </c>
      <c r="BN562" s="63">
        <f t="shared" si="111"/>
        <v>0</v>
      </c>
      <c r="BO562" s="63">
        <f t="shared" si="112"/>
        <v>0</v>
      </c>
      <c r="BP562" s="63">
        <f t="shared" si="113"/>
        <v>0</v>
      </c>
    </row>
    <row r="563" spans="1:68" ht="27" customHeight="1" x14ac:dyDescent="0.25">
      <c r="A563" s="53" t="s">
        <v>883</v>
      </c>
      <c r="B563" s="53" t="s">
        <v>885</v>
      </c>
      <c r="C563" s="30">
        <v>4301012035</v>
      </c>
      <c r="D563" s="788">
        <v>4680115880603</v>
      </c>
      <c r="E563" s="789"/>
      <c r="F563" s="776">
        <v>0.6</v>
      </c>
      <c r="G563" s="31">
        <v>8</v>
      </c>
      <c r="H563" s="776">
        <v>4.8</v>
      </c>
      <c r="I563" s="776">
        <v>6.96</v>
      </c>
      <c r="J563" s="31">
        <v>120</v>
      </c>
      <c r="K563" s="31" t="s">
        <v>128</v>
      </c>
      <c r="L563" s="31"/>
      <c r="M563" s="32" t="s">
        <v>121</v>
      </c>
      <c r="N563" s="32"/>
      <c r="O563" s="31">
        <v>60</v>
      </c>
      <c r="P563" s="8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3"/>
      <c r="V563" s="33"/>
      <c r="W563" s="34" t="s">
        <v>69</v>
      </c>
      <c r="X563" s="777">
        <v>0</v>
      </c>
      <c r="Y563" s="778">
        <f t="shared" si="109"/>
        <v>0</v>
      </c>
      <c r="Z563" s="35" t="str">
        <f>IFERROR(IF(Y563=0,"",ROUNDUP(Y563/H563,0)*0.00937),"")</f>
        <v/>
      </c>
      <c r="AA563" s="55"/>
      <c r="AB563" s="56"/>
      <c r="AC563" s="655" t="s">
        <v>119</v>
      </c>
      <c r="AG563" s="63"/>
      <c r="AJ563" s="66"/>
      <c r="AK563" s="66">
        <v>0</v>
      </c>
      <c r="BB563" s="656" t="s">
        <v>1</v>
      </c>
      <c r="BM563" s="63">
        <f t="shared" si="110"/>
        <v>0</v>
      </c>
      <c r="BN563" s="63">
        <f t="shared" si="111"/>
        <v>0</v>
      </c>
      <c r="BO563" s="63">
        <f t="shared" si="112"/>
        <v>0</v>
      </c>
      <c r="BP563" s="63">
        <f t="shared" si="113"/>
        <v>0</v>
      </c>
    </row>
    <row r="564" spans="1:68" ht="27" customHeight="1" x14ac:dyDescent="0.25">
      <c r="A564" s="53" t="s">
        <v>886</v>
      </c>
      <c r="B564" s="53" t="s">
        <v>887</v>
      </c>
      <c r="C564" s="30">
        <v>4301012036</v>
      </c>
      <c r="D564" s="788">
        <v>4680115882782</v>
      </c>
      <c r="E564" s="789"/>
      <c r="F564" s="776">
        <v>0.6</v>
      </c>
      <c r="G564" s="31">
        <v>8</v>
      </c>
      <c r="H564" s="776">
        <v>4.8</v>
      </c>
      <c r="I564" s="776">
        <v>6.96</v>
      </c>
      <c r="J564" s="31">
        <v>120</v>
      </c>
      <c r="K564" s="31" t="s">
        <v>128</v>
      </c>
      <c r="L564" s="31"/>
      <c r="M564" s="32" t="s">
        <v>121</v>
      </c>
      <c r="N564" s="32"/>
      <c r="O564" s="31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3"/>
      <c r="V564" s="33"/>
      <c r="W564" s="34" t="s">
        <v>69</v>
      </c>
      <c r="X564" s="777">
        <v>0</v>
      </c>
      <c r="Y564" s="778">
        <f t="shared" si="109"/>
        <v>0</v>
      </c>
      <c r="Z564" s="35" t="str">
        <f>IFERROR(IF(Y564=0,"",ROUNDUP(Y564/H564,0)*0.00937),"")</f>
        <v/>
      </c>
      <c r="AA564" s="55"/>
      <c r="AB564" s="56"/>
      <c r="AC564" s="657" t="s">
        <v>871</v>
      </c>
      <c r="AG564" s="63"/>
      <c r="AJ564" s="66"/>
      <c r="AK564" s="66">
        <v>0</v>
      </c>
      <c r="BB564" s="658" t="s">
        <v>1</v>
      </c>
      <c r="BM564" s="63">
        <f t="shared" si="110"/>
        <v>0</v>
      </c>
      <c r="BN564" s="63">
        <f t="shared" si="111"/>
        <v>0</v>
      </c>
      <c r="BO564" s="63">
        <f t="shared" si="112"/>
        <v>0</v>
      </c>
      <c r="BP564" s="63">
        <f t="shared" si="113"/>
        <v>0</v>
      </c>
    </row>
    <row r="565" spans="1:68" ht="27" customHeight="1" x14ac:dyDescent="0.25">
      <c r="A565" s="53" t="s">
        <v>888</v>
      </c>
      <c r="B565" s="53" t="s">
        <v>889</v>
      </c>
      <c r="C565" s="30">
        <v>4301011784</v>
      </c>
      <c r="D565" s="788">
        <v>4607091389982</v>
      </c>
      <c r="E565" s="789"/>
      <c r="F565" s="776">
        <v>0.6</v>
      </c>
      <c r="G565" s="31">
        <v>6</v>
      </c>
      <c r="H565" s="776">
        <v>3.6</v>
      </c>
      <c r="I565" s="776">
        <v>3.81</v>
      </c>
      <c r="J565" s="31">
        <v>132</v>
      </c>
      <c r="K565" s="31" t="s">
        <v>128</v>
      </c>
      <c r="L565" s="31"/>
      <c r="M565" s="32" t="s">
        <v>121</v>
      </c>
      <c r="N565" s="32"/>
      <c r="O565" s="31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3"/>
      <c r="V565" s="33"/>
      <c r="W565" s="34" t="s">
        <v>69</v>
      </c>
      <c r="X565" s="777">
        <v>0</v>
      </c>
      <c r="Y565" s="77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866</v>
      </c>
      <c r="AG565" s="63"/>
      <c r="AJ565" s="66"/>
      <c r="AK565" s="66">
        <v>0</v>
      </c>
      <c r="BB565" s="660" t="s">
        <v>1</v>
      </c>
      <c r="BM565" s="63">
        <f t="shared" si="110"/>
        <v>0</v>
      </c>
      <c r="BN565" s="63">
        <f t="shared" si="111"/>
        <v>0</v>
      </c>
      <c r="BO565" s="63">
        <f t="shared" si="112"/>
        <v>0</v>
      </c>
      <c r="BP565" s="63">
        <f t="shared" si="113"/>
        <v>0</v>
      </c>
    </row>
    <row r="566" spans="1:68" ht="27" customHeight="1" x14ac:dyDescent="0.25">
      <c r="A566" s="53" t="s">
        <v>888</v>
      </c>
      <c r="B566" s="53" t="s">
        <v>890</v>
      </c>
      <c r="C566" s="30">
        <v>4301012034</v>
      </c>
      <c r="D566" s="788">
        <v>4607091389982</v>
      </c>
      <c r="E566" s="789"/>
      <c r="F566" s="776">
        <v>0.6</v>
      </c>
      <c r="G566" s="31">
        <v>8</v>
      </c>
      <c r="H566" s="776">
        <v>4.8</v>
      </c>
      <c r="I566" s="776">
        <v>6.96</v>
      </c>
      <c r="J566" s="31">
        <v>120</v>
      </c>
      <c r="K566" s="31" t="s">
        <v>128</v>
      </c>
      <c r="L566" s="31"/>
      <c r="M566" s="32" t="s">
        <v>121</v>
      </c>
      <c r="N566" s="32"/>
      <c r="O566" s="31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3"/>
      <c r="V566" s="33"/>
      <c r="W566" s="34" t="s">
        <v>69</v>
      </c>
      <c r="X566" s="777">
        <v>0</v>
      </c>
      <c r="Y566" s="778">
        <f t="shared" si="109"/>
        <v>0</v>
      </c>
      <c r="Z566" s="35" t="str">
        <f>IFERROR(IF(Y566=0,"",ROUNDUP(Y566/H566,0)*0.00937),"")</f>
        <v/>
      </c>
      <c r="AA566" s="55"/>
      <c r="AB566" s="56"/>
      <c r="AC566" s="661" t="s">
        <v>866</v>
      </c>
      <c r="AG566" s="63"/>
      <c r="AJ566" s="66"/>
      <c r="AK566" s="66">
        <v>0</v>
      </c>
      <c r="BB566" s="662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6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625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627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7.49892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6" t="s">
        <v>69</v>
      </c>
      <c r="X568" s="779">
        <f>IFERROR(SUM(X555:X566),"0")</f>
        <v>3300</v>
      </c>
      <c r="Y568" s="779">
        <f>IFERROR(SUM(Y555:Y566),"0")</f>
        <v>3310.5600000000004</v>
      </c>
      <c r="Z568" s="36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68"/>
      <c r="AB569" s="768"/>
      <c r="AC569" s="768"/>
    </row>
    <row r="570" spans="1:68" ht="16.5" customHeight="1" x14ac:dyDescent="0.25">
      <c r="A570" s="53" t="s">
        <v>891</v>
      </c>
      <c r="B570" s="53" t="s">
        <v>892</v>
      </c>
      <c r="C570" s="30">
        <v>4301020222</v>
      </c>
      <c r="D570" s="788">
        <v>4607091388930</v>
      </c>
      <c r="E570" s="789"/>
      <c r="F570" s="776">
        <v>0.88</v>
      </c>
      <c r="G570" s="31">
        <v>6</v>
      </c>
      <c r="H570" s="776">
        <v>5.28</v>
      </c>
      <c r="I570" s="776">
        <v>5.64</v>
      </c>
      <c r="J570" s="31">
        <v>104</v>
      </c>
      <c r="K570" s="31" t="s">
        <v>118</v>
      </c>
      <c r="L570" s="31"/>
      <c r="M570" s="32" t="s">
        <v>121</v>
      </c>
      <c r="N570" s="32"/>
      <c r="O570" s="31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3"/>
      <c r="V570" s="33"/>
      <c r="W570" s="34" t="s">
        <v>69</v>
      </c>
      <c r="X570" s="777">
        <v>1500</v>
      </c>
      <c r="Y570" s="778">
        <f>IFERROR(IF(X570="",0,CEILING((X570/$H570),1)*$H570),"")</f>
        <v>1504.8000000000002</v>
      </c>
      <c r="Z570" s="35">
        <f>IFERROR(IF(Y570=0,"",ROUNDUP(Y570/H570,0)*0.01196),"")</f>
        <v>3.4085999999999999</v>
      </c>
      <c r="AA570" s="55"/>
      <c r="AB570" s="56"/>
      <c r="AC570" s="663" t="s">
        <v>893</v>
      </c>
      <c r="AG570" s="63"/>
      <c r="AJ570" s="66"/>
      <c r="AK570" s="66">
        <v>0</v>
      </c>
      <c r="BB570" s="664" t="s">
        <v>1</v>
      </c>
      <c r="BM570" s="63">
        <f>IFERROR(X570*I570/H570,"0")</f>
        <v>1602.2727272727273</v>
      </c>
      <c r="BN570" s="63">
        <f>IFERROR(Y570*I570/H570,"0")</f>
        <v>1607.3999999999999</v>
      </c>
      <c r="BO570" s="63">
        <f>IFERROR(1/J570*(X570/H570),"0")</f>
        <v>2.7316433566433567</v>
      </c>
      <c r="BP570" s="63">
        <f>IFERROR(1/J570*(Y570/H570),"0")</f>
        <v>2.7403846153846154</v>
      </c>
    </row>
    <row r="571" spans="1:68" ht="16.5" customHeight="1" x14ac:dyDescent="0.25">
      <c r="A571" s="53" t="s">
        <v>894</v>
      </c>
      <c r="B571" s="53" t="s">
        <v>895</v>
      </c>
      <c r="C571" s="30">
        <v>4301020364</v>
      </c>
      <c r="D571" s="788">
        <v>4680115880054</v>
      </c>
      <c r="E571" s="789"/>
      <c r="F571" s="776">
        <v>0.6</v>
      </c>
      <c r="G571" s="31">
        <v>8</v>
      </c>
      <c r="H571" s="776">
        <v>4.8</v>
      </c>
      <c r="I571" s="776">
        <v>6.96</v>
      </c>
      <c r="J571" s="31">
        <v>120</v>
      </c>
      <c r="K571" s="31" t="s">
        <v>128</v>
      </c>
      <c r="L571" s="31"/>
      <c r="M571" s="32" t="s">
        <v>121</v>
      </c>
      <c r="N571" s="32"/>
      <c r="O571" s="31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3"/>
      <c r="V571" s="33"/>
      <c r="W571" s="34" t="s">
        <v>69</v>
      </c>
      <c r="X571" s="777">
        <v>0</v>
      </c>
      <c r="Y571" s="77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893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customHeight="1" x14ac:dyDescent="0.25">
      <c r="A572" s="53" t="s">
        <v>894</v>
      </c>
      <c r="B572" s="53" t="s">
        <v>896</v>
      </c>
      <c r="C572" s="30">
        <v>4301020206</v>
      </c>
      <c r="D572" s="788">
        <v>4680115880054</v>
      </c>
      <c r="E572" s="789"/>
      <c r="F572" s="776">
        <v>0.6</v>
      </c>
      <c r="G572" s="31">
        <v>6</v>
      </c>
      <c r="H572" s="776">
        <v>3.6</v>
      </c>
      <c r="I572" s="776">
        <v>3.81</v>
      </c>
      <c r="J572" s="31">
        <v>132</v>
      </c>
      <c r="K572" s="31" t="s">
        <v>128</v>
      </c>
      <c r="L572" s="31"/>
      <c r="M572" s="32" t="s">
        <v>121</v>
      </c>
      <c r="N572" s="32"/>
      <c r="O572" s="31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3"/>
      <c r="V572" s="33"/>
      <c r="W572" s="34" t="s">
        <v>69</v>
      </c>
      <c r="X572" s="777">
        <v>0</v>
      </c>
      <c r="Y572" s="77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893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6" t="s">
        <v>72</v>
      </c>
      <c r="X573" s="779">
        <f>IFERROR(X570/H570,"0")+IFERROR(X571/H571,"0")+IFERROR(X572/H572,"0")</f>
        <v>284.09090909090907</v>
      </c>
      <c r="Y573" s="779">
        <f>IFERROR(Y570/H570,"0")+IFERROR(Y571/H571,"0")+IFERROR(Y572/H572,"0")</f>
        <v>285</v>
      </c>
      <c r="Z573" s="779">
        <f>IFERROR(IF(Z570="",0,Z570),"0")+IFERROR(IF(Z571="",0,Z571),"0")+IFERROR(IF(Z572="",0,Z572),"0")</f>
        <v>3.4085999999999999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6" t="s">
        <v>69</v>
      </c>
      <c r="X574" s="779">
        <f>IFERROR(SUM(X570:X572),"0")</f>
        <v>1500</v>
      </c>
      <c r="Y574" s="779">
        <f>IFERROR(SUM(Y570:Y572),"0")</f>
        <v>1504.8000000000002</v>
      </c>
      <c r="Z574" s="36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68"/>
      <c r="AB575" s="768"/>
      <c r="AC575" s="768"/>
    </row>
    <row r="576" spans="1:68" ht="27" customHeight="1" x14ac:dyDescent="0.25">
      <c r="A576" s="53" t="s">
        <v>897</v>
      </c>
      <c r="B576" s="53" t="s">
        <v>898</v>
      </c>
      <c r="C576" s="30">
        <v>4301031252</v>
      </c>
      <c r="D576" s="788">
        <v>4680115883116</v>
      </c>
      <c r="E576" s="789"/>
      <c r="F576" s="776">
        <v>0.88</v>
      </c>
      <c r="G576" s="31">
        <v>6</v>
      </c>
      <c r="H576" s="776">
        <v>5.28</v>
      </c>
      <c r="I576" s="776">
        <v>5.64</v>
      </c>
      <c r="J576" s="31">
        <v>104</v>
      </c>
      <c r="K576" s="31" t="s">
        <v>118</v>
      </c>
      <c r="L576" s="31"/>
      <c r="M576" s="32" t="s">
        <v>121</v>
      </c>
      <c r="N576" s="32"/>
      <c r="O576" s="31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3"/>
      <c r="V576" s="33"/>
      <c r="W576" s="34" t="s">
        <v>69</v>
      </c>
      <c r="X576" s="777">
        <v>0</v>
      </c>
      <c r="Y576" s="778">
        <f t="shared" ref="Y576:Y584" si="115">IFERROR(IF(X576="",0,CEILING((X576/$H576),1)*$H576),"")</f>
        <v>0</v>
      </c>
      <c r="Z576" s="35" t="str">
        <f>IFERROR(IF(Y576=0,"",ROUNDUP(Y576/H576,0)*0.01196),"")</f>
        <v/>
      </c>
      <c r="AA576" s="55"/>
      <c r="AB576" s="56"/>
      <c r="AC576" s="669" t="s">
        <v>899</v>
      </c>
      <c r="AG576" s="63"/>
      <c r="AJ576" s="66"/>
      <c r="AK576" s="66">
        <v>0</v>
      </c>
      <c r="BB576" s="670" t="s">
        <v>1</v>
      </c>
      <c r="BM576" s="63">
        <f t="shared" ref="BM576:BM584" si="116">IFERROR(X576*I576/H576,"0")</f>
        <v>0</v>
      </c>
      <c r="BN576" s="63">
        <f t="shared" ref="BN576:BN584" si="117">IFERROR(Y576*I576/H576,"0")</f>
        <v>0</v>
      </c>
      <c r="BO576" s="63">
        <f t="shared" ref="BO576:BO584" si="118">IFERROR(1/J576*(X576/H576),"0")</f>
        <v>0</v>
      </c>
      <c r="BP576" s="63">
        <f t="shared" ref="BP576:BP584" si="119">IFERROR(1/J576*(Y576/H576),"0")</f>
        <v>0</v>
      </c>
    </row>
    <row r="577" spans="1:68" ht="27" customHeight="1" x14ac:dyDescent="0.25">
      <c r="A577" s="53" t="s">
        <v>900</v>
      </c>
      <c r="B577" s="53" t="s">
        <v>901</v>
      </c>
      <c r="C577" s="30">
        <v>4301031248</v>
      </c>
      <c r="D577" s="788">
        <v>4680115883093</v>
      </c>
      <c r="E577" s="789"/>
      <c r="F577" s="776">
        <v>0.88</v>
      </c>
      <c r="G577" s="31">
        <v>6</v>
      </c>
      <c r="H577" s="776">
        <v>5.28</v>
      </c>
      <c r="I577" s="776">
        <v>5.64</v>
      </c>
      <c r="J577" s="31">
        <v>104</v>
      </c>
      <c r="K577" s="31" t="s">
        <v>118</v>
      </c>
      <c r="L577" s="31"/>
      <c r="M577" s="32" t="s">
        <v>68</v>
      </c>
      <c r="N577" s="32"/>
      <c r="O577" s="31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3"/>
      <c r="V577" s="33"/>
      <c r="W577" s="34" t="s">
        <v>69</v>
      </c>
      <c r="X577" s="777">
        <v>800</v>
      </c>
      <c r="Y577" s="778">
        <f t="shared" si="115"/>
        <v>802.56000000000006</v>
      </c>
      <c r="Z577" s="35">
        <f>IFERROR(IF(Y577=0,"",ROUNDUP(Y577/H577,0)*0.01196),"")</f>
        <v>1.81792</v>
      </c>
      <c r="AA577" s="55"/>
      <c r="AB577" s="56"/>
      <c r="AC577" s="671" t="s">
        <v>902</v>
      </c>
      <c r="AG577" s="63"/>
      <c r="AJ577" s="66"/>
      <c r="AK577" s="66">
        <v>0</v>
      </c>
      <c r="BB577" s="672" t="s">
        <v>1</v>
      </c>
      <c r="BM577" s="63">
        <f t="shared" si="116"/>
        <v>854.5454545454545</v>
      </c>
      <c r="BN577" s="63">
        <f t="shared" si="117"/>
        <v>857.28</v>
      </c>
      <c r="BO577" s="63">
        <f t="shared" si="118"/>
        <v>1.4568764568764567</v>
      </c>
      <c r="BP577" s="63">
        <f t="shared" si="119"/>
        <v>1.4615384615384617</v>
      </c>
    </row>
    <row r="578" spans="1:68" ht="27" customHeight="1" x14ac:dyDescent="0.25">
      <c r="A578" s="53" t="s">
        <v>903</v>
      </c>
      <c r="B578" s="53" t="s">
        <v>904</v>
      </c>
      <c r="C578" s="30">
        <v>4301031250</v>
      </c>
      <c r="D578" s="788">
        <v>4680115883109</v>
      </c>
      <c r="E578" s="789"/>
      <c r="F578" s="776">
        <v>0.88</v>
      </c>
      <c r="G578" s="31">
        <v>6</v>
      </c>
      <c r="H578" s="776">
        <v>5.28</v>
      </c>
      <c r="I578" s="776">
        <v>5.64</v>
      </c>
      <c r="J578" s="31">
        <v>104</v>
      </c>
      <c r="K578" s="31" t="s">
        <v>118</v>
      </c>
      <c r="L578" s="31"/>
      <c r="M578" s="32" t="s">
        <v>68</v>
      </c>
      <c r="N578" s="32"/>
      <c r="O578" s="31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3"/>
      <c r="V578" s="33"/>
      <c r="W578" s="34" t="s">
        <v>69</v>
      </c>
      <c r="X578" s="777">
        <v>500</v>
      </c>
      <c r="Y578" s="778">
        <f t="shared" si="115"/>
        <v>501.6</v>
      </c>
      <c r="Z578" s="35">
        <f>IFERROR(IF(Y578=0,"",ROUNDUP(Y578/H578,0)*0.01196),"")</f>
        <v>1.1362000000000001</v>
      </c>
      <c r="AA578" s="55"/>
      <c r="AB578" s="56"/>
      <c r="AC578" s="673" t="s">
        <v>905</v>
      </c>
      <c r="AG578" s="63"/>
      <c r="AJ578" s="66"/>
      <c r="AK578" s="66">
        <v>0</v>
      </c>
      <c r="BB578" s="674" t="s">
        <v>1</v>
      </c>
      <c r="BM578" s="63">
        <f t="shared" si="116"/>
        <v>534.09090909090912</v>
      </c>
      <c r="BN578" s="63">
        <f t="shared" si="117"/>
        <v>535.79999999999995</v>
      </c>
      <c r="BO578" s="63">
        <f t="shared" si="118"/>
        <v>0.91054778554778548</v>
      </c>
      <c r="BP578" s="63">
        <f t="shared" si="119"/>
        <v>0.91346153846153855</v>
      </c>
    </row>
    <row r="579" spans="1:68" ht="27" customHeight="1" x14ac:dyDescent="0.25">
      <c r="A579" s="53" t="s">
        <v>906</v>
      </c>
      <c r="B579" s="53" t="s">
        <v>907</v>
      </c>
      <c r="C579" s="30">
        <v>4301031249</v>
      </c>
      <c r="D579" s="788">
        <v>4680115882072</v>
      </c>
      <c r="E579" s="789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128</v>
      </c>
      <c r="L579" s="31"/>
      <c r="M579" s="32" t="s">
        <v>121</v>
      </c>
      <c r="N579" s="32"/>
      <c r="O579" s="31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75" t="s">
        <v>908</v>
      </c>
      <c r="AG579" s="63"/>
      <c r="AJ579" s="66"/>
      <c r="AK579" s="66">
        <v>0</v>
      </c>
      <c r="BB579" s="676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customHeight="1" x14ac:dyDescent="0.25">
      <c r="A580" s="53" t="s">
        <v>906</v>
      </c>
      <c r="B580" s="53" t="s">
        <v>909</v>
      </c>
      <c r="C580" s="30">
        <v>4301031383</v>
      </c>
      <c r="D580" s="788">
        <v>4680115882072</v>
      </c>
      <c r="E580" s="789"/>
      <c r="F580" s="776">
        <v>0.6</v>
      </c>
      <c r="G580" s="31">
        <v>8</v>
      </c>
      <c r="H580" s="776">
        <v>4.8</v>
      </c>
      <c r="I580" s="776">
        <v>6.96</v>
      </c>
      <c r="J580" s="31">
        <v>120</v>
      </c>
      <c r="K580" s="31" t="s">
        <v>128</v>
      </c>
      <c r="L580" s="31"/>
      <c r="M580" s="32" t="s">
        <v>121</v>
      </c>
      <c r="N580" s="32"/>
      <c r="O580" s="31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77" t="s">
        <v>908</v>
      </c>
      <c r="AG580" s="63"/>
      <c r="AJ580" s="66"/>
      <c r="AK580" s="66">
        <v>0</v>
      </c>
      <c r="BB580" s="678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t="27" customHeight="1" x14ac:dyDescent="0.25">
      <c r="A581" s="53" t="s">
        <v>910</v>
      </c>
      <c r="B581" s="53" t="s">
        <v>911</v>
      </c>
      <c r="C581" s="30">
        <v>4301031251</v>
      </c>
      <c r="D581" s="788">
        <v>4680115882102</v>
      </c>
      <c r="E581" s="789"/>
      <c r="F581" s="776">
        <v>0.6</v>
      </c>
      <c r="G581" s="31">
        <v>6</v>
      </c>
      <c r="H581" s="776">
        <v>3.6</v>
      </c>
      <c r="I581" s="776">
        <v>3.81</v>
      </c>
      <c r="J581" s="31">
        <v>132</v>
      </c>
      <c r="K581" s="31" t="s">
        <v>128</v>
      </c>
      <c r="L581" s="31"/>
      <c r="M581" s="32" t="s">
        <v>68</v>
      </c>
      <c r="N581" s="32"/>
      <c r="O581" s="31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3"/>
      <c r="V581" s="33"/>
      <c r="W581" s="34" t="s">
        <v>69</v>
      </c>
      <c r="X581" s="777">
        <v>0</v>
      </c>
      <c r="Y581" s="778">
        <f t="shared" si="115"/>
        <v>0</v>
      </c>
      <c r="Z581" s="35" t="str">
        <f>IFERROR(IF(Y581=0,"",ROUNDUP(Y581/H581,0)*0.00902),"")</f>
        <v/>
      </c>
      <c r="AA581" s="55"/>
      <c r="AB581" s="56"/>
      <c r="AC581" s="679" t="s">
        <v>902</v>
      </c>
      <c r="AG581" s="63"/>
      <c r="AJ581" s="66"/>
      <c r="AK581" s="66">
        <v>0</v>
      </c>
      <c r="BB581" s="680" t="s">
        <v>1</v>
      </c>
      <c r="BM581" s="63">
        <f t="shared" si="116"/>
        <v>0</v>
      </c>
      <c r="BN581" s="63">
        <f t="shared" si="117"/>
        <v>0</v>
      </c>
      <c r="BO581" s="63">
        <f t="shared" si="118"/>
        <v>0</v>
      </c>
      <c r="BP581" s="63">
        <f t="shared" si="119"/>
        <v>0</v>
      </c>
    </row>
    <row r="582" spans="1:68" ht="27" customHeight="1" x14ac:dyDescent="0.25">
      <c r="A582" s="53" t="s">
        <v>910</v>
      </c>
      <c r="B582" s="53" t="s">
        <v>912</v>
      </c>
      <c r="C582" s="30">
        <v>4301031385</v>
      </c>
      <c r="D582" s="788">
        <v>4680115882102</v>
      </c>
      <c r="E582" s="789"/>
      <c r="F582" s="776">
        <v>0.6</v>
      </c>
      <c r="G582" s="31">
        <v>8</v>
      </c>
      <c r="H582" s="776">
        <v>4.8</v>
      </c>
      <c r="I582" s="776">
        <v>6.69</v>
      </c>
      <c r="J582" s="31">
        <v>120</v>
      </c>
      <c r="K582" s="31" t="s">
        <v>128</v>
      </c>
      <c r="L582" s="31"/>
      <c r="M582" s="32" t="s">
        <v>68</v>
      </c>
      <c r="N582" s="32"/>
      <c r="O582" s="31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3"/>
      <c r="V582" s="33"/>
      <c r="W582" s="34" t="s">
        <v>69</v>
      </c>
      <c r="X582" s="777">
        <v>0</v>
      </c>
      <c r="Y582" s="778">
        <f t="shared" si="115"/>
        <v>0</v>
      </c>
      <c r="Z582" s="35" t="str">
        <f>IFERROR(IF(Y582=0,"",ROUNDUP(Y582/H582,0)*0.00937),"")</f>
        <v/>
      </c>
      <c r="AA582" s="55"/>
      <c r="AB582" s="56"/>
      <c r="AC582" s="681" t="s">
        <v>913</v>
      </c>
      <c r="AG582" s="63"/>
      <c r="AJ582" s="66"/>
      <c r="AK582" s="66">
        <v>0</v>
      </c>
      <c r="BB582" s="682" t="s">
        <v>1</v>
      </c>
      <c r="BM582" s="63">
        <f t="shared" si="116"/>
        <v>0</v>
      </c>
      <c r="BN582" s="63">
        <f t="shared" si="117"/>
        <v>0</v>
      </c>
      <c r="BO582" s="63">
        <f t="shared" si="118"/>
        <v>0</v>
      </c>
      <c r="BP582" s="63">
        <f t="shared" si="119"/>
        <v>0</v>
      </c>
    </row>
    <row r="583" spans="1:68" ht="27" customHeight="1" x14ac:dyDescent="0.25">
      <c r="A583" s="53" t="s">
        <v>914</v>
      </c>
      <c r="B583" s="53" t="s">
        <v>915</v>
      </c>
      <c r="C583" s="30">
        <v>4301031253</v>
      </c>
      <c r="D583" s="788">
        <v>4680115882096</v>
      </c>
      <c r="E583" s="789"/>
      <c r="F583" s="776">
        <v>0.6</v>
      </c>
      <c r="G583" s="31">
        <v>6</v>
      </c>
      <c r="H583" s="776">
        <v>3.6</v>
      </c>
      <c r="I583" s="776">
        <v>3.81</v>
      </c>
      <c r="J583" s="31">
        <v>132</v>
      </c>
      <c r="K583" s="31" t="s">
        <v>128</v>
      </c>
      <c r="L583" s="31"/>
      <c r="M583" s="32" t="s">
        <v>68</v>
      </c>
      <c r="N583" s="32"/>
      <c r="O583" s="31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3"/>
      <c r="V583" s="33"/>
      <c r="W583" s="34" t="s">
        <v>69</v>
      </c>
      <c r="X583" s="777">
        <v>0</v>
      </c>
      <c r="Y583" s="77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905</v>
      </c>
      <c r="AG583" s="63"/>
      <c r="AJ583" s="66"/>
      <c r="AK583" s="66">
        <v>0</v>
      </c>
      <c r="BB583" s="684" t="s">
        <v>1</v>
      </c>
      <c r="BM583" s="63">
        <f t="shared" si="116"/>
        <v>0</v>
      </c>
      <c r="BN583" s="63">
        <f t="shared" si="117"/>
        <v>0</v>
      </c>
      <c r="BO583" s="63">
        <f t="shared" si="118"/>
        <v>0</v>
      </c>
      <c r="BP583" s="63">
        <f t="shared" si="119"/>
        <v>0</v>
      </c>
    </row>
    <row r="584" spans="1:68" ht="27" customHeight="1" x14ac:dyDescent="0.25">
      <c r="A584" s="53" t="s">
        <v>914</v>
      </c>
      <c r="B584" s="53" t="s">
        <v>916</v>
      </c>
      <c r="C584" s="30">
        <v>4301031384</v>
      </c>
      <c r="D584" s="788">
        <v>4680115882096</v>
      </c>
      <c r="E584" s="789"/>
      <c r="F584" s="776">
        <v>0.6</v>
      </c>
      <c r="G584" s="31">
        <v>8</v>
      </c>
      <c r="H584" s="776">
        <v>4.8</v>
      </c>
      <c r="I584" s="776">
        <v>6.69</v>
      </c>
      <c r="J584" s="31">
        <v>120</v>
      </c>
      <c r="K584" s="31" t="s">
        <v>128</v>
      </c>
      <c r="L584" s="31"/>
      <c r="M584" s="32" t="s">
        <v>68</v>
      </c>
      <c r="N584" s="32"/>
      <c r="O584" s="31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3"/>
      <c r="V584" s="33"/>
      <c r="W584" s="34" t="s">
        <v>69</v>
      </c>
      <c r="X584" s="777">
        <v>0</v>
      </c>
      <c r="Y584" s="778">
        <f t="shared" si="115"/>
        <v>0</v>
      </c>
      <c r="Z584" s="35" t="str">
        <f>IFERROR(IF(Y584=0,"",ROUNDUP(Y584/H584,0)*0.00937),"")</f>
        <v/>
      </c>
      <c r="AA584" s="55"/>
      <c r="AB584" s="56"/>
      <c r="AC584" s="685" t="s">
        <v>917</v>
      </c>
      <c r="AG584" s="63"/>
      <c r="AJ584" s="66"/>
      <c r="AK584" s="66">
        <v>0</v>
      </c>
      <c r="BB584" s="686" t="s">
        <v>1</v>
      </c>
      <c r="BM584" s="63">
        <f t="shared" si="116"/>
        <v>0</v>
      </c>
      <c r="BN584" s="63">
        <f t="shared" si="117"/>
        <v>0</v>
      </c>
      <c r="BO584" s="63">
        <f t="shared" si="118"/>
        <v>0</v>
      </c>
      <c r="BP584" s="63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6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246.21212121212119</v>
      </c>
      <c r="Y585" s="779">
        <f>IFERROR(Y576/H576,"0")+IFERROR(Y577/H577,"0")+IFERROR(Y578/H578,"0")+IFERROR(Y579/H579,"0")+IFERROR(Y580/H580,"0")+IFERROR(Y581/H581,"0")+IFERROR(Y582/H582,"0")+IFERROR(Y583/H583,"0")+IFERROR(Y584/H584,"0")</f>
        <v>247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2.9541200000000001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6" t="s">
        <v>69</v>
      </c>
      <c r="X586" s="779">
        <f>IFERROR(SUM(X576:X584),"0")</f>
        <v>1300</v>
      </c>
      <c r="Y586" s="779">
        <f>IFERROR(SUM(Y576:Y584),"0")</f>
        <v>1304.1600000000001</v>
      </c>
      <c r="Z586" s="36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68"/>
      <c r="AB587" s="768"/>
      <c r="AC587" s="768"/>
    </row>
    <row r="588" spans="1:68" ht="27" customHeight="1" x14ac:dyDescent="0.25">
      <c r="A588" s="53" t="s">
        <v>918</v>
      </c>
      <c r="B588" s="53" t="s">
        <v>919</v>
      </c>
      <c r="C588" s="30">
        <v>4301051230</v>
      </c>
      <c r="D588" s="788">
        <v>4607091383409</v>
      </c>
      <c r="E588" s="789"/>
      <c r="F588" s="776">
        <v>1.3</v>
      </c>
      <c r="G588" s="31">
        <v>6</v>
      </c>
      <c r="H588" s="776">
        <v>7.8</v>
      </c>
      <c r="I588" s="776">
        <v>8.3460000000000001</v>
      </c>
      <c r="J588" s="31">
        <v>56</v>
      </c>
      <c r="K588" s="31" t="s">
        <v>118</v>
      </c>
      <c r="L588" s="31"/>
      <c r="M588" s="32" t="s">
        <v>68</v>
      </c>
      <c r="N588" s="32"/>
      <c r="O588" s="31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3"/>
      <c r="V588" s="33"/>
      <c r="W588" s="34" t="s">
        <v>69</v>
      </c>
      <c r="X588" s="777">
        <v>0</v>
      </c>
      <c r="Y588" s="778">
        <f>IFERROR(IF(X588="",0,CEILING((X588/$H588),1)*$H588),"")</f>
        <v>0</v>
      </c>
      <c r="Z588" s="35" t="str">
        <f>IFERROR(IF(Y588=0,"",ROUNDUP(Y588/H588,0)*0.02175),"")</f>
        <v/>
      </c>
      <c r="AA588" s="55"/>
      <c r="AB588" s="56"/>
      <c r="AC588" s="687" t="s">
        <v>920</v>
      </c>
      <c r="AG588" s="63"/>
      <c r="AJ588" s="66"/>
      <c r="AK588" s="66">
        <v>0</v>
      </c>
      <c r="BB588" s="688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customHeight="1" x14ac:dyDescent="0.25">
      <c r="A589" s="53" t="s">
        <v>921</v>
      </c>
      <c r="B589" s="53" t="s">
        <v>922</v>
      </c>
      <c r="C589" s="30">
        <v>4301051231</v>
      </c>
      <c r="D589" s="788">
        <v>4607091383416</v>
      </c>
      <c r="E589" s="789"/>
      <c r="F589" s="776">
        <v>1.3</v>
      </c>
      <c r="G589" s="31">
        <v>6</v>
      </c>
      <c r="H589" s="776">
        <v>7.8</v>
      </c>
      <c r="I589" s="776">
        <v>8.3460000000000001</v>
      </c>
      <c r="J589" s="31">
        <v>56</v>
      </c>
      <c r="K589" s="31" t="s">
        <v>118</v>
      </c>
      <c r="L589" s="31"/>
      <c r="M589" s="32" t="s">
        <v>68</v>
      </c>
      <c r="N589" s="32"/>
      <c r="O589" s="31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3"/>
      <c r="V589" s="33"/>
      <c r="W589" s="34" t="s">
        <v>69</v>
      </c>
      <c r="X589" s="777">
        <v>0</v>
      </c>
      <c r="Y589" s="778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89" t="s">
        <v>923</v>
      </c>
      <c r="AG589" s="63"/>
      <c r="AJ589" s="66"/>
      <c r="AK589" s="66">
        <v>0</v>
      </c>
      <c r="BB589" s="690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t="37.5" customHeight="1" x14ac:dyDescent="0.25">
      <c r="A590" s="53" t="s">
        <v>924</v>
      </c>
      <c r="B590" s="53" t="s">
        <v>925</v>
      </c>
      <c r="C590" s="30">
        <v>4301051058</v>
      </c>
      <c r="D590" s="788">
        <v>4680115883536</v>
      </c>
      <c r="E590" s="789"/>
      <c r="F590" s="776">
        <v>0.3</v>
      </c>
      <c r="G590" s="31">
        <v>6</v>
      </c>
      <c r="H590" s="776">
        <v>1.8</v>
      </c>
      <c r="I590" s="776">
        <v>2.0459999999999998</v>
      </c>
      <c r="J590" s="31">
        <v>182</v>
      </c>
      <c r="K590" s="31" t="s">
        <v>76</v>
      </c>
      <c r="L590" s="31"/>
      <c r="M590" s="32" t="s">
        <v>68</v>
      </c>
      <c r="N590" s="32"/>
      <c r="O590" s="31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IFERROR(IF(Y590=0,"",ROUNDUP(Y590/H590,0)*0.00651),"")</f>
        <v/>
      </c>
      <c r="AA590" s="55"/>
      <c r="AB590" s="56"/>
      <c r="AC590" s="691" t="s">
        <v>926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6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6" t="s">
        <v>69</v>
      </c>
      <c r="X592" s="779">
        <f>IFERROR(SUM(X588:X590),"0")</f>
        <v>0</v>
      </c>
      <c r="Y592" s="779">
        <f>IFERROR(SUM(Y588:Y590),"0")</f>
        <v>0</v>
      </c>
      <c r="Z592" s="36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68"/>
      <c r="AB593" s="768"/>
      <c r="AC593" s="768"/>
    </row>
    <row r="594" spans="1:68" ht="27" customHeight="1" x14ac:dyDescent="0.25">
      <c r="A594" s="53" t="s">
        <v>927</v>
      </c>
      <c r="B594" s="53" t="s">
        <v>928</v>
      </c>
      <c r="C594" s="30">
        <v>4301060363</v>
      </c>
      <c r="D594" s="788">
        <v>4680115885035</v>
      </c>
      <c r="E594" s="789"/>
      <c r="F594" s="776">
        <v>1</v>
      </c>
      <c r="G594" s="31">
        <v>4</v>
      </c>
      <c r="H594" s="776">
        <v>4</v>
      </c>
      <c r="I594" s="776">
        <v>4.4160000000000004</v>
      </c>
      <c r="J594" s="31">
        <v>104</v>
      </c>
      <c r="K594" s="31" t="s">
        <v>118</v>
      </c>
      <c r="L594" s="31"/>
      <c r="M594" s="32" t="s">
        <v>68</v>
      </c>
      <c r="N594" s="32"/>
      <c r="O594" s="31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3"/>
      <c r="V594" s="33"/>
      <c r="W594" s="34" t="s">
        <v>69</v>
      </c>
      <c r="X594" s="777">
        <v>0</v>
      </c>
      <c r="Y594" s="778">
        <f>IFERROR(IF(X594="",0,CEILING((X594/$H594),1)*$H594),"")</f>
        <v>0</v>
      </c>
      <c r="Z594" s="35" t="str">
        <f>IFERROR(IF(Y594=0,"",ROUNDUP(Y594/H594,0)*0.01196),"")</f>
        <v/>
      </c>
      <c r="AA594" s="55"/>
      <c r="AB594" s="56"/>
      <c r="AC594" s="693" t="s">
        <v>929</v>
      </c>
      <c r="AG594" s="63"/>
      <c r="AJ594" s="66"/>
      <c r="AK594" s="66">
        <v>0</v>
      </c>
      <c r="BB594" s="694" t="s">
        <v>1</v>
      </c>
      <c r="BM594" s="63">
        <f>IFERROR(X594*I594/H594,"0")</f>
        <v>0</v>
      </c>
      <c r="BN594" s="63">
        <f>IFERROR(Y594*I594/H594,"0")</f>
        <v>0</v>
      </c>
      <c r="BO594" s="63">
        <f>IFERROR(1/J594*(X594/H594),"0")</f>
        <v>0</v>
      </c>
      <c r="BP594" s="63">
        <f>IFERROR(1/J594*(Y594/H594),"0")</f>
        <v>0</v>
      </c>
    </row>
    <row r="595" spans="1:68" ht="27" customHeight="1" x14ac:dyDescent="0.25">
      <c r="A595" s="53" t="s">
        <v>930</v>
      </c>
      <c r="B595" s="53" t="s">
        <v>931</v>
      </c>
      <c r="C595" s="30">
        <v>4301060436</v>
      </c>
      <c r="D595" s="788">
        <v>4680115885936</v>
      </c>
      <c r="E595" s="789"/>
      <c r="F595" s="776">
        <v>1.3</v>
      </c>
      <c r="G595" s="31">
        <v>6</v>
      </c>
      <c r="H595" s="776">
        <v>7.8</v>
      </c>
      <c r="I595" s="776">
        <v>8.2799999999999994</v>
      </c>
      <c r="J595" s="31">
        <v>56</v>
      </c>
      <c r="K595" s="31" t="s">
        <v>118</v>
      </c>
      <c r="L595" s="31"/>
      <c r="M595" s="32" t="s">
        <v>68</v>
      </c>
      <c r="N595" s="32"/>
      <c r="O595" s="31">
        <v>35</v>
      </c>
      <c r="P595" s="977" t="s">
        <v>932</v>
      </c>
      <c r="Q595" s="782"/>
      <c r="R595" s="782"/>
      <c r="S595" s="782"/>
      <c r="T595" s="783"/>
      <c r="U595" s="33"/>
      <c r="V595" s="33"/>
      <c r="W595" s="34" t="s">
        <v>69</v>
      </c>
      <c r="X595" s="777">
        <v>0</v>
      </c>
      <c r="Y595" s="77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695" t="s">
        <v>929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6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6" t="s">
        <v>69</v>
      </c>
      <c r="X597" s="779">
        <f>IFERROR(SUM(X594:X595),"0")</f>
        <v>0</v>
      </c>
      <c r="Y597" s="779">
        <f>IFERROR(SUM(Y594:Y595),"0")</f>
        <v>0</v>
      </c>
      <c r="Z597" s="36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7"/>
      <c r="AB598" s="47"/>
      <c r="AC598" s="47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1"/>
      <c r="AB599" s="771"/>
      <c r="AC599" s="771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68"/>
      <c r="AB600" s="768"/>
      <c r="AC600" s="768"/>
    </row>
    <row r="601" spans="1:68" ht="27" customHeight="1" x14ac:dyDescent="0.25">
      <c r="A601" s="53" t="s">
        <v>934</v>
      </c>
      <c r="B601" s="53" t="s">
        <v>935</v>
      </c>
      <c r="C601" s="30">
        <v>4301011763</v>
      </c>
      <c r="D601" s="788">
        <v>4640242181011</v>
      </c>
      <c r="E601" s="789"/>
      <c r="F601" s="776">
        <v>1.35</v>
      </c>
      <c r="G601" s="31">
        <v>8</v>
      </c>
      <c r="H601" s="776">
        <v>10.8</v>
      </c>
      <c r="I601" s="776">
        <v>11.28</v>
      </c>
      <c r="J601" s="31">
        <v>56</v>
      </c>
      <c r="K601" s="31" t="s">
        <v>118</v>
      </c>
      <c r="L601" s="31"/>
      <c r="M601" s="32" t="s">
        <v>77</v>
      </c>
      <c r="N601" s="32"/>
      <c r="O601" s="31">
        <v>55</v>
      </c>
      <c r="P601" s="1165" t="s">
        <v>936</v>
      </c>
      <c r="Q601" s="782"/>
      <c r="R601" s="782"/>
      <c r="S601" s="782"/>
      <c r="T601" s="783"/>
      <c r="U601" s="33"/>
      <c r="V601" s="33"/>
      <c r="W601" s="34" t="s">
        <v>69</v>
      </c>
      <c r="X601" s="777">
        <v>0</v>
      </c>
      <c r="Y601" s="778">
        <f t="shared" ref="Y601:Y607" si="120">IFERROR(IF(X601="",0,CEILING((X601/$H601),1)*$H601),"")</f>
        <v>0</v>
      </c>
      <c r="Z601" s="35" t="str">
        <f>IFERROR(IF(Y601=0,"",ROUNDUP(Y601/H601,0)*0.02175),"")</f>
        <v/>
      </c>
      <c r="AA601" s="55"/>
      <c r="AB601" s="56"/>
      <c r="AC601" s="697" t="s">
        <v>937</v>
      </c>
      <c r="AG601" s="63"/>
      <c r="AJ601" s="66"/>
      <c r="AK601" s="66">
        <v>0</v>
      </c>
      <c r="BB601" s="698" t="s">
        <v>1</v>
      </c>
      <c r="BM601" s="63">
        <f t="shared" ref="BM601:BM607" si="121">IFERROR(X601*I601/H601,"0")</f>
        <v>0</v>
      </c>
      <c r="BN601" s="63">
        <f t="shared" ref="BN601:BN607" si="122">IFERROR(Y601*I601/H601,"0")</f>
        <v>0</v>
      </c>
      <c r="BO601" s="63">
        <f t="shared" ref="BO601:BO607" si="123">IFERROR(1/J601*(X601/H601),"0")</f>
        <v>0</v>
      </c>
      <c r="BP601" s="63">
        <f t="shared" ref="BP601:BP607" si="124">IFERROR(1/J601*(Y601/H601),"0")</f>
        <v>0</v>
      </c>
    </row>
    <row r="602" spans="1:68" ht="27" customHeight="1" x14ac:dyDescent="0.25">
      <c r="A602" s="53" t="s">
        <v>938</v>
      </c>
      <c r="B602" s="53" t="s">
        <v>939</v>
      </c>
      <c r="C602" s="30">
        <v>4301011585</v>
      </c>
      <c r="D602" s="788">
        <v>4640242180441</v>
      </c>
      <c r="E602" s="789"/>
      <c r="F602" s="776">
        <v>1.5</v>
      </c>
      <c r="G602" s="31">
        <v>8</v>
      </c>
      <c r="H602" s="776">
        <v>12</v>
      </c>
      <c r="I602" s="776">
        <v>12.48</v>
      </c>
      <c r="J602" s="31">
        <v>56</v>
      </c>
      <c r="K602" s="31" t="s">
        <v>118</v>
      </c>
      <c r="L602" s="31"/>
      <c r="M602" s="32" t="s">
        <v>121</v>
      </c>
      <c r="N602" s="32"/>
      <c r="O602" s="31">
        <v>50</v>
      </c>
      <c r="P602" s="1026" t="s">
        <v>940</v>
      </c>
      <c r="Q602" s="782"/>
      <c r="R602" s="782"/>
      <c r="S602" s="782"/>
      <c r="T602" s="783"/>
      <c r="U602" s="33"/>
      <c r="V602" s="33"/>
      <c r="W602" s="34" t="s">
        <v>69</v>
      </c>
      <c r="X602" s="777">
        <v>0</v>
      </c>
      <c r="Y602" s="778">
        <f t="shared" si="120"/>
        <v>0</v>
      </c>
      <c r="Z602" s="35" t="str">
        <f>IFERROR(IF(Y602=0,"",ROUNDUP(Y602/H602,0)*0.02175),"")</f>
        <v/>
      </c>
      <c r="AA602" s="55"/>
      <c r="AB602" s="56"/>
      <c r="AC602" s="699" t="s">
        <v>941</v>
      </c>
      <c r="AG602" s="63"/>
      <c r="AJ602" s="66"/>
      <c r="AK602" s="66">
        <v>0</v>
      </c>
      <c r="BB602" s="700" t="s">
        <v>1</v>
      </c>
      <c r="BM602" s="63">
        <f t="shared" si="121"/>
        <v>0</v>
      </c>
      <c r="BN602" s="63">
        <f t="shared" si="122"/>
        <v>0</v>
      </c>
      <c r="BO602" s="63">
        <f t="shared" si="123"/>
        <v>0</v>
      </c>
      <c r="BP602" s="63">
        <f t="shared" si="124"/>
        <v>0</v>
      </c>
    </row>
    <row r="603" spans="1:68" ht="27" customHeight="1" x14ac:dyDescent="0.25">
      <c r="A603" s="53" t="s">
        <v>942</v>
      </c>
      <c r="B603" s="53" t="s">
        <v>943</v>
      </c>
      <c r="C603" s="30">
        <v>4301011584</v>
      </c>
      <c r="D603" s="788">
        <v>4640242180564</v>
      </c>
      <c r="E603" s="789"/>
      <c r="F603" s="776">
        <v>1.5</v>
      </c>
      <c r="G603" s="31">
        <v>8</v>
      </c>
      <c r="H603" s="776">
        <v>12</v>
      </c>
      <c r="I603" s="776">
        <v>12.48</v>
      </c>
      <c r="J603" s="31">
        <v>56</v>
      </c>
      <c r="K603" s="31" t="s">
        <v>118</v>
      </c>
      <c r="L603" s="31"/>
      <c r="M603" s="32" t="s">
        <v>121</v>
      </c>
      <c r="N603" s="32"/>
      <c r="O603" s="31">
        <v>50</v>
      </c>
      <c r="P603" s="1169" t="s">
        <v>944</v>
      </c>
      <c r="Q603" s="782"/>
      <c r="R603" s="782"/>
      <c r="S603" s="782"/>
      <c r="T603" s="783"/>
      <c r="U603" s="33"/>
      <c r="V603" s="33"/>
      <c r="W603" s="34" t="s">
        <v>69</v>
      </c>
      <c r="X603" s="777">
        <v>0</v>
      </c>
      <c r="Y603" s="778">
        <f t="shared" si="120"/>
        <v>0</v>
      </c>
      <c r="Z603" s="35" t="str">
        <f>IFERROR(IF(Y603=0,"",ROUNDUP(Y603/H603,0)*0.02175),"")</f>
        <v/>
      </c>
      <c r="AA603" s="55"/>
      <c r="AB603" s="56"/>
      <c r="AC603" s="701" t="s">
        <v>945</v>
      </c>
      <c r="AG603" s="63"/>
      <c r="AJ603" s="66"/>
      <c r="AK603" s="66">
        <v>0</v>
      </c>
      <c r="BB603" s="702" t="s">
        <v>1</v>
      </c>
      <c r="BM603" s="63">
        <f t="shared" si="121"/>
        <v>0</v>
      </c>
      <c r="BN603" s="63">
        <f t="shared" si="122"/>
        <v>0</v>
      </c>
      <c r="BO603" s="63">
        <f t="shared" si="123"/>
        <v>0</v>
      </c>
      <c r="BP603" s="63">
        <f t="shared" si="124"/>
        <v>0</v>
      </c>
    </row>
    <row r="604" spans="1:68" ht="27" customHeight="1" x14ac:dyDescent="0.25">
      <c r="A604" s="53" t="s">
        <v>946</v>
      </c>
      <c r="B604" s="53" t="s">
        <v>947</v>
      </c>
      <c r="C604" s="30">
        <v>4301011762</v>
      </c>
      <c r="D604" s="788">
        <v>4640242180922</v>
      </c>
      <c r="E604" s="789"/>
      <c r="F604" s="776">
        <v>1.35</v>
      </c>
      <c r="G604" s="31">
        <v>8</v>
      </c>
      <c r="H604" s="776">
        <v>10.8</v>
      </c>
      <c r="I604" s="776">
        <v>11.28</v>
      </c>
      <c r="J604" s="31">
        <v>56</v>
      </c>
      <c r="K604" s="31" t="s">
        <v>118</v>
      </c>
      <c r="L604" s="31"/>
      <c r="M604" s="32" t="s">
        <v>121</v>
      </c>
      <c r="N604" s="32"/>
      <c r="O604" s="31">
        <v>55</v>
      </c>
      <c r="P604" s="1032" t="s">
        <v>948</v>
      </c>
      <c r="Q604" s="782"/>
      <c r="R604" s="782"/>
      <c r="S604" s="782"/>
      <c r="T604" s="783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703" t="s">
        <v>949</v>
      </c>
      <c r="AG604" s="63"/>
      <c r="AJ604" s="66"/>
      <c r="AK604" s="66">
        <v>0</v>
      </c>
      <c r="BB604" s="704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customHeight="1" x14ac:dyDescent="0.25">
      <c r="A605" s="53" t="s">
        <v>950</v>
      </c>
      <c r="B605" s="53" t="s">
        <v>951</v>
      </c>
      <c r="C605" s="30">
        <v>4301011764</v>
      </c>
      <c r="D605" s="788">
        <v>4640242181189</v>
      </c>
      <c r="E605" s="789"/>
      <c r="F605" s="776">
        <v>0.4</v>
      </c>
      <c r="G605" s="31">
        <v>10</v>
      </c>
      <c r="H605" s="776">
        <v>4</v>
      </c>
      <c r="I605" s="776">
        <v>4.21</v>
      </c>
      <c r="J605" s="31">
        <v>132</v>
      </c>
      <c r="K605" s="31" t="s">
        <v>128</v>
      </c>
      <c r="L605" s="31"/>
      <c r="M605" s="32" t="s">
        <v>77</v>
      </c>
      <c r="N605" s="32"/>
      <c r="O605" s="31">
        <v>55</v>
      </c>
      <c r="P605" s="1078" t="s">
        <v>952</v>
      </c>
      <c r="Q605" s="782"/>
      <c r="R605" s="782"/>
      <c r="S605" s="782"/>
      <c r="T605" s="783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IFERROR(IF(Y605=0,"",ROUNDUP(Y605/H605,0)*0.00902),"")</f>
        <v/>
      </c>
      <c r="AA605" s="55"/>
      <c r="AB605" s="56"/>
      <c r="AC605" s="705" t="s">
        <v>937</v>
      </c>
      <c r="AG605" s="63"/>
      <c r="AJ605" s="66"/>
      <c r="AK605" s="66">
        <v>0</v>
      </c>
      <c r="BB605" s="706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customHeight="1" x14ac:dyDescent="0.25">
      <c r="A606" s="53" t="s">
        <v>953</v>
      </c>
      <c r="B606" s="53" t="s">
        <v>954</v>
      </c>
      <c r="C606" s="30">
        <v>4301011551</v>
      </c>
      <c r="D606" s="788">
        <v>4640242180038</v>
      </c>
      <c r="E606" s="789"/>
      <c r="F606" s="776">
        <v>0.4</v>
      </c>
      <c r="G606" s="31">
        <v>10</v>
      </c>
      <c r="H606" s="776">
        <v>4</v>
      </c>
      <c r="I606" s="776">
        <v>4.21</v>
      </c>
      <c r="J606" s="31">
        <v>132</v>
      </c>
      <c r="K606" s="31" t="s">
        <v>128</v>
      </c>
      <c r="L606" s="31"/>
      <c r="M606" s="32" t="s">
        <v>121</v>
      </c>
      <c r="N606" s="32"/>
      <c r="O606" s="31">
        <v>50</v>
      </c>
      <c r="P606" s="967" t="s">
        <v>955</v>
      </c>
      <c r="Q606" s="782"/>
      <c r="R606" s="782"/>
      <c r="S606" s="782"/>
      <c r="T606" s="783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IFERROR(IF(Y606=0,"",ROUNDUP(Y606/H606,0)*0.00902),"")</f>
        <v/>
      </c>
      <c r="AA606" s="55"/>
      <c r="AB606" s="56"/>
      <c r="AC606" s="707" t="s">
        <v>945</v>
      </c>
      <c r="AG606" s="63"/>
      <c r="AJ606" s="66"/>
      <c r="AK606" s="66">
        <v>0</v>
      </c>
      <c r="BB606" s="708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customHeight="1" x14ac:dyDescent="0.25">
      <c r="A607" s="53" t="s">
        <v>956</v>
      </c>
      <c r="B607" s="53" t="s">
        <v>957</v>
      </c>
      <c r="C607" s="30">
        <v>4301011765</v>
      </c>
      <c r="D607" s="788">
        <v>4640242181172</v>
      </c>
      <c r="E607" s="789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128</v>
      </c>
      <c r="L607" s="31"/>
      <c r="M607" s="32" t="s">
        <v>121</v>
      </c>
      <c r="N607" s="32"/>
      <c r="O607" s="31">
        <v>55</v>
      </c>
      <c r="P607" s="1083" t="s">
        <v>958</v>
      </c>
      <c r="Q607" s="782"/>
      <c r="R607" s="782"/>
      <c r="S607" s="782"/>
      <c r="T607" s="783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9" t="s">
        <v>949</v>
      </c>
      <c r="AG607" s="63"/>
      <c r="AJ607" s="66"/>
      <c r="AK607" s="66">
        <v>0</v>
      </c>
      <c r="BB607" s="710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6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6" t="s">
        <v>69</v>
      </c>
      <c r="X609" s="779">
        <f>IFERROR(SUM(X601:X607),"0")</f>
        <v>0</v>
      </c>
      <c r="Y609" s="779">
        <f>IFERROR(SUM(Y601:Y607),"0")</f>
        <v>0</v>
      </c>
      <c r="Z609" s="36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68"/>
      <c r="AB610" s="768"/>
      <c r="AC610" s="768"/>
    </row>
    <row r="611" spans="1:68" ht="16.5" customHeight="1" x14ac:dyDescent="0.25">
      <c r="A611" s="53" t="s">
        <v>959</v>
      </c>
      <c r="B611" s="53" t="s">
        <v>960</v>
      </c>
      <c r="C611" s="30">
        <v>4301020269</v>
      </c>
      <c r="D611" s="788">
        <v>4640242180519</v>
      </c>
      <c r="E611" s="789"/>
      <c r="F611" s="776">
        <v>1.35</v>
      </c>
      <c r="G611" s="31">
        <v>8</v>
      </c>
      <c r="H611" s="776">
        <v>10.8</v>
      </c>
      <c r="I611" s="776">
        <v>11.28</v>
      </c>
      <c r="J611" s="31">
        <v>56</v>
      </c>
      <c r="K611" s="31" t="s">
        <v>118</v>
      </c>
      <c r="L611" s="31"/>
      <c r="M611" s="32" t="s">
        <v>77</v>
      </c>
      <c r="N611" s="32"/>
      <c r="O611" s="31">
        <v>50</v>
      </c>
      <c r="P611" s="1018" t="s">
        <v>961</v>
      </c>
      <c r="Q611" s="782"/>
      <c r="R611" s="782"/>
      <c r="S611" s="782"/>
      <c r="T611" s="783"/>
      <c r="U611" s="33"/>
      <c r="V611" s="33"/>
      <c r="W611" s="34" t="s">
        <v>69</v>
      </c>
      <c r="X611" s="777">
        <v>0</v>
      </c>
      <c r="Y611" s="778">
        <f>IFERROR(IF(X611="",0,CEILING((X611/$H611),1)*$H611),"")</f>
        <v>0</v>
      </c>
      <c r="Z611" s="35" t="str">
        <f>IFERROR(IF(Y611=0,"",ROUNDUP(Y611/H611,0)*0.02175),"")</f>
        <v/>
      </c>
      <c r="AA611" s="55"/>
      <c r="AB611" s="56"/>
      <c r="AC611" s="711" t="s">
        <v>962</v>
      </c>
      <c r="AG611" s="63"/>
      <c r="AJ611" s="66"/>
      <c r="AK611" s="66">
        <v>0</v>
      </c>
      <c r="BB611" s="712" t="s">
        <v>1</v>
      </c>
      <c r="BM611" s="63">
        <f>IFERROR(X611*I611/H611,"0")</f>
        <v>0</v>
      </c>
      <c r="BN611" s="63">
        <f>IFERROR(Y611*I611/H611,"0")</f>
        <v>0</v>
      </c>
      <c r="BO611" s="63">
        <f>IFERROR(1/J611*(X611/H611),"0")</f>
        <v>0</v>
      </c>
      <c r="BP611" s="63">
        <f>IFERROR(1/J611*(Y611/H611),"0")</f>
        <v>0</v>
      </c>
    </row>
    <row r="612" spans="1:68" ht="27" customHeight="1" x14ac:dyDescent="0.25">
      <c r="A612" s="53" t="s">
        <v>963</v>
      </c>
      <c r="B612" s="53" t="s">
        <v>964</v>
      </c>
      <c r="C612" s="30">
        <v>4301020260</v>
      </c>
      <c r="D612" s="788">
        <v>4640242180526</v>
      </c>
      <c r="E612" s="789"/>
      <c r="F612" s="776">
        <v>1.8</v>
      </c>
      <c r="G612" s="31">
        <v>6</v>
      </c>
      <c r="H612" s="776">
        <v>10.8</v>
      </c>
      <c r="I612" s="776">
        <v>11.28</v>
      </c>
      <c r="J612" s="31">
        <v>56</v>
      </c>
      <c r="K612" s="31" t="s">
        <v>118</v>
      </c>
      <c r="L612" s="31"/>
      <c r="M612" s="32" t="s">
        <v>121</v>
      </c>
      <c r="N612" s="32"/>
      <c r="O612" s="31">
        <v>50</v>
      </c>
      <c r="P612" s="1028" t="s">
        <v>965</v>
      </c>
      <c r="Q612" s="782"/>
      <c r="R612" s="782"/>
      <c r="S612" s="782"/>
      <c r="T612" s="783"/>
      <c r="U612" s="33"/>
      <c r="V612" s="33"/>
      <c r="W612" s="34" t="s">
        <v>69</v>
      </c>
      <c r="X612" s="777">
        <v>0</v>
      </c>
      <c r="Y612" s="778">
        <f>IFERROR(IF(X612="",0,CEILING((X612/$H612),1)*$H612),"")</f>
        <v>0</v>
      </c>
      <c r="Z612" s="35" t="str">
        <f>IFERROR(IF(Y612=0,"",ROUNDUP(Y612/H612,0)*0.02175),"")</f>
        <v/>
      </c>
      <c r="AA612" s="55"/>
      <c r="AB612" s="56"/>
      <c r="AC612" s="713" t="s">
        <v>962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t="27" customHeight="1" x14ac:dyDescent="0.25">
      <c r="A613" s="53" t="s">
        <v>966</v>
      </c>
      <c r="B613" s="53" t="s">
        <v>967</v>
      </c>
      <c r="C613" s="30">
        <v>4301020309</v>
      </c>
      <c r="D613" s="788">
        <v>4640242180090</v>
      </c>
      <c r="E613" s="789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118</v>
      </c>
      <c r="L613" s="31"/>
      <c r="M613" s="32" t="s">
        <v>121</v>
      </c>
      <c r="N613" s="32"/>
      <c r="O613" s="31">
        <v>50</v>
      </c>
      <c r="P613" s="787" t="s">
        <v>968</v>
      </c>
      <c r="Q613" s="782"/>
      <c r="R613" s="782"/>
      <c r="S613" s="782"/>
      <c r="T613" s="783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5" t="s">
        <v>969</v>
      </c>
      <c r="AG613" s="63"/>
      <c r="AJ613" s="66"/>
      <c r="AK613" s="66">
        <v>0</v>
      </c>
      <c r="BB613" s="716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customHeight="1" x14ac:dyDescent="0.25">
      <c r="A614" s="53" t="s">
        <v>970</v>
      </c>
      <c r="B614" s="53" t="s">
        <v>971</v>
      </c>
      <c r="C614" s="30">
        <v>4301020295</v>
      </c>
      <c r="D614" s="788">
        <v>4640242181363</v>
      </c>
      <c r="E614" s="789"/>
      <c r="F614" s="776">
        <v>0.4</v>
      </c>
      <c r="G614" s="31">
        <v>10</v>
      </c>
      <c r="H614" s="776">
        <v>4</v>
      </c>
      <c r="I614" s="776">
        <v>4.21</v>
      </c>
      <c r="J614" s="31">
        <v>132</v>
      </c>
      <c r="K614" s="31" t="s">
        <v>128</v>
      </c>
      <c r="L614" s="31"/>
      <c r="M614" s="32" t="s">
        <v>121</v>
      </c>
      <c r="N614" s="32"/>
      <c r="O614" s="31">
        <v>50</v>
      </c>
      <c r="P614" s="1003" t="s">
        <v>972</v>
      </c>
      <c r="Q614" s="782"/>
      <c r="R614" s="782"/>
      <c r="S614" s="782"/>
      <c r="T614" s="783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IFERROR(IF(Y614=0,"",ROUNDUP(Y614/H614,0)*0.00902),"")</f>
        <v/>
      </c>
      <c r="AA614" s="55"/>
      <c r="AB614" s="56"/>
      <c r="AC614" s="717" t="s">
        <v>969</v>
      </c>
      <c r="AG614" s="63"/>
      <c r="AJ614" s="66"/>
      <c r="AK614" s="66">
        <v>0</v>
      </c>
      <c r="BB614" s="718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6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6" t="s">
        <v>69</v>
      </c>
      <c r="X616" s="779">
        <f>IFERROR(SUM(X611:X614),"0")</f>
        <v>0</v>
      </c>
      <c r="Y616" s="779">
        <f>IFERROR(SUM(Y611:Y614),"0")</f>
        <v>0</v>
      </c>
      <c r="Z616" s="36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68"/>
      <c r="AB617" s="768"/>
      <c r="AC617" s="768"/>
    </row>
    <row r="618" spans="1:68" ht="27" customHeight="1" x14ac:dyDescent="0.25">
      <c r="A618" s="53" t="s">
        <v>973</v>
      </c>
      <c r="B618" s="53" t="s">
        <v>974</v>
      </c>
      <c r="C618" s="30">
        <v>4301031280</v>
      </c>
      <c r="D618" s="788">
        <v>4640242180816</v>
      </c>
      <c r="E618" s="789"/>
      <c r="F618" s="776">
        <v>0.7</v>
      </c>
      <c r="G618" s="31">
        <v>6</v>
      </c>
      <c r="H618" s="776">
        <v>4.2</v>
      </c>
      <c r="I618" s="776">
        <v>4.46</v>
      </c>
      <c r="J618" s="31">
        <v>156</v>
      </c>
      <c r="K618" s="31" t="s">
        <v>128</v>
      </c>
      <c r="L618" s="31"/>
      <c r="M618" s="32" t="s">
        <v>68</v>
      </c>
      <c r="N618" s="32"/>
      <c r="O618" s="31">
        <v>40</v>
      </c>
      <c r="P618" s="1077" t="s">
        <v>975</v>
      </c>
      <c r="Q618" s="782"/>
      <c r="R618" s="782"/>
      <c r="S618" s="782"/>
      <c r="T618" s="783"/>
      <c r="U618" s="33"/>
      <c r="V618" s="33"/>
      <c r="W618" s="34" t="s">
        <v>69</v>
      </c>
      <c r="X618" s="777">
        <v>0</v>
      </c>
      <c r="Y618" s="778">
        <f t="shared" ref="Y618:Y624" si="125">IFERROR(IF(X618="",0,CEILING((X618/$H618),1)*$H618),"")</f>
        <v>0</v>
      </c>
      <c r="Z618" s="35" t="str">
        <f>IFERROR(IF(Y618=0,"",ROUNDUP(Y618/H618,0)*0.00753),"")</f>
        <v/>
      </c>
      <c r="AA618" s="55"/>
      <c r="AB618" s="56"/>
      <c r="AC618" s="719" t="s">
        <v>976</v>
      </c>
      <c r="AG618" s="63"/>
      <c r="AJ618" s="66"/>
      <c r="AK618" s="66">
        <v>0</v>
      </c>
      <c r="BB618" s="720" t="s">
        <v>1</v>
      </c>
      <c r="BM618" s="63">
        <f t="shared" ref="BM618:BM624" si="126">IFERROR(X618*I618/H618,"0")</f>
        <v>0</v>
      </c>
      <c r="BN618" s="63">
        <f t="shared" ref="BN618:BN624" si="127">IFERROR(Y618*I618/H618,"0")</f>
        <v>0</v>
      </c>
      <c r="BO618" s="63">
        <f t="shared" ref="BO618:BO624" si="128">IFERROR(1/J618*(X618/H618),"0")</f>
        <v>0</v>
      </c>
      <c r="BP618" s="63">
        <f t="shared" ref="BP618:BP624" si="129">IFERROR(1/J618*(Y618/H618),"0")</f>
        <v>0</v>
      </c>
    </row>
    <row r="619" spans="1:68" ht="27" customHeight="1" x14ac:dyDescent="0.25">
      <c r="A619" s="53" t="s">
        <v>977</v>
      </c>
      <c r="B619" s="53" t="s">
        <v>978</v>
      </c>
      <c r="C619" s="30">
        <v>4301031244</v>
      </c>
      <c r="D619" s="788">
        <v>4640242180595</v>
      </c>
      <c r="E619" s="789"/>
      <c r="F619" s="776">
        <v>0.7</v>
      </c>
      <c r="G619" s="31">
        <v>6</v>
      </c>
      <c r="H619" s="776">
        <v>4.2</v>
      </c>
      <c r="I619" s="776">
        <v>4.46</v>
      </c>
      <c r="J619" s="31">
        <v>156</v>
      </c>
      <c r="K619" s="31" t="s">
        <v>128</v>
      </c>
      <c r="L619" s="31"/>
      <c r="M619" s="32" t="s">
        <v>68</v>
      </c>
      <c r="N619" s="32"/>
      <c r="O619" s="31">
        <v>40</v>
      </c>
      <c r="P619" s="1023" t="s">
        <v>979</v>
      </c>
      <c r="Q619" s="782"/>
      <c r="R619" s="782"/>
      <c r="S619" s="782"/>
      <c r="T619" s="783"/>
      <c r="U619" s="33"/>
      <c r="V619" s="33"/>
      <c r="W619" s="34" t="s">
        <v>69</v>
      </c>
      <c r="X619" s="777">
        <v>0</v>
      </c>
      <c r="Y619" s="778">
        <f t="shared" si="125"/>
        <v>0</v>
      </c>
      <c r="Z619" s="35" t="str">
        <f>IFERROR(IF(Y619=0,"",ROUNDUP(Y619/H619,0)*0.00753),"")</f>
        <v/>
      </c>
      <c r="AA619" s="55"/>
      <c r="AB619" s="56"/>
      <c r="AC619" s="721" t="s">
        <v>980</v>
      </c>
      <c r="AG619" s="63"/>
      <c r="AJ619" s="66"/>
      <c r="AK619" s="66">
        <v>0</v>
      </c>
      <c r="BB619" s="722" t="s">
        <v>1</v>
      </c>
      <c r="BM619" s="63">
        <f t="shared" si="126"/>
        <v>0</v>
      </c>
      <c r="BN619" s="63">
        <f t="shared" si="127"/>
        <v>0</v>
      </c>
      <c r="BO619" s="63">
        <f t="shared" si="128"/>
        <v>0</v>
      </c>
      <c r="BP619" s="63">
        <f t="shared" si="129"/>
        <v>0</v>
      </c>
    </row>
    <row r="620" spans="1:68" ht="27" customHeight="1" x14ac:dyDescent="0.25">
      <c r="A620" s="53" t="s">
        <v>981</v>
      </c>
      <c r="B620" s="53" t="s">
        <v>982</v>
      </c>
      <c r="C620" s="30">
        <v>4301031289</v>
      </c>
      <c r="D620" s="788">
        <v>4640242181615</v>
      </c>
      <c r="E620" s="789"/>
      <c r="F620" s="776">
        <v>0.7</v>
      </c>
      <c r="G620" s="31">
        <v>6</v>
      </c>
      <c r="H620" s="776">
        <v>4.2</v>
      </c>
      <c r="I620" s="776">
        <v>4.4000000000000004</v>
      </c>
      <c r="J620" s="31">
        <v>156</v>
      </c>
      <c r="K620" s="31" t="s">
        <v>128</v>
      </c>
      <c r="L620" s="31"/>
      <c r="M620" s="32" t="s">
        <v>68</v>
      </c>
      <c r="N620" s="32"/>
      <c r="O620" s="31">
        <v>45</v>
      </c>
      <c r="P620" s="1082" t="s">
        <v>983</v>
      </c>
      <c r="Q620" s="782"/>
      <c r="R620" s="782"/>
      <c r="S620" s="782"/>
      <c r="T620" s="783"/>
      <c r="U620" s="33"/>
      <c r="V620" s="33"/>
      <c r="W620" s="34" t="s">
        <v>69</v>
      </c>
      <c r="X620" s="777">
        <v>0</v>
      </c>
      <c r="Y620" s="778">
        <f t="shared" si="125"/>
        <v>0</v>
      </c>
      <c r="Z620" s="35" t="str">
        <f>IFERROR(IF(Y620=0,"",ROUNDUP(Y620/H620,0)*0.00753),"")</f>
        <v/>
      </c>
      <c r="AA620" s="55"/>
      <c r="AB620" s="56"/>
      <c r="AC620" s="723" t="s">
        <v>984</v>
      </c>
      <c r="AG620" s="63"/>
      <c r="AJ620" s="66"/>
      <c r="AK620" s="66">
        <v>0</v>
      </c>
      <c r="BB620" s="724" t="s">
        <v>1</v>
      </c>
      <c r="BM620" s="63">
        <f t="shared" si="126"/>
        <v>0</v>
      </c>
      <c r="BN620" s="63">
        <f t="shared" si="127"/>
        <v>0</v>
      </c>
      <c r="BO620" s="63">
        <f t="shared" si="128"/>
        <v>0</v>
      </c>
      <c r="BP620" s="63">
        <f t="shared" si="129"/>
        <v>0</v>
      </c>
    </row>
    <row r="621" spans="1:68" ht="27" customHeight="1" x14ac:dyDescent="0.25">
      <c r="A621" s="53" t="s">
        <v>985</v>
      </c>
      <c r="B621" s="53" t="s">
        <v>986</v>
      </c>
      <c r="C621" s="30">
        <v>4301031285</v>
      </c>
      <c r="D621" s="788">
        <v>4640242181639</v>
      </c>
      <c r="E621" s="789"/>
      <c r="F621" s="776">
        <v>0.7</v>
      </c>
      <c r="G621" s="31">
        <v>6</v>
      </c>
      <c r="H621" s="776">
        <v>4.2</v>
      </c>
      <c r="I621" s="776">
        <v>4.4000000000000004</v>
      </c>
      <c r="J621" s="31">
        <v>156</v>
      </c>
      <c r="K621" s="31" t="s">
        <v>128</v>
      </c>
      <c r="L621" s="31"/>
      <c r="M621" s="32" t="s">
        <v>68</v>
      </c>
      <c r="N621" s="32"/>
      <c r="O621" s="31">
        <v>45</v>
      </c>
      <c r="P621" s="830" t="s">
        <v>987</v>
      </c>
      <c r="Q621" s="782"/>
      <c r="R621" s="782"/>
      <c r="S621" s="782"/>
      <c r="T621" s="783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IFERROR(IF(Y621=0,"",ROUNDUP(Y621/H621,0)*0.00753),"")</f>
        <v/>
      </c>
      <c r="AA621" s="55"/>
      <c r="AB621" s="56"/>
      <c r="AC621" s="725" t="s">
        <v>988</v>
      </c>
      <c r="AG621" s="63"/>
      <c r="AJ621" s="66"/>
      <c r="AK621" s="66">
        <v>0</v>
      </c>
      <c r="BB621" s="726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customHeight="1" x14ac:dyDescent="0.25">
      <c r="A622" s="53" t="s">
        <v>989</v>
      </c>
      <c r="B622" s="53" t="s">
        <v>990</v>
      </c>
      <c r="C622" s="30">
        <v>4301031287</v>
      </c>
      <c r="D622" s="788">
        <v>4640242181622</v>
      </c>
      <c r="E622" s="789"/>
      <c r="F622" s="776">
        <v>0.7</v>
      </c>
      <c r="G622" s="31">
        <v>6</v>
      </c>
      <c r="H622" s="776">
        <v>4.2</v>
      </c>
      <c r="I622" s="776">
        <v>4.4000000000000004</v>
      </c>
      <c r="J622" s="31">
        <v>156</v>
      </c>
      <c r="K622" s="31" t="s">
        <v>128</v>
      </c>
      <c r="L622" s="31"/>
      <c r="M622" s="32" t="s">
        <v>68</v>
      </c>
      <c r="N622" s="32"/>
      <c r="O622" s="31">
        <v>45</v>
      </c>
      <c r="P622" s="1010" t="s">
        <v>991</v>
      </c>
      <c r="Q622" s="782"/>
      <c r="R622" s="782"/>
      <c r="S622" s="782"/>
      <c r="T622" s="783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IFERROR(IF(Y622=0,"",ROUNDUP(Y622/H622,0)*0.00753),"")</f>
        <v/>
      </c>
      <c r="AA622" s="55"/>
      <c r="AB622" s="56"/>
      <c r="AC622" s="727" t="s">
        <v>992</v>
      </c>
      <c r="AG622" s="63"/>
      <c r="AJ622" s="66"/>
      <c r="AK622" s="66">
        <v>0</v>
      </c>
      <c r="BB622" s="728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customHeight="1" x14ac:dyDescent="0.25">
      <c r="A623" s="53" t="s">
        <v>993</v>
      </c>
      <c r="B623" s="53" t="s">
        <v>994</v>
      </c>
      <c r="C623" s="30">
        <v>4301031203</v>
      </c>
      <c r="D623" s="788">
        <v>4640242180908</v>
      </c>
      <c r="E623" s="789"/>
      <c r="F623" s="776">
        <v>0.28000000000000003</v>
      </c>
      <c r="G623" s="31">
        <v>6</v>
      </c>
      <c r="H623" s="776">
        <v>1.68</v>
      </c>
      <c r="I623" s="776">
        <v>1.81</v>
      </c>
      <c r="J623" s="31">
        <v>234</v>
      </c>
      <c r="K623" s="31" t="s">
        <v>67</v>
      </c>
      <c r="L623" s="31"/>
      <c r="M623" s="32" t="s">
        <v>68</v>
      </c>
      <c r="N623" s="32"/>
      <c r="O623" s="31">
        <v>40</v>
      </c>
      <c r="P623" s="997" t="s">
        <v>995</v>
      </c>
      <c r="Q623" s="782"/>
      <c r="R623" s="782"/>
      <c r="S623" s="782"/>
      <c r="T623" s="783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IFERROR(IF(Y623=0,"",ROUNDUP(Y623/H623,0)*0.00502),"")</f>
        <v/>
      </c>
      <c r="AA623" s="55"/>
      <c r="AB623" s="56"/>
      <c r="AC623" s="729" t="s">
        <v>976</v>
      </c>
      <c r="AG623" s="63"/>
      <c r="AJ623" s="66"/>
      <c r="AK623" s="66">
        <v>0</v>
      </c>
      <c r="BB623" s="730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customHeight="1" x14ac:dyDescent="0.25">
      <c r="A624" s="53" t="s">
        <v>996</v>
      </c>
      <c r="B624" s="53" t="s">
        <v>997</v>
      </c>
      <c r="C624" s="30">
        <v>4301031200</v>
      </c>
      <c r="D624" s="788">
        <v>4640242180489</v>
      </c>
      <c r="E624" s="789"/>
      <c r="F624" s="776">
        <v>0.28000000000000003</v>
      </c>
      <c r="G624" s="31">
        <v>6</v>
      </c>
      <c r="H624" s="776">
        <v>1.68</v>
      </c>
      <c r="I624" s="776">
        <v>1.84</v>
      </c>
      <c r="J624" s="31">
        <v>234</v>
      </c>
      <c r="K624" s="31" t="s">
        <v>67</v>
      </c>
      <c r="L624" s="31"/>
      <c r="M624" s="32" t="s">
        <v>68</v>
      </c>
      <c r="N624" s="32"/>
      <c r="O624" s="31">
        <v>40</v>
      </c>
      <c r="P624" s="864" t="s">
        <v>998</v>
      </c>
      <c r="Q624" s="782"/>
      <c r="R624" s="782"/>
      <c r="S624" s="782"/>
      <c r="T624" s="783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IFERROR(IF(Y624=0,"",ROUNDUP(Y624/H624,0)*0.00502),"")</f>
        <v/>
      </c>
      <c r="AA624" s="55"/>
      <c r="AB624" s="56"/>
      <c r="AC624" s="731" t="s">
        <v>980</v>
      </c>
      <c r="AG624" s="63"/>
      <c r="AJ624" s="66"/>
      <c r="AK624" s="66">
        <v>0</v>
      </c>
      <c r="BB624" s="732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6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6" t="s">
        <v>69</v>
      </c>
      <c r="X626" s="779">
        <f>IFERROR(SUM(X618:X624),"0")</f>
        <v>0</v>
      </c>
      <c r="Y626" s="779">
        <f>IFERROR(SUM(Y618:Y624),"0")</f>
        <v>0</v>
      </c>
      <c r="Z626" s="36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68"/>
      <c r="AB627" s="768"/>
      <c r="AC627" s="768"/>
    </row>
    <row r="628" spans="1:68" ht="27" customHeight="1" x14ac:dyDescent="0.25">
      <c r="A628" s="53" t="s">
        <v>999</v>
      </c>
      <c r="B628" s="53" t="s">
        <v>1000</v>
      </c>
      <c r="C628" s="30">
        <v>4301051746</v>
      </c>
      <c r="D628" s="788">
        <v>4640242180533</v>
      </c>
      <c r="E628" s="789"/>
      <c r="F628" s="776">
        <v>1.3</v>
      </c>
      <c r="G628" s="31">
        <v>6</v>
      </c>
      <c r="H628" s="776">
        <v>7.8</v>
      </c>
      <c r="I628" s="776">
        <v>8.3640000000000008</v>
      </c>
      <c r="J628" s="31">
        <v>56</v>
      </c>
      <c r="K628" s="31" t="s">
        <v>118</v>
      </c>
      <c r="L628" s="31"/>
      <c r="M628" s="32" t="s">
        <v>77</v>
      </c>
      <c r="N628" s="32"/>
      <c r="O628" s="31">
        <v>40</v>
      </c>
      <c r="P628" s="814" t="s">
        <v>1001</v>
      </c>
      <c r="Q628" s="782"/>
      <c r="R628" s="782"/>
      <c r="S628" s="782"/>
      <c r="T628" s="783"/>
      <c r="U628" s="33"/>
      <c r="V628" s="33"/>
      <c r="W628" s="34" t="s">
        <v>69</v>
      </c>
      <c r="X628" s="777">
        <v>0</v>
      </c>
      <c r="Y628" s="778">
        <f t="shared" ref="Y628:Y635" si="130">IFERROR(IF(X628="",0,CEILING((X628/$H628),1)*$H628),"")</f>
        <v>0</v>
      </c>
      <c r="Z628" s="35" t="str">
        <f>IFERROR(IF(Y628=0,"",ROUNDUP(Y628/H628,0)*0.02175),"")</f>
        <v/>
      </c>
      <c r="AA628" s="55"/>
      <c r="AB628" s="56"/>
      <c r="AC628" s="733" t="s">
        <v>1002</v>
      </c>
      <c r="AG628" s="63"/>
      <c r="AJ628" s="66"/>
      <c r="AK628" s="66">
        <v>0</v>
      </c>
      <c r="BB628" s="734" t="s">
        <v>1</v>
      </c>
      <c r="BM628" s="63">
        <f t="shared" ref="BM628:BM635" si="131">IFERROR(X628*I628/H628,"0")</f>
        <v>0</v>
      </c>
      <c r="BN628" s="63">
        <f t="shared" ref="BN628:BN635" si="132">IFERROR(Y628*I628/H628,"0")</f>
        <v>0</v>
      </c>
      <c r="BO628" s="63">
        <f t="shared" ref="BO628:BO635" si="133">IFERROR(1/J628*(X628/H628),"0")</f>
        <v>0</v>
      </c>
      <c r="BP628" s="63">
        <f t="shared" ref="BP628:BP635" si="134">IFERROR(1/J628*(Y628/H628),"0")</f>
        <v>0</v>
      </c>
    </row>
    <row r="629" spans="1:68" ht="27" customHeight="1" x14ac:dyDescent="0.25">
      <c r="A629" s="53" t="s">
        <v>999</v>
      </c>
      <c r="B629" s="53" t="s">
        <v>1003</v>
      </c>
      <c r="C629" s="30">
        <v>4301051887</v>
      </c>
      <c r="D629" s="788">
        <v>4640242180533</v>
      </c>
      <c r="E629" s="789"/>
      <c r="F629" s="776">
        <v>1.3</v>
      </c>
      <c r="G629" s="31">
        <v>6</v>
      </c>
      <c r="H629" s="776">
        <v>7.8</v>
      </c>
      <c r="I629" s="776">
        <v>8.3640000000000008</v>
      </c>
      <c r="J629" s="31">
        <v>56</v>
      </c>
      <c r="K629" s="31" t="s">
        <v>118</v>
      </c>
      <c r="L629" s="31"/>
      <c r="M629" s="32" t="s">
        <v>77</v>
      </c>
      <c r="N629" s="32"/>
      <c r="O629" s="31">
        <v>45</v>
      </c>
      <c r="P629" s="1036" t="s">
        <v>1004</v>
      </c>
      <c r="Q629" s="782"/>
      <c r="R629" s="782"/>
      <c r="S629" s="782"/>
      <c r="T629" s="783"/>
      <c r="U629" s="33"/>
      <c r="V629" s="33"/>
      <c r="W629" s="34" t="s">
        <v>69</v>
      </c>
      <c r="X629" s="777">
        <v>0</v>
      </c>
      <c r="Y629" s="778">
        <f t="shared" si="130"/>
        <v>0</v>
      </c>
      <c r="Z629" s="35" t="str">
        <f>IFERROR(IF(Y629=0,"",ROUNDUP(Y629/H629,0)*0.02175),"")</f>
        <v/>
      </c>
      <c r="AA629" s="55"/>
      <c r="AB629" s="56"/>
      <c r="AC629" s="735" t="s">
        <v>1002</v>
      </c>
      <c r="AG629" s="63"/>
      <c r="AJ629" s="66"/>
      <c r="AK629" s="66">
        <v>0</v>
      </c>
      <c r="BB629" s="736" t="s">
        <v>1</v>
      </c>
      <c r="BM629" s="63">
        <f t="shared" si="131"/>
        <v>0</v>
      </c>
      <c r="BN629" s="63">
        <f t="shared" si="132"/>
        <v>0</v>
      </c>
      <c r="BO629" s="63">
        <f t="shared" si="133"/>
        <v>0</v>
      </c>
      <c r="BP629" s="63">
        <f t="shared" si="134"/>
        <v>0</v>
      </c>
    </row>
    <row r="630" spans="1:68" ht="27" customHeight="1" x14ac:dyDescent="0.25">
      <c r="A630" s="53" t="s">
        <v>1005</v>
      </c>
      <c r="B630" s="53" t="s">
        <v>1006</v>
      </c>
      <c r="C630" s="30">
        <v>4301051510</v>
      </c>
      <c r="D630" s="788">
        <v>4640242180540</v>
      </c>
      <c r="E630" s="789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118</v>
      </c>
      <c r="L630" s="31"/>
      <c r="M630" s="32" t="s">
        <v>68</v>
      </c>
      <c r="N630" s="32"/>
      <c r="O630" s="31">
        <v>30</v>
      </c>
      <c r="P630" s="1045" t="s">
        <v>1007</v>
      </c>
      <c r="Q630" s="782"/>
      <c r="R630" s="782"/>
      <c r="S630" s="782"/>
      <c r="T630" s="783"/>
      <c r="U630" s="33"/>
      <c r="V630" s="33"/>
      <c r="W630" s="34" t="s">
        <v>69</v>
      </c>
      <c r="X630" s="777">
        <v>0</v>
      </c>
      <c r="Y630" s="778">
        <f t="shared" si="130"/>
        <v>0</v>
      </c>
      <c r="Z630" s="35" t="str">
        <f>IFERROR(IF(Y630=0,"",ROUNDUP(Y630/H630,0)*0.02175),"")</f>
        <v/>
      </c>
      <c r="AA630" s="55"/>
      <c r="AB630" s="56"/>
      <c r="AC630" s="737" t="s">
        <v>1008</v>
      </c>
      <c r="AG630" s="63"/>
      <c r="AJ630" s="66"/>
      <c r="AK630" s="66">
        <v>0</v>
      </c>
      <c r="BB630" s="738" t="s">
        <v>1</v>
      </c>
      <c r="BM630" s="63">
        <f t="shared" si="131"/>
        <v>0</v>
      </c>
      <c r="BN630" s="63">
        <f t="shared" si="132"/>
        <v>0</v>
      </c>
      <c r="BO630" s="63">
        <f t="shared" si="133"/>
        <v>0</v>
      </c>
      <c r="BP630" s="63">
        <f t="shared" si="134"/>
        <v>0</v>
      </c>
    </row>
    <row r="631" spans="1:68" ht="27" customHeight="1" x14ac:dyDescent="0.25">
      <c r="A631" s="53" t="s">
        <v>1005</v>
      </c>
      <c r="B631" s="53" t="s">
        <v>1009</v>
      </c>
      <c r="C631" s="30">
        <v>4301051933</v>
      </c>
      <c r="D631" s="788">
        <v>4640242180540</v>
      </c>
      <c r="E631" s="789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118</v>
      </c>
      <c r="L631" s="31"/>
      <c r="M631" s="32" t="s">
        <v>77</v>
      </c>
      <c r="N631" s="32"/>
      <c r="O631" s="31">
        <v>45</v>
      </c>
      <c r="P631" s="1090" t="s">
        <v>1010</v>
      </c>
      <c r="Q631" s="782"/>
      <c r="R631" s="782"/>
      <c r="S631" s="782"/>
      <c r="T631" s="783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9" t="s">
        <v>1008</v>
      </c>
      <c r="AG631" s="63"/>
      <c r="AJ631" s="66"/>
      <c r="AK631" s="66">
        <v>0</v>
      </c>
      <c r="BB631" s="740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customHeight="1" x14ac:dyDescent="0.25">
      <c r="A632" s="53" t="s">
        <v>1011</v>
      </c>
      <c r="B632" s="53" t="s">
        <v>1012</v>
      </c>
      <c r="C632" s="30">
        <v>4301051390</v>
      </c>
      <c r="D632" s="788">
        <v>4640242181233</v>
      </c>
      <c r="E632" s="789"/>
      <c r="F632" s="776">
        <v>0.3</v>
      </c>
      <c r="G632" s="31">
        <v>6</v>
      </c>
      <c r="H632" s="776">
        <v>1.8</v>
      </c>
      <c r="I632" s="776">
        <v>1.984</v>
      </c>
      <c r="J632" s="31">
        <v>234</v>
      </c>
      <c r="K632" s="31" t="s">
        <v>67</v>
      </c>
      <c r="L632" s="31"/>
      <c r="M632" s="32" t="s">
        <v>68</v>
      </c>
      <c r="N632" s="32"/>
      <c r="O632" s="31">
        <v>40</v>
      </c>
      <c r="P632" s="1049" t="s">
        <v>1013</v>
      </c>
      <c r="Q632" s="782"/>
      <c r="R632" s="782"/>
      <c r="S632" s="782"/>
      <c r="T632" s="783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IFERROR(IF(Y632=0,"",ROUNDUP(Y632/H632,0)*0.00502),"")</f>
        <v/>
      </c>
      <c r="AA632" s="55"/>
      <c r="AB632" s="56"/>
      <c r="AC632" s="741" t="s">
        <v>1002</v>
      </c>
      <c r="AG632" s="63"/>
      <c r="AJ632" s="66"/>
      <c r="AK632" s="66">
        <v>0</v>
      </c>
      <c r="BB632" s="742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customHeight="1" x14ac:dyDescent="0.25">
      <c r="A633" s="53" t="s">
        <v>1011</v>
      </c>
      <c r="B633" s="53" t="s">
        <v>1014</v>
      </c>
      <c r="C633" s="30">
        <v>4301051920</v>
      </c>
      <c r="D633" s="788">
        <v>4640242181233</v>
      </c>
      <c r="E633" s="789"/>
      <c r="F633" s="776">
        <v>0.3</v>
      </c>
      <c r="G633" s="31">
        <v>6</v>
      </c>
      <c r="H633" s="776">
        <v>1.8</v>
      </c>
      <c r="I633" s="776">
        <v>2.0640000000000001</v>
      </c>
      <c r="J633" s="31">
        <v>182</v>
      </c>
      <c r="K633" s="31" t="s">
        <v>76</v>
      </c>
      <c r="L633" s="31"/>
      <c r="M633" s="32" t="s">
        <v>164</v>
      </c>
      <c r="N633" s="32"/>
      <c r="O633" s="31">
        <v>45</v>
      </c>
      <c r="P633" s="1099" t="s">
        <v>1015</v>
      </c>
      <c r="Q633" s="782"/>
      <c r="R633" s="782"/>
      <c r="S633" s="782"/>
      <c r="T633" s="783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IFERROR(IF(Y633=0,"",ROUNDUP(Y633/H633,0)*0.00651),"")</f>
        <v/>
      </c>
      <c r="AA633" s="55"/>
      <c r="AB633" s="56"/>
      <c r="AC633" s="743" t="s">
        <v>1002</v>
      </c>
      <c r="AG633" s="63"/>
      <c r="AJ633" s="66"/>
      <c r="AK633" s="66">
        <v>0</v>
      </c>
      <c r="BB633" s="744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customHeight="1" x14ac:dyDescent="0.25">
      <c r="A634" s="53" t="s">
        <v>1016</v>
      </c>
      <c r="B634" s="53" t="s">
        <v>1017</v>
      </c>
      <c r="C634" s="30">
        <v>4301051448</v>
      </c>
      <c r="D634" s="788">
        <v>4640242181226</v>
      </c>
      <c r="E634" s="789"/>
      <c r="F634" s="776">
        <v>0.3</v>
      </c>
      <c r="G634" s="31">
        <v>6</v>
      </c>
      <c r="H634" s="776">
        <v>1.8</v>
      </c>
      <c r="I634" s="776">
        <v>1.972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30</v>
      </c>
      <c r="P634" s="849" t="s">
        <v>1018</v>
      </c>
      <c r="Q634" s="782"/>
      <c r="R634" s="782"/>
      <c r="S634" s="782"/>
      <c r="T634" s="783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5" t="s">
        <v>1008</v>
      </c>
      <c r="AG634" s="63"/>
      <c r="AJ634" s="66"/>
      <c r="AK634" s="66">
        <v>0</v>
      </c>
      <c r="BB634" s="746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customHeight="1" x14ac:dyDescent="0.25">
      <c r="A635" s="53" t="s">
        <v>1016</v>
      </c>
      <c r="B635" s="53" t="s">
        <v>1019</v>
      </c>
      <c r="C635" s="30">
        <v>4301051921</v>
      </c>
      <c r="D635" s="788">
        <v>4640242181226</v>
      </c>
      <c r="E635" s="789"/>
      <c r="F635" s="776">
        <v>0.3</v>
      </c>
      <c r="G635" s="31">
        <v>6</v>
      </c>
      <c r="H635" s="776">
        <v>1.8</v>
      </c>
      <c r="I635" s="776">
        <v>2.052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880" t="s">
        <v>1020</v>
      </c>
      <c r="Q635" s="782"/>
      <c r="R635" s="782"/>
      <c r="S635" s="782"/>
      <c r="T635" s="783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7" t="s">
        <v>1008</v>
      </c>
      <c r="AG635" s="63"/>
      <c r="AJ635" s="66"/>
      <c r="AK635" s="66">
        <v>0</v>
      </c>
      <c r="BB635" s="748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6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6" t="s">
        <v>69</v>
      </c>
      <c r="X637" s="779">
        <f>IFERROR(SUM(X628:X635),"0")</f>
        <v>0</v>
      </c>
      <c r="Y637" s="779">
        <f>IFERROR(SUM(Y628:Y635),"0")</f>
        <v>0</v>
      </c>
      <c r="Z637" s="36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68"/>
      <c r="AB638" s="768"/>
      <c r="AC638" s="768"/>
    </row>
    <row r="639" spans="1:68" ht="27" customHeight="1" x14ac:dyDescent="0.25">
      <c r="A639" s="53" t="s">
        <v>1021</v>
      </c>
      <c r="B639" s="53" t="s">
        <v>1022</v>
      </c>
      <c r="C639" s="30">
        <v>4301060354</v>
      </c>
      <c r="D639" s="788">
        <v>4640242180120</v>
      </c>
      <c r="E639" s="789"/>
      <c r="F639" s="776">
        <v>1.3</v>
      </c>
      <c r="G639" s="31">
        <v>6</v>
      </c>
      <c r="H639" s="776">
        <v>7.8</v>
      </c>
      <c r="I639" s="776">
        <v>8.2799999999999994</v>
      </c>
      <c r="J639" s="31">
        <v>56</v>
      </c>
      <c r="K639" s="31" t="s">
        <v>118</v>
      </c>
      <c r="L639" s="31"/>
      <c r="M639" s="32" t="s">
        <v>68</v>
      </c>
      <c r="N639" s="32"/>
      <c r="O639" s="31">
        <v>40</v>
      </c>
      <c r="P639" s="1129" t="s">
        <v>1023</v>
      </c>
      <c r="Q639" s="782"/>
      <c r="R639" s="782"/>
      <c r="S639" s="782"/>
      <c r="T639" s="783"/>
      <c r="U639" s="33"/>
      <c r="V639" s="33"/>
      <c r="W639" s="34" t="s">
        <v>69</v>
      </c>
      <c r="X639" s="777">
        <v>0</v>
      </c>
      <c r="Y639" s="778">
        <f>IFERROR(IF(X639="",0,CEILING((X639/$H639),1)*$H639),"")</f>
        <v>0</v>
      </c>
      <c r="Z639" s="35" t="str">
        <f>IFERROR(IF(Y639=0,"",ROUNDUP(Y639/H639,0)*0.02175),"")</f>
        <v/>
      </c>
      <c r="AA639" s="55"/>
      <c r="AB639" s="56"/>
      <c r="AC639" s="749" t="s">
        <v>1024</v>
      </c>
      <c r="AG639" s="63"/>
      <c r="AJ639" s="66"/>
      <c r="AK639" s="66">
        <v>0</v>
      </c>
      <c r="BB639" s="750" t="s">
        <v>1</v>
      </c>
      <c r="BM639" s="63">
        <f>IFERROR(X639*I639/H639,"0")</f>
        <v>0</v>
      </c>
      <c r="BN639" s="63">
        <f>IFERROR(Y639*I639/H639,"0")</f>
        <v>0</v>
      </c>
      <c r="BO639" s="63">
        <f>IFERROR(1/J639*(X639/H639),"0")</f>
        <v>0</v>
      </c>
      <c r="BP639" s="63">
        <f>IFERROR(1/J639*(Y639/H639),"0")</f>
        <v>0</v>
      </c>
    </row>
    <row r="640" spans="1:68" ht="27" customHeight="1" x14ac:dyDescent="0.25">
      <c r="A640" s="53" t="s">
        <v>1021</v>
      </c>
      <c r="B640" s="53" t="s">
        <v>1025</v>
      </c>
      <c r="C640" s="30">
        <v>4301060408</v>
      </c>
      <c r="D640" s="788">
        <v>4640242180120</v>
      </c>
      <c r="E640" s="789"/>
      <c r="F640" s="776">
        <v>1.3</v>
      </c>
      <c r="G640" s="31">
        <v>6</v>
      </c>
      <c r="H640" s="776">
        <v>7.8</v>
      </c>
      <c r="I640" s="776">
        <v>8.2799999999999994</v>
      </c>
      <c r="J640" s="31">
        <v>56</v>
      </c>
      <c r="K640" s="31" t="s">
        <v>118</v>
      </c>
      <c r="L640" s="31"/>
      <c r="M640" s="32" t="s">
        <v>68</v>
      </c>
      <c r="N640" s="32"/>
      <c r="O640" s="31">
        <v>40</v>
      </c>
      <c r="P640" s="934" t="s">
        <v>1026</v>
      </c>
      <c r="Q640" s="782"/>
      <c r="R640" s="782"/>
      <c r="S640" s="782"/>
      <c r="T640" s="783"/>
      <c r="U640" s="33"/>
      <c r="V640" s="33"/>
      <c r="W640" s="34" t="s">
        <v>69</v>
      </c>
      <c r="X640" s="777">
        <v>0</v>
      </c>
      <c r="Y640" s="778">
        <f>IFERROR(IF(X640="",0,CEILING((X640/$H640),1)*$H640),"")</f>
        <v>0</v>
      </c>
      <c r="Z640" s="35" t="str">
        <f>IFERROR(IF(Y640=0,"",ROUNDUP(Y640/H640,0)*0.02175),"")</f>
        <v/>
      </c>
      <c r="AA640" s="55"/>
      <c r="AB640" s="56"/>
      <c r="AC640" s="751" t="s">
        <v>1024</v>
      </c>
      <c r="AG640" s="63"/>
      <c r="AJ640" s="66"/>
      <c r="AK640" s="66">
        <v>0</v>
      </c>
      <c r="BB640" s="752" t="s">
        <v>1</v>
      </c>
      <c r="BM640" s="63">
        <f>IFERROR(X640*I640/H640,"0")</f>
        <v>0</v>
      </c>
      <c r="BN640" s="63">
        <f>IFERROR(Y640*I640/H640,"0")</f>
        <v>0</v>
      </c>
      <c r="BO640" s="63">
        <f>IFERROR(1/J640*(X640/H640),"0")</f>
        <v>0</v>
      </c>
      <c r="BP640" s="63">
        <f>IFERROR(1/J640*(Y640/H640),"0")</f>
        <v>0</v>
      </c>
    </row>
    <row r="641" spans="1:68" ht="27" customHeight="1" x14ac:dyDescent="0.25">
      <c r="A641" s="53" t="s">
        <v>1027</v>
      </c>
      <c r="B641" s="53" t="s">
        <v>1028</v>
      </c>
      <c r="C641" s="30">
        <v>4301060355</v>
      </c>
      <c r="D641" s="788">
        <v>4640242180137</v>
      </c>
      <c r="E641" s="789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118</v>
      </c>
      <c r="L641" s="31"/>
      <c r="M641" s="32" t="s">
        <v>68</v>
      </c>
      <c r="N641" s="32"/>
      <c r="O641" s="31">
        <v>40</v>
      </c>
      <c r="P641" s="1134" t="s">
        <v>1029</v>
      </c>
      <c r="Q641" s="782"/>
      <c r="R641" s="782"/>
      <c r="S641" s="782"/>
      <c r="T641" s="783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53" t="s">
        <v>1030</v>
      </c>
      <c r="AG641" s="63"/>
      <c r="AJ641" s="66"/>
      <c r="AK641" s="66">
        <v>0</v>
      </c>
      <c r="BB641" s="754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customHeight="1" x14ac:dyDescent="0.25">
      <c r="A642" s="53" t="s">
        <v>1027</v>
      </c>
      <c r="B642" s="53" t="s">
        <v>1031</v>
      </c>
      <c r="C642" s="30">
        <v>4301060407</v>
      </c>
      <c r="D642" s="788">
        <v>4640242180137</v>
      </c>
      <c r="E642" s="789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118</v>
      </c>
      <c r="L642" s="31"/>
      <c r="M642" s="32" t="s">
        <v>68</v>
      </c>
      <c r="N642" s="32"/>
      <c r="O642" s="31">
        <v>40</v>
      </c>
      <c r="P642" s="1176" t="s">
        <v>1032</v>
      </c>
      <c r="Q642" s="782"/>
      <c r="R642" s="782"/>
      <c r="S642" s="782"/>
      <c r="T642" s="783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5" t="s">
        <v>1030</v>
      </c>
      <c r="AG642" s="63"/>
      <c r="AJ642" s="66"/>
      <c r="AK642" s="66">
        <v>0</v>
      </c>
      <c r="BB642" s="756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6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6" t="s">
        <v>69</v>
      </c>
      <c r="X644" s="779">
        <f>IFERROR(SUM(X639:X642),"0")</f>
        <v>0</v>
      </c>
      <c r="Y644" s="779">
        <f>IFERROR(SUM(Y639:Y642),"0")</f>
        <v>0</v>
      </c>
      <c r="Z644" s="36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1"/>
      <c r="AB645" s="771"/>
      <c r="AC645" s="771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68"/>
      <c r="AB646" s="768"/>
      <c r="AC646" s="768"/>
    </row>
    <row r="647" spans="1:68" ht="27" customHeight="1" x14ac:dyDescent="0.25">
      <c r="A647" s="53" t="s">
        <v>1034</v>
      </c>
      <c r="B647" s="53" t="s">
        <v>1035</v>
      </c>
      <c r="C647" s="30">
        <v>4301011951</v>
      </c>
      <c r="D647" s="788">
        <v>4640242180045</v>
      </c>
      <c r="E647" s="789"/>
      <c r="F647" s="776">
        <v>1.5</v>
      </c>
      <c r="G647" s="31">
        <v>8</v>
      </c>
      <c r="H647" s="776">
        <v>12</v>
      </c>
      <c r="I647" s="776">
        <v>12.48</v>
      </c>
      <c r="J647" s="31">
        <v>56</v>
      </c>
      <c r="K647" s="31" t="s">
        <v>118</v>
      </c>
      <c r="L647" s="31"/>
      <c r="M647" s="32" t="s">
        <v>121</v>
      </c>
      <c r="N647" s="32"/>
      <c r="O647" s="31">
        <v>55</v>
      </c>
      <c r="P647" s="859" t="s">
        <v>1036</v>
      </c>
      <c r="Q647" s="782"/>
      <c r="R647" s="782"/>
      <c r="S647" s="782"/>
      <c r="T647" s="783"/>
      <c r="U647" s="33"/>
      <c r="V647" s="33"/>
      <c r="W647" s="34" t="s">
        <v>69</v>
      </c>
      <c r="X647" s="777">
        <v>0</v>
      </c>
      <c r="Y647" s="778">
        <f>IFERROR(IF(X647="",0,CEILING((X647/$H647),1)*$H647),"")</f>
        <v>0</v>
      </c>
      <c r="Z647" s="35" t="str">
        <f>IFERROR(IF(Y647=0,"",ROUNDUP(Y647/H647,0)*0.02175),"")</f>
        <v/>
      </c>
      <c r="AA647" s="55"/>
      <c r="AB647" s="56"/>
      <c r="AC647" s="757" t="s">
        <v>1037</v>
      </c>
      <c r="AG647" s="63"/>
      <c r="AJ647" s="66"/>
      <c r="AK647" s="66">
        <v>0</v>
      </c>
      <c r="BB647" s="758" t="s">
        <v>1</v>
      </c>
      <c r="BM647" s="63">
        <f>IFERROR(X647*I647/H647,"0")</f>
        <v>0</v>
      </c>
      <c r="BN647" s="63">
        <f>IFERROR(Y647*I647/H647,"0")</f>
        <v>0</v>
      </c>
      <c r="BO647" s="63">
        <f>IFERROR(1/J647*(X647/H647),"0")</f>
        <v>0</v>
      </c>
      <c r="BP647" s="63">
        <f>IFERROR(1/J647*(Y647/H647),"0")</f>
        <v>0</v>
      </c>
    </row>
    <row r="648" spans="1:68" ht="27" customHeight="1" x14ac:dyDescent="0.25">
      <c r="A648" s="53" t="s">
        <v>1038</v>
      </c>
      <c r="B648" s="53" t="s">
        <v>1039</v>
      </c>
      <c r="C648" s="30">
        <v>4301011950</v>
      </c>
      <c r="D648" s="788">
        <v>4640242180601</v>
      </c>
      <c r="E648" s="789"/>
      <c r="F648" s="776">
        <v>1.5</v>
      </c>
      <c r="G648" s="31">
        <v>8</v>
      </c>
      <c r="H648" s="776">
        <v>12</v>
      </c>
      <c r="I648" s="776">
        <v>12.48</v>
      </c>
      <c r="J648" s="31">
        <v>56</v>
      </c>
      <c r="K648" s="31" t="s">
        <v>118</v>
      </c>
      <c r="L648" s="31"/>
      <c r="M648" s="32" t="s">
        <v>121</v>
      </c>
      <c r="N648" s="32"/>
      <c r="O648" s="31">
        <v>55</v>
      </c>
      <c r="P648" s="1116" t="s">
        <v>1040</v>
      </c>
      <c r="Q648" s="782"/>
      <c r="R648" s="782"/>
      <c r="S648" s="782"/>
      <c r="T648" s="783"/>
      <c r="U648" s="33"/>
      <c r="V648" s="33"/>
      <c r="W648" s="34" t="s">
        <v>69</v>
      </c>
      <c r="X648" s="777">
        <v>0</v>
      </c>
      <c r="Y648" s="778">
        <f>IFERROR(IF(X648="",0,CEILING((X648/$H648),1)*$H648),"")</f>
        <v>0</v>
      </c>
      <c r="Z648" s="35" t="str">
        <f>IFERROR(IF(Y648=0,"",ROUNDUP(Y648/H648,0)*0.02175),"")</f>
        <v/>
      </c>
      <c r="AA648" s="55"/>
      <c r="AB648" s="56"/>
      <c r="AC648" s="759" t="s">
        <v>1041</v>
      </c>
      <c r="AG648" s="63"/>
      <c r="AJ648" s="66"/>
      <c r="AK648" s="66">
        <v>0</v>
      </c>
      <c r="BB648" s="760" t="s">
        <v>1</v>
      </c>
      <c r="BM648" s="63">
        <f>IFERROR(X648*I648/H648,"0")</f>
        <v>0</v>
      </c>
      <c r="BN648" s="63">
        <f>IFERROR(Y648*I648/H648,"0")</f>
        <v>0</v>
      </c>
      <c r="BO648" s="63">
        <f>IFERROR(1/J648*(X648/H648),"0")</f>
        <v>0</v>
      </c>
      <c r="BP648" s="63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6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6" t="s">
        <v>69</v>
      </c>
      <c r="X650" s="779">
        <f>IFERROR(SUM(X647:X648),"0")</f>
        <v>0</v>
      </c>
      <c r="Y650" s="779">
        <f>IFERROR(SUM(Y647:Y648),"0")</f>
        <v>0</v>
      </c>
      <c r="Z650" s="36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68"/>
      <c r="AB651" s="768"/>
      <c r="AC651" s="768"/>
    </row>
    <row r="652" spans="1:68" ht="27" customHeight="1" x14ac:dyDescent="0.25">
      <c r="A652" s="53" t="s">
        <v>1042</v>
      </c>
      <c r="B652" s="53" t="s">
        <v>1043</v>
      </c>
      <c r="C652" s="30">
        <v>4301020314</v>
      </c>
      <c r="D652" s="788">
        <v>4640242180090</v>
      </c>
      <c r="E652" s="789"/>
      <c r="F652" s="776">
        <v>1.5</v>
      </c>
      <c r="G652" s="31">
        <v>8</v>
      </c>
      <c r="H652" s="776">
        <v>12</v>
      </c>
      <c r="I652" s="776">
        <v>12.48</v>
      </c>
      <c r="J652" s="31">
        <v>56</v>
      </c>
      <c r="K652" s="31" t="s">
        <v>118</v>
      </c>
      <c r="L652" s="31"/>
      <c r="M652" s="32" t="s">
        <v>121</v>
      </c>
      <c r="N652" s="32"/>
      <c r="O652" s="31">
        <v>50</v>
      </c>
      <c r="P652" s="1143" t="s">
        <v>1044</v>
      </c>
      <c r="Q652" s="782"/>
      <c r="R652" s="782"/>
      <c r="S652" s="782"/>
      <c r="T652" s="783"/>
      <c r="U652" s="33"/>
      <c r="V652" s="33"/>
      <c r="W652" s="34" t="s">
        <v>69</v>
      </c>
      <c r="X652" s="777">
        <v>0</v>
      </c>
      <c r="Y652" s="778">
        <f>IFERROR(IF(X652="",0,CEILING((X652/$H652),1)*$H652),"")</f>
        <v>0</v>
      </c>
      <c r="Z652" s="35" t="str">
        <f>IFERROR(IF(Y652=0,"",ROUNDUP(Y652/H652,0)*0.02175),"")</f>
        <v/>
      </c>
      <c r="AA652" s="55"/>
      <c r="AB652" s="56"/>
      <c r="AC652" s="761" t="s">
        <v>1045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6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6" t="s">
        <v>69</v>
      </c>
      <c r="X654" s="779">
        <f>IFERROR(SUM(X652:X652),"0")</f>
        <v>0</v>
      </c>
      <c r="Y654" s="779">
        <f>IFERROR(SUM(Y652:Y652),"0")</f>
        <v>0</v>
      </c>
      <c r="Z654" s="36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68"/>
      <c r="AB655" s="768"/>
      <c r="AC655" s="768"/>
    </row>
    <row r="656" spans="1:68" ht="27" customHeight="1" x14ac:dyDescent="0.25">
      <c r="A656" s="53" t="s">
        <v>1046</v>
      </c>
      <c r="B656" s="53" t="s">
        <v>1047</v>
      </c>
      <c r="C656" s="30">
        <v>4301031321</v>
      </c>
      <c r="D656" s="788">
        <v>4640242180076</v>
      </c>
      <c r="E656" s="789"/>
      <c r="F656" s="776">
        <v>0.7</v>
      </c>
      <c r="G656" s="31">
        <v>6</v>
      </c>
      <c r="H656" s="776">
        <v>4.2</v>
      </c>
      <c r="I656" s="776">
        <v>4.4000000000000004</v>
      </c>
      <c r="J656" s="31">
        <v>156</v>
      </c>
      <c r="K656" s="31" t="s">
        <v>128</v>
      </c>
      <c r="L656" s="31"/>
      <c r="M656" s="32" t="s">
        <v>68</v>
      </c>
      <c r="N656" s="32"/>
      <c r="O656" s="31">
        <v>40</v>
      </c>
      <c r="P656" s="943" t="s">
        <v>1048</v>
      </c>
      <c r="Q656" s="782"/>
      <c r="R656" s="782"/>
      <c r="S656" s="782"/>
      <c r="T656" s="783"/>
      <c r="U656" s="33"/>
      <c r="V656" s="33"/>
      <c r="W656" s="34" t="s">
        <v>69</v>
      </c>
      <c r="X656" s="777">
        <v>0</v>
      </c>
      <c r="Y656" s="778">
        <f>IFERROR(IF(X656="",0,CEILING((X656/$H656),1)*$H656),"")</f>
        <v>0</v>
      </c>
      <c r="Z656" s="35" t="str">
        <f>IFERROR(IF(Y656=0,"",ROUNDUP(Y656/H656,0)*0.00753),"")</f>
        <v/>
      </c>
      <c r="AA656" s="55"/>
      <c r="AB656" s="56"/>
      <c r="AC656" s="763" t="s">
        <v>1049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6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6" t="s">
        <v>69</v>
      </c>
      <c r="X658" s="779">
        <f>IFERROR(SUM(X656:X656),"0")</f>
        <v>0</v>
      </c>
      <c r="Y658" s="779">
        <f>IFERROR(SUM(Y656:Y656),"0")</f>
        <v>0</v>
      </c>
      <c r="Z658" s="36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68"/>
      <c r="AB659" s="768"/>
      <c r="AC659" s="768"/>
    </row>
    <row r="660" spans="1:68" ht="27" customHeight="1" x14ac:dyDescent="0.25">
      <c r="A660" s="53" t="s">
        <v>1050</v>
      </c>
      <c r="B660" s="53" t="s">
        <v>1051</v>
      </c>
      <c r="C660" s="30">
        <v>4301051780</v>
      </c>
      <c r="D660" s="788">
        <v>4640242180106</v>
      </c>
      <c r="E660" s="789"/>
      <c r="F660" s="776">
        <v>1.3</v>
      </c>
      <c r="G660" s="31">
        <v>6</v>
      </c>
      <c r="H660" s="776">
        <v>7.8</v>
      </c>
      <c r="I660" s="776">
        <v>8.2799999999999994</v>
      </c>
      <c r="J660" s="31">
        <v>56</v>
      </c>
      <c r="K660" s="31" t="s">
        <v>118</v>
      </c>
      <c r="L660" s="31"/>
      <c r="M660" s="32" t="s">
        <v>68</v>
      </c>
      <c r="N660" s="32"/>
      <c r="O660" s="31">
        <v>45</v>
      </c>
      <c r="P660" s="877" t="s">
        <v>1052</v>
      </c>
      <c r="Q660" s="782"/>
      <c r="R660" s="782"/>
      <c r="S660" s="782"/>
      <c r="T660" s="783"/>
      <c r="U660" s="33"/>
      <c r="V660" s="33"/>
      <c r="W660" s="34" t="s">
        <v>69</v>
      </c>
      <c r="X660" s="777">
        <v>0</v>
      </c>
      <c r="Y660" s="77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5" t="s">
        <v>1053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6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6" t="s">
        <v>69</v>
      </c>
      <c r="X662" s="779">
        <f>IFERROR(SUM(X660:X660),"0")</f>
        <v>0</v>
      </c>
      <c r="Y662" s="779">
        <f>IFERROR(SUM(Y660:Y660),"0")</f>
        <v>0</v>
      </c>
      <c r="Z662" s="36"/>
      <c r="AA662" s="780"/>
      <c r="AB662" s="780"/>
      <c r="AC662" s="780"/>
    </row>
    <row r="663" spans="1:68" ht="15" customHeight="1" x14ac:dyDescent="0.2">
      <c r="A663" s="963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4"/>
      <c r="P663" s="935" t="s">
        <v>1054</v>
      </c>
      <c r="Q663" s="923"/>
      <c r="R663" s="923"/>
      <c r="S663" s="923"/>
      <c r="T663" s="923"/>
      <c r="U663" s="923"/>
      <c r="V663" s="924"/>
      <c r="W663" s="36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14590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14675.579999999998</v>
      </c>
      <c r="Z663" s="36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4"/>
      <c r="P664" s="935" t="s">
        <v>1055</v>
      </c>
      <c r="Q664" s="923"/>
      <c r="R664" s="923"/>
      <c r="S664" s="923"/>
      <c r="T664" s="923"/>
      <c r="U664" s="923"/>
      <c r="V664" s="924"/>
      <c r="W664" s="36" t="s">
        <v>69</v>
      </c>
      <c r="X664" s="779">
        <f>IFERROR(SUM(BM22:BM660),"0")</f>
        <v>15357.496350307409</v>
      </c>
      <c r="Y664" s="779">
        <f>IFERROR(SUM(BN22:BN660),"0")</f>
        <v>15447.665999999997</v>
      </c>
      <c r="Z664" s="36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4"/>
      <c r="P665" s="935" t="s">
        <v>1056</v>
      </c>
      <c r="Q665" s="923"/>
      <c r="R665" s="923"/>
      <c r="S665" s="923"/>
      <c r="T665" s="923"/>
      <c r="U665" s="923"/>
      <c r="V665" s="924"/>
      <c r="W665" s="36" t="s">
        <v>1057</v>
      </c>
      <c r="X665" s="37">
        <f>ROUNDUP(SUM(BO22:BO660),0)</f>
        <v>25</v>
      </c>
      <c r="Y665" s="37">
        <f>ROUNDUP(SUM(BP22:BP660),0)</f>
        <v>25</v>
      </c>
      <c r="Z665" s="36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4"/>
      <c r="P666" s="935" t="s">
        <v>1058</v>
      </c>
      <c r="Q666" s="923"/>
      <c r="R666" s="923"/>
      <c r="S666" s="923"/>
      <c r="T666" s="923"/>
      <c r="U666" s="923"/>
      <c r="V666" s="924"/>
      <c r="W666" s="36" t="s">
        <v>69</v>
      </c>
      <c r="X666" s="779">
        <f>GrossWeightTotal+PalletQtyTotal*25</f>
        <v>15982.496350307409</v>
      </c>
      <c r="Y666" s="779">
        <f>GrossWeightTotalR+PalletQtyTotalR*25</f>
        <v>16072.665999999997</v>
      </c>
      <c r="Z666" s="36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4"/>
      <c r="P667" s="935" t="s">
        <v>1059</v>
      </c>
      <c r="Q667" s="923"/>
      <c r="R667" s="923"/>
      <c r="S667" s="923"/>
      <c r="T667" s="923"/>
      <c r="U667" s="923"/>
      <c r="V667" s="924"/>
      <c r="W667" s="36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1905.9703290611162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1917</v>
      </c>
      <c r="Z667" s="36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4"/>
      <c r="P668" s="935" t="s">
        <v>1060</v>
      </c>
      <c r="Q668" s="923"/>
      <c r="R668" s="923"/>
      <c r="S668" s="923"/>
      <c r="T668" s="923"/>
      <c r="U668" s="923"/>
      <c r="V668" s="924"/>
      <c r="W668" s="38" t="s">
        <v>1061</v>
      </c>
      <c r="X668" s="36"/>
      <c r="Y668" s="36"/>
      <c r="Z668" s="36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28.245100000000004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39" t="s">
        <v>1062</v>
      </c>
      <c r="B670" s="770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0" t="s">
        <v>861</v>
      </c>
      <c r="AD670" s="815" t="s">
        <v>933</v>
      </c>
      <c r="AE670" s="871"/>
      <c r="AF670" s="769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69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69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69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69"/>
    </row>
    <row r="673" spans="1:32" ht="18" customHeight="1" thickTop="1" thickBot="1" x14ac:dyDescent="0.25">
      <c r="A673" s="39" t="s">
        <v>1064</v>
      </c>
      <c r="B673" s="45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5">
        <f>IFERROR(Y48*1,"0")+IFERROR(Y49*1,"0")+IFERROR(Y50*1,"0")+IFERROR(Y51*1,"0")+IFERROR(Y52*1,"0")+IFERROR(Y53*1,"0")+IFERROR(Y57*1,"0")+IFERROR(Y58*1,"0")</f>
        <v>0</v>
      </c>
      <c r="D673" s="45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108</v>
      </c>
      <c r="E673" s="45">
        <f>IFERROR(Y107*1,"0")+IFERROR(Y108*1,"0")+IFERROR(Y109*1,"0")+IFERROR(Y113*1,"0")+IFERROR(Y114*1,"0")+IFERROR(Y115*1,"0")+IFERROR(Y116*1,"0")+IFERROR(Y117*1,"0")+IFERROR(Y118*1,"0")</f>
        <v>201.60000000000002</v>
      </c>
      <c r="F673" s="45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310.5</v>
      </c>
      <c r="G673" s="45">
        <f>IFERROR(Y154*1,"0")+IFERROR(Y155*1,"0")+IFERROR(Y159*1,"0")+IFERROR(Y160*1,"0")+IFERROR(Y164*1,"0")+IFERROR(Y165*1,"0")</f>
        <v>0</v>
      </c>
      <c r="H673" s="45">
        <f>IFERROR(Y170*1,"0")+IFERROR(Y174*1,"0")+IFERROR(Y175*1,"0")+IFERROR(Y176*1,"0")+IFERROR(Y177*1,"0")+IFERROR(Y178*1,"0")+IFERROR(Y182*1,"0")+IFERROR(Y183*1,"0")</f>
        <v>0</v>
      </c>
      <c r="I673" s="45">
        <f>IFERROR(Y189*1,"0")+IFERROR(Y193*1,"0")+IFERROR(Y194*1,"0")+IFERROR(Y195*1,"0")+IFERROR(Y196*1,"0")+IFERROR(Y197*1,"0")+IFERROR(Y198*1,"0")+IFERROR(Y199*1,"0")+IFERROR(Y200*1,"0")</f>
        <v>0</v>
      </c>
      <c r="J673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3" s="45">
        <f>IFERROR(Y250*1,"0")+IFERROR(Y251*1,"0")+IFERROR(Y252*1,"0")+IFERROR(Y253*1,"0")+IFERROR(Y254*1,"0")+IFERROR(Y255*1,"0")+IFERROR(Y256*1,"0")+IFERROR(Y257*1,"0")</f>
        <v>0</v>
      </c>
      <c r="L673" s="45">
        <f>IFERROR(Y262*1,"0")+IFERROR(Y263*1,"0")+IFERROR(Y264*1,"0")+IFERROR(Y265*1,"0")+IFERROR(Y266*1,"0")+IFERROR(Y267*1,"0")+IFERROR(Y268*1,"0")+IFERROR(Y269*1,"0")+IFERROR(Y270*1,"0")+IFERROR(Y274*1,"0")</f>
        <v>0</v>
      </c>
      <c r="M673" s="45">
        <f>IFERROR(Y279*1,"0")+IFERROR(Y280*1,"0")+IFERROR(Y281*1,"0")+IFERROR(Y282*1,"0")+IFERROR(Y283*1,"0")+IFERROR(Y284*1,"0")+IFERROR(Y285*1,"0")+IFERROR(Y286*1,"0")+IFERROR(Y287*1,"0")+IFERROR(Y288*1,"0")</f>
        <v>216</v>
      </c>
      <c r="N673" s="769"/>
      <c r="O673" s="45">
        <f>IFERROR(Y293*1,"0")</f>
        <v>0</v>
      </c>
      <c r="P673" s="45">
        <f>IFERROR(Y298*1,"0")+IFERROR(Y299*1,"0")+IFERROR(Y300*1,"0")</f>
        <v>0</v>
      </c>
      <c r="Q673" s="45">
        <f>IFERROR(Y305*1,"0")+IFERROR(Y306*1,"0")+IFERROR(Y307*1,"0")+IFERROR(Y308*1,"0")+IFERROR(Y309*1,"0")+IFERROR(Y310*1,"0")</f>
        <v>0</v>
      </c>
      <c r="R673" s="45">
        <f>IFERROR(Y315*1,"0")+IFERROR(Y319*1,"0")+IFERROR(Y323*1,"0")</f>
        <v>0</v>
      </c>
      <c r="S673" s="45">
        <f>IFERROR(Y328*1,"0")+IFERROR(Y332*1,"0")+IFERROR(Y336*1,"0")+IFERROR(Y337*1,"0")</f>
        <v>0</v>
      </c>
      <c r="T673" s="45">
        <f>IFERROR(Y342*1,"0")+IFERROR(Y346*1,"0")+IFERROR(Y347*1,"0")+IFERROR(Y351*1,"0")</f>
        <v>50.400000000000006</v>
      </c>
      <c r="U673" s="45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355.2</v>
      </c>
      <c r="V673" s="45">
        <f>IFERROR(Y405*1,"0")+IFERROR(Y409*1,"0")+IFERROR(Y410*1,"0")+IFERROR(Y411*1,"0")</f>
        <v>0</v>
      </c>
      <c r="W673" s="45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5955</v>
      </c>
      <c r="X673" s="45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1258.56</v>
      </c>
      <c r="Y673" s="45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100.80000000000001</v>
      </c>
      <c r="Z673" s="45">
        <f>IFERROR(Y519*1,"0")+IFERROR(Y523*1,"0")+IFERROR(Y524*1,"0")+IFERROR(Y525*1,"0")+IFERROR(Y526*1,"0")+IFERROR(Y527*1,"0")+IFERROR(Y528*1,"0")+IFERROR(Y532*1,"0")+IFERROR(Y536*1,"0")</f>
        <v>0</v>
      </c>
      <c r="AA673" s="45">
        <f>IFERROR(Y541*1,"0")+IFERROR(Y542*1,"0")+IFERROR(Y543*1,"0")+IFERROR(Y544*1,"0")</f>
        <v>0</v>
      </c>
      <c r="AB673" s="45">
        <f>IFERROR(Y549*1,"0")</f>
        <v>0</v>
      </c>
      <c r="AC673" s="45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6119.5200000000013</v>
      </c>
      <c r="AD673" s="45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5">
        <f>IFERROR(Y647*1,"0")+IFERROR(Y648*1,"0")+IFERROR(Y652*1,"0")+IFERROR(Y656*1,"0")+IFERROR(Y660*1,"0")</f>
        <v>0</v>
      </c>
      <c r="AF673" s="769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Y17:Y18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D458:E458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262:E262"/>
    <mergeCell ref="A593:Z593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P579:T579"/>
    <mergeCell ref="H671:H672"/>
    <mergeCell ref="D218:E218"/>
    <mergeCell ref="A646:Z646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D450:E450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279:E279"/>
    <mergeCell ref="P578:T578"/>
    <mergeCell ref="A428:O429"/>
    <mergeCell ref="P357:T357"/>
    <mergeCell ref="D29:E29"/>
    <mergeCell ref="P592:V592"/>
    <mergeCell ref="N17:N18"/>
    <mergeCell ref="D49:E49"/>
    <mergeCell ref="D95:E95"/>
    <mergeCell ref="P149:T149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462:E462"/>
    <mergeCell ref="D164:E164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D562:E562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107:T107"/>
    <mergeCell ref="P129:V129"/>
    <mergeCell ref="P576:T576"/>
    <mergeCell ref="A128:O129"/>
    <mergeCell ref="D386:E386"/>
    <mergeCell ref="D215:E215"/>
    <mergeCell ref="D557:E557"/>
    <mergeCell ref="P641:T641"/>
    <mergeCell ref="D513:E513"/>
    <mergeCell ref="P465:T465"/>
    <mergeCell ref="P101:T101"/>
    <mergeCell ref="A103:O104"/>
    <mergeCell ref="P650:V650"/>
    <mergeCell ref="A531:Z531"/>
    <mergeCell ref="A469:Z469"/>
    <mergeCell ref="P336:T336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P48:T48"/>
    <mergeCell ref="P346:T346"/>
    <mergeCell ref="D227:E227"/>
    <mergeCell ref="P582:T582"/>
    <mergeCell ref="D525:E525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M17:M18"/>
    <mergeCell ref="O17:O18"/>
    <mergeCell ref="P429:V429"/>
    <mergeCell ref="P258:V258"/>
    <mergeCell ref="A248:Z248"/>
    <mergeCell ref="P223:V223"/>
    <mergeCell ref="A297:Z297"/>
    <mergeCell ref="P417:T417"/>
    <mergeCell ref="P102:T102"/>
    <mergeCell ref="P196:T196"/>
    <mergeCell ref="D177:E177"/>
    <mergeCell ref="P362:T362"/>
    <mergeCell ref="D34:E34"/>
    <mergeCell ref="D305:E305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D579:E579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P226:T226"/>
    <mergeCell ref="D481:E481"/>
    <mergeCell ref="P164:T164"/>
    <mergeCell ref="V6:W9"/>
    <mergeCell ref="P256:T256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251:T251"/>
    <mergeCell ref="P616:V616"/>
    <mergeCell ref="A435:Z435"/>
    <mergeCell ref="P487:T487"/>
    <mergeCell ref="A533:O534"/>
    <mergeCell ref="D420:E420"/>
    <mergeCell ref="AB17:AB18"/>
    <mergeCell ref="A41:Z41"/>
    <mergeCell ref="D446:E446"/>
    <mergeCell ref="A277:Z277"/>
    <mergeCell ref="A575:Z575"/>
    <mergeCell ref="P550:V550"/>
    <mergeCell ref="P237:V237"/>
    <mergeCell ref="P44:V44"/>
    <mergeCell ref="P269:T269"/>
    <mergeCell ref="A150:O151"/>
    <mergeCell ref="P120:V120"/>
    <mergeCell ref="P633:T633"/>
    <mergeCell ref="P462:T462"/>
    <mergeCell ref="A294:O295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P91:T91"/>
    <mergeCell ref="A158:Z158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256:E256"/>
    <mergeCell ref="D541:E541"/>
    <mergeCell ref="D370:E370"/>
    <mergeCell ref="D222:E222"/>
    <mergeCell ref="A529:O530"/>
    <mergeCell ref="P399:T399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D594:E594"/>
    <mergeCell ref="P588:T588"/>
    <mergeCell ref="D266:E266"/>
    <mergeCell ref="P174:T174"/>
    <mergeCell ref="P447:T447"/>
    <mergeCell ref="P410:T410"/>
    <mergeCell ref="P385:T385"/>
    <mergeCell ref="P372:V372"/>
    <mergeCell ref="D57:E57"/>
    <mergeCell ref="P124:T124"/>
    <mergeCell ref="P608:V608"/>
    <mergeCell ref="P58:T5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233:T233"/>
    <mergeCell ref="P619:T619"/>
    <mergeCell ref="D176:E176"/>
    <mergeCell ref="P504:T504"/>
    <mergeCell ref="D114:E114"/>
    <mergeCell ref="D491:E491"/>
    <mergeCell ref="P448:T448"/>
    <mergeCell ref="D347:E347"/>
    <mergeCell ref="P602:T602"/>
    <mergeCell ref="D285:E285"/>
    <mergeCell ref="A596:O597"/>
    <mergeCell ref="D583:E583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D64:E64"/>
    <mergeCell ref="P143:T143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D68:E68"/>
    <mergeCell ref="P451:T451"/>
    <mergeCell ref="X671:X672"/>
    <mergeCell ref="A203:Z203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A12:M12"/>
    <mergeCell ref="D251:E251"/>
    <mergeCell ref="A135:O136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P219:T219"/>
    <mergeCell ref="A335:Z335"/>
    <mergeCell ref="D91:E91"/>
    <mergeCell ref="A663:O668"/>
    <mergeCell ref="D631:E631"/>
    <mergeCell ref="P210:T210"/>
    <mergeCell ref="P439:V439"/>
    <mergeCell ref="D398:E398"/>
    <mergeCell ref="A438:O439"/>
    <mergeCell ref="P433:V433"/>
    <mergeCell ref="A5:C5"/>
    <mergeCell ref="P667:V667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P656:T656"/>
    <mergeCell ref="D466:E466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Q9:R9"/>
    <mergeCell ref="D451:E451"/>
    <mergeCell ref="A331:Z331"/>
    <mergeCell ref="D255:E255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P640:T640"/>
    <mergeCell ref="P238:V238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I17:I18"/>
    <mergeCell ref="A467:O468"/>
    <mergeCell ref="D141:E141"/>
    <mergeCell ref="D629:E629"/>
    <mergeCell ref="D306:E306"/>
    <mergeCell ref="A119:O120"/>
    <mergeCell ref="D377:E377"/>
    <mergeCell ref="P189:T189"/>
    <mergeCell ref="A246:O247"/>
    <mergeCell ref="P287:T287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308:T308"/>
    <mergeCell ref="P606:T606"/>
    <mergeCell ref="A625:O626"/>
    <mergeCell ref="D612:E612"/>
    <mergeCell ref="P544:T544"/>
    <mergeCell ref="P427:T427"/>
    <mergeCell ref="D1:F1"/>
    <mergeCell ref="P190:V190"/>
    <mergeCell ref="P466:T466"/>
    <mergeCell ref="P59:V59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671:D672"/>
    <mergeCell ref="P508:T508"/>
    <mergeCell ref="D380:E380"/>
    <mergeCell ref="P337:T337"/>
    <mergeCell ref="P635:T635"/>
    <mergeCell ref="P464:T464"/>
    <mergeCell ref="D274:E274"/>
    <mergeCell ref="D245:E245"/>
    <mergeCell ref="D87:E87"/>
    <mergeCell ref="F671:F672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286:T286"/>
    <mergeCell ref="D400:E400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A46:Z46"/>
    <mergeCell ref="P52:T52"/>
    <mergeCell ref="D160:E160"/>
    <mergeCell ref="P201:V201"/>
    <mergeCell ref="P481:T481"/>
    <mergeCell ref="P283:T283"/>
    <mergeCell ref="D93:E93"/>
    <mergeCell ref="P581:T581"/>
    <mergeCell ref="P72:V72"/>
    <mergeCell ref="D220:E220"/>
    <mergeCell ref="P519:T519"/>
    <mergeCell ref="D391:E391"/>
    <mergeCell ref="D264:E264"/>
    <mergeCell ref="A636:O637"/>
    <mergeCell ref="A322:Z322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162:V162"/>
    <mergeCell ref="P240:T240"/>
    <mergeCell ref="D590:E590"/>
    <mergeCell ref="P460:V460"/>
    <mergeCell ref="D31:E31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D379:E379"/>
    <mergeCell ref="D8:M8"/>
    <mergeCell ref="P458:T458"/>
    <mergeCell ref="P634:T634"/>
    <mergeCell ref="D640:E640"/>
    <mergeCell ref="P563:T563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315:T315"/>
    <mergeCell ref="P144:T144"/>
    <mergeCell ref="P437:T437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D70:E70"/>
    <mergeCell ref="A79:O80"/>
    <mergeCell ref="D263:E263"/>
    <mergeCell ref="P562:T562"/>
    <mergeCell ref="P511:V511"/>
    <mergeCell ref="P391:T3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1"/>
    </row>
    <row r="3" spans="2:8" x14ac:dyDescent="0.2">
      <c r="B3" s="46" t="s">
        <v>1066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1067</v>
      </c>
      <c r="D6" s="46" t="s">
        <v>1068</v>
      </c>
      <c r="E6" s="46"/>
    </row>
    <row r="8" spans="2:8" x14ac:dyDescent="0.2">
      <c r="B8" s="46" t="s">
        <v>19</v>
      </c>
      <c r="C8" s="46" t="s">
        <v>1067</v>
      </c>
      <c r="D8" s="46"/>
      <c r="E8" s="46"/>
    </row>
    <row r="10" spans="2:8" x14ac:dyDescent="0.2">
      <c r="B10" s="46" t="s">
        <v>1069</v>
      </c>
      <c r="C10" s="46"/>
      <c r="D10" s="46"/>
      <c r="E10" s="46"/>
    </row>
    <row r="11" spans="2:8" x14ac:dyDescent="0.2">
      <c r="B11" s="46" t="s">
        <v>1070</v>
      </c>
      <c r="C11" s="46"/>
      <c r="D11" s="46"/>
      <c r="E11" s="46"/>
    </row>
    <row r="12" spans="2:8" x14ac:dyDescent="0.2">
      <c r="B12" s="46" t="s">
        <v>1071</v>
      </c>
      <c r="C12" s="46"/>
      <c r="D12" s="46"/>
      <c r="E12" s="46"/>
    </row>
    <row r="13" spans="2:8" x14ac:dyDescent="0.2">
      <c r="B13" s="46" t="s">
        <v>1072</v>
      </c>
      <c r="C13" s="46"/>
      <c r="D13" s="46"/>
      <c r="E13" s="46"/>
    </row>
    <row r="14" spans="2:8" x14ac:dyDescent="0.2">
      <c r="B14" s="46" t="s">
        <v>1073</v>
      </c>
      <c r="C14" s="46"/>
      <c r="D14" s="46"/>
      <c r="E14" s="46"/>
    </row>
    <row r="15" spans="2:8" x14ac:dyDescent="0.2">
      <c r="B15" s="46" t="s">
        <v>1074</v>
      </c>
      <c r="C15" s="46"/>
      <c r="D15" s="46"/>
      <c r="E15" s="46"/>
    </row>
    <row r="16" spans="2:8" x14ac:dyDescent="0.2">
      <c r="B16" s="46" t="s">
        <v>1075</v>
      </c>
      <c r="C16" s="46"/>
      <c r="D16" s="46"/>
      <c r="E16" s="46"/>
    </row>
    <row r="17" spans="2:5" x14ac:dyDescent="0.2">
      <c r="B17" s="46" t="s">
        <v>1076</v>
      </c>
      <c r="C17" s="46"/>
      <c r="D17" s="46"/>
      <c r="E17" s="46"/>
    </row>
    <row r="18" spans="2:5" x14ac:dyDescent="0.2">
      <c r="B18" s="46" t="s">
        <v>1077</v>
      </c>
      <c r="C18" s="46"/>
      <c r="D18" s="46"/>
      <c r="E18" s="46"/>
    </row>
    <row r="19" spans="2:5" x14ac:dyDescent="0.2">
      <c r="B19" s="46" t="s">
        <v>1078</v>
      </c>
      <c r="C19" s="46"/>
      <c r="D19" s="46"/>
      <c r="E19" s="46"/>
    </row>
    <row r="20" spans="2:5" x14ac:dyDescent="0.2">
      <c r="B20" s="46" t="s">
        <v>1079</v>
      </c>
      <c r="C20" s="46"/>
      <c r="D20" s="46"/>
      <c r="E20" s="46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2024-12-18T06:53:05Z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