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6FAEDE45-907D-4EB0-847D-569FC3E7745E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заказа'!$X$664:$X$664</definedName>
    <definedName name="GrossWeightTotalR">'Бланк заказа'!$Y$664:$Y$664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заказа'!$X$665:$X$665</definedName>
    <definedName name="PalletQtyTotalR">'Бланк заказа'!$Y$665:$Y$665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заказа'!$B$528:$B$528</definedName>
    <definedName name="ProductId28">'Бланк заказа'!$B$70:$B$70</definedName>
    <definedName name="ProductId280">'Бланк заказа'!$B$532:$B$532</definedName>
    <definedName name="ProductId281">'Бланк заказа'!$B$536:$B$536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заказа'!$B$544:$B$544</definedName>
    <definedName name="ProductId286">'Бланк заказа'!$B$549:$B$549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заказа'!$B$566:$B$566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заказа'!$B$584:$B$584</definedName>
    <definedName name="ProductId311">'Бланк заказа'!$B$588:$B$588</definedName>
    <definedName name="ProductId312">'Бланк заказа'!$B$589:$B$589</definedName>
    <definedName name="ProductId313">'Бланк заказа'!$B$590:$B$590</definedName>
    <definedName name="ProductId314">'Бланк заказа'!$B$594:$B$594</definedName>
    <definedName name="ProductId315">'Бланк заказа'!$B$595:$B$595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заказа'!$B$607:$B$607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заказа'!$B$614:$B$614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заказа'!$B$635:$B$635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заказа'!$B$642:$B$642</definedName>
    <definedName name="ProductId346">'Бланк заказа'!$B$647:$B$647</definedName>
    <definedName name="ProductId347">'Бланк заказа'!$B$648:$B$648</definedName>
    <definedName name="ProductId348">'Бланк заказа'!$B$652:$B$652</definedName>
    <definedName name="ProductId349">'Бланк заказа'!$B$656:$B$656</definedName>
    <definedName name="ProductId35">'Бланк заказа'!$B$83:$B$83</definedName>
    <definedName name="ProductId350">'Бланк заказа'!$B$660:$B$660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заказа'!$X$528:$X$528</definedName>
    <definedName name="SalesQty28">'Бланк заказа'!$X$70:$X$70</definedName>
    <definedName name="SalesQty280">'Бланк заказа'!$X$532:$X$532</definedName>
    <definedName name="SalesQty281">'Бланк заказа'!$X$536:$X$536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заказа'!$X$544:$X$544</definedName>
    <definedName name="SalesQty286">'Бланк заказа'!$X$549:$X$549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заказа'!$X$566:$X$566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заказа'!$X$584:$X$584</definedName>
    <definedName name="SalesQty311">'Бланк заказа'!$X$588:$X$588</definedName>
    <definedName name="SalesQty312">'Бланк заказа'!$X$589:$X$589</definedName>
    <definedName name="SalesQty313">'Бланк заказа'!$X$590:$X$590</definedName>
    <definedName name="SalesQty314">'Бланк заказа'!$X$594:$X$594</definedName>
    <definedName name="SalesQty315">'Бланк заказа'!$X$595:$X$595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заказа'!$X$607:$X$607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заказа'!$X$614:$X$614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заказа'!$X$635:$X$635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заказа'!$X$642:$X$642</definedName>
    <definedName name="SalesQty346">'Бланк заказа'!$X$647:$X$647</definedName>
    <definedName name="SalesQty347">'Бланк заказа'!$X$648:$X$648</definedName>
    <definedName name="SalesQty348">'Бланк заказа'!$X$652:$X$652</definedName>
    <definedName name="SalesQty349">'Бланк заказа'!$X$656:$X$656</definedName>
    <definedName name="SalesQty35">'Бланк заказа'!$X$83:$X$83</definedName>
    <definedName name="SalesQty350">'Бланк заказа'!$X$660:$X$660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заказа'!$Y$528:$Y$528</definedName>
    <definedName name="SalesRoundBox28">'Бланк заказа'!$Y$70:$Y$70</definedName>
    <definedName name="SalesRoundBox280">'Бланк заказа'!$Y$532:$Y$532</definedName>
    <definedName name="SalesRoundBox281">'Бланк заказа'!$Y$536:$Y$536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заказа'!$Y$544:$Y$544</definedName>
    <definedName name="SalesRoundBox286">'Бланк заказа'!$Y$549:$Y$549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заказа'!$Y$566:$Y$566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заказа'!$Y$584:$Y$584</definedName>
    <definedName name="SalesRoundBox311">'Бланк заказа'!$Y$588:$Y$588</definedName>
    <definedName name="SalesRoundBox312">'Бланк заказа'!$Y$589:$Y$589</definedName>
    <definedName name="SalesRoundBox313">'Бланк заказа'!$Y$590:$Y$590</definedName>
    <definedName name="SalesRoundBox314">'Бланк заказа'!$Y$594:$Y$594</definedName>
    <definedName name="SalesRoundBox315">'Бланк заказа'!$Y$595:$Y$595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заказа'!$Y$607:$Y$607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заказа'!$Y$614:$Y$614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заказа'!$Y$635:$Y$635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заказа'!$Y$642:$Y$642</definedName>
    <definedName name="SalesRoundBox346">'Бланк заказа'!$Y$647:$Y$647</definedName>
    <definedName name="SalesRoundBox347">'Бланк заказа'!$Y$648:$Y$648</definedName>
    <definedName name="SalesRoundBox348">'Бланк заказа'!$Y$652:$Y$652</definedName>
    <definedName name="SalesRoundBox349">'Бланк заказа'!$Y$656:$Y$656</definedName>
    <definedName name="SalesRoundBox35">'Бланк заказа'!$Y$83:$Y$83</definedName>
    <definedName name="SalesRoundBox350">'Бланк заказа'!$Y$660:$Y$660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заказа'!$W$528:$W$528</definedName>
    <definedName name="UnitOfMeasure28">'Бланк заказа'!$W$70:$W$70</definedName>
    <definedName name="UnitOfMeasure280">'Бланк заказа'!$W$532:$W$532</definedName>
    <definedName name="UnitOfMeasure281">'Бланк заказа'!$W$536:$W$536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заказа'!$W$544:$W$544</definedName>
    <definedName name="UnitOfMeasure286">'Бланк заказа'!$W$549:$W$549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заказа'!$W$566:$W$566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заказа'!$W$584:$W$584</definedName>
    <definedName name="UnitOfMeasure311">'Бланк заказа'!$W$588:$W$588</definedName>
    <definedName name="UnitOfMeasure312">'Бланк заказа'!$W$589:$W$589</definedName>
    <definedName name="UnitOfMeasure313">'Бланк заказа'!$W$590:$W$590</definedName>
    <definedName name="UnitOfMeasure314">'Бланк заказа'!$W$594:$W$594</definedName>
    <definedName name="UnitOfMeasure315">'Бланк заказа'!$W$595:$W$595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заказа'!$W$607:$W$607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заказа'!$W$614:$W$614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заказа'!$W$635:$W$635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заказа'!$W$642:$W$642</definedName>
    <definedName name="UnitOfMeasure346">'Бланк заказа'!$W$647:$W$647</definedName>
    <definedName name="UnitOfMeasure347">'Бланк заказа'!$W$648:$W$648</definedName>
    <definedName name="UnitOfMeasure348">'Бланк заказа'!$W$652:$W$652</definedName>
    <definedName name="UnitOfMeasure349">'Бланк заказа'!$W$656:$W$656</definedName>
    <definedName name="UnitOfMeasure35">'Бланк заказа'!$W$83:$W$83</definedName>
    <definedName name="UnitOfMeasure350">'Бланк заказа'!$W$660:$W$660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2" i="1" l="1"/>
  <c r="Y661" i="1"/>
  <c r="X661" i="1"/>
  <c r="BP660" i="1"/>
  <c r="BO660" i="1"/>
  <c r="BN660" i="1"/>
  <c r="BM660" i="1"/>
  <c r="Z660" i="1"/>
  <c r="Z661" i="1" s="1"/>
  <c r="Y660" i="1"/>
  <c r="Y662" i="1" s="1"/>
  <c r="X658" i="1"/>
  <c r="X657" i="1"/>
  <c r="BO656" i="1"/>
  <c r="BM656" i="1"/>
  <c r="Y656" i="1"/>
  <c r="X654" i="1"/>
  <c r="Y653" i="1"/>
  <c r="X653" i="1"/>
  <c r="BP652" i="1"/>
  <c r="BO652" i="1"/>
  <c r="BN652" i="1"/>
  <c r="BM652" i="1"/>
  <c r="Z652" i="1"/>
  <c r="Z653" i="1" s="1"/>
  <c r="Y652" i="1"/>
  <c r="Y654" i="1" s="1"/>
  <c r="X650" i="1"/>
  <c r="X649" i="1"/>
  <c r="BO648" i="1"/>
  <c r="BM648" i="1"/>
  <c r="Y648" i="1"/>
  <c r="BO647" i="1"/>
  <c r="BM647" i="1"/>
  <c r="Y647" i="1"/>
  <c r="X644" i="1"/>
  <c r="Y643" i="1"/>
  <c r="X643" i="1"/>
  <c r="BP642" i="1"/>
  <c r="BO642" i="1"/>
  <c r="BN642" i="1"/>
  <c r="BM642" i="1"/>
  <c r="Z642" i="1"/>
  <c r="Y642" i="1"/>
  <c r="BP641" i="1"/>
  <c r="BO641" i="1"/>
  <c r="BN641" i="1"/>
  <c r="BM641" i="1"/>
  <c r="Z641" i="1"/>
  <c r="Y641" i="1"/>
  <c r="BP640" i="1"/>
  <c r="BO640" i="1"/>
  <c r="BN640" i="1"/>
  <c r="BM640" i="1"/>
  <c r="Z640" i="1"/>
  <c r="Y640" i="1"/>
  <c r="BP639" i="1"/>
  <c r="BO639" i="1"/>
  <c r="BN639" i="1"/>
  <c r="BM639" i="1"/>
  <c r="Z639" i="1"/>
  <c r="Z643" i="1" s="1"/>
  <c r="Y639" i="1"/>
  <c r="Y644" i="1" s="1"/>
  <c r="X637" i="1"/>
  <c r="X636" i="1"/>
  <c r="BO635" i="1"/>
  <c r="BM635" i="1"/>
  <c r="Y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Y625" i="1"/>
  <c r="X625" i="1"/>
  <c r="BP624" i="1"/>
  <c r="BO624" i="1"/>
  <c r="BN624" i="1"/>
  <c r="BM624" i="1"/>
  <c r="Z624" i="1"/>
  <c r="Y624" i="1"/>
  <c r="BP623" i="1"/>
  <c r="BO623" i="1"/>
  <c r="BN623" i="1"/>
  <c r="BM623" i="1"/>
  <c r="Z623" i="1"/>
  <c r="Y623" i="1"/>
  <c r="BP622" i="1"/>
  <c r="BO622" i="1"/>
  <c r="BN622" i="1"/>
  <c r="BM622" i="1"/>
  <c r="Z622" i="1"/>
  <c r="Y622" i="1"/>
  <c r="BP621" i="1"/>
  <c r="BO621" i="1"/>
  <c r="BN621" i="1"/>
  <c r="BM621" i="1"/>
  <c r="Z621" i="1"/>
  <c r="Y621" i="1"/>
  <c r="BP620" i="1"/>
  <c r="BO620" i="1"/>
  <c r="BN620" i="1"/>
  <c r="BM620" i="1"/>
  <c r="Z620" i="1"/>
  <c r="Y620" i="1"/>
  <c r="BP619" i="1"/>
  <c r="BO619" i="1"/>
  <c r="BN619" i="1"/>
  <c r="BM619" i="1"/>
  <c r="Z619" i="1"/>
  <c r="Y619" i="1"/>
  <c r="BP618" i="1"/>
  <c r="BO618" i="1"/>
  <c r="BN618" i="1"/>
  <c r="BM618" i="1"/>
  <c r="Z618" i="1"/>
  <c r="Z625" i="1" s="1"/>
  <c r="Y618" i="1"/>
  <c r="Y626" i="1" s="1"/>
  <c r="X616" i="1"/>
  <c r="X615" i="1"/>
  <c r="BO614" i="1"/>
  <c r="BM614" i="1"/>
  <c r="Y614" i="1"/>
  <c r="BO613" i="1"/>
  <c r="BM613" i="1"/>
  <c r="Y613" i="1"/>
  <c r="BO612" i="1"/>
  <c r="BM612" i="1"/>
  <c r="Y612" i="1"/>
  <c r="BO611" i="1"/>
  <c r="BM611" i="1"/>
  <c r="Y611" i="1"/>
  <c r="X609" i="1"/>
  <c r="Y608" i="1"/>
  <c r="X608" i="1"/>
  <c r="BP607" i="1"/>
  <c r="BO607" i="1"/>
  <c r="BN607" i="1"/>
  <c r="BM607" i="1"/>
  <c r="Z607" i="1"/>
  <c r="Y607" i="1"/>
  <c r="BP606" i="1"/>
  <c r="BO606" i="1"/>
  <c r="BN606" i="1"/>
  <c r="BM606" i="1"/>
  <c r="Z606" i="1"/>
  <c r="Y606" i="1"/>
  <c r="BP605" i="1"/>
  <c r="BO605" i="1"/>
  <c r="BN605" i="1"/>
  <c r="BM605" i="1"/>
  <c r="Z605" i="1"/>
  <c r="Y605" i="1"/>
  <c r="BP604" i="1"/>
  <c r="BO604" i="1"/>
  <c r="BN604" i="1"/>
  <c r="BM604" i="1"/>
  <c r="Z604" i="1"/>
  <c r="Y604" i="1"/>
  <c r="BP603" i="1"/>
  <c r="BO603" i="1"/>
  <c r="BN603" i="1"/>
  <c r="BM603" i="1"/>
  <c r="Z603" i="1"/>
  <c r="Y603" i="1"/>
  <c r="BP602" i="1"/>
  <c r="BO602" i="1"/>
  <c r="BN602" i="1"/>
  <c r="BM602" i="1"/>
  <c r="Z602" i="1"/>
  <c r="Y602" i="1"/>
  <c r="BP601" i="1"/>
  <c r="BO601" i="1"/>
  <c r="BN601" i="1"/>
  <c r="BM601" i="1"/>
  <c r="Z601" i="1"/>
  <c r="Z608" i="1" s="1"/>
  <c r="Y601" i="1"/>
  <c r="Y609" i="1" s="1"/>
  <c r="X597" i="1"/>
  <c r="X596" i="1"/>
  <c r="BO595" i="1"/>
  <c r="BM595" i="1"/>
  <c r="Y595" i="1"/>
  <c r="BO594" i="1"/>
  <c r="BM594" i="1"/>
  <c r="Y594" i="1"/>
  <c r="P594" i="1"/>
  <c r="X592" i="1"/>
  <c r="X591" i="1"/>
  <c r="BO590" i="1"/>
  <c r="BM590" i="1"/>
  <c r="Y590" i="1"/>
  <c r="P590" i="1"/>
  <c r="BP589" i="1"/>
  <c r="BO589" i="1"/>
  <c r="BN589" i="1"/>
  <c r="BM589" i="1"/>
  <c r="Z589" i="1"/>
  <c r="Y589" i="1"/>
  <c r="P589" i="1"/>
  <c r="BO588" i="1"/>
  <c r="BM588" i="1"/>
  <c r="Y588" i="1"/>
  <c r="P588" i="1"/>
  <c r="X586" i="1"/>
  <c r="X585" i="1"/>
  <c r="BO584" i="1"/>
  <c r="BM584" i="1"/>
  <c r="Y584" i="1"/>
  <c r="P584" i="1"/>
  <c r="BP583" i="1"/>
  <c r="BO583" i="1"/>
  <c r="BN583" i="1"/>
  <c r="BM583" i="1"/>
  <c r="Z583" i="1"/>
  <c r="Y583" i="1"/>
  <c r="P583" i="1"/>
  <c r="BO582" i="1"/>
  <c r="BM582" i="1"/>
  <c r="Y582" i="1"/>
  <c r="P582" i="1"/>
  <c r="BP581" i="1"/>
  <c r="BO581" i="1"/>
  <c r="BN581" i="1"/>
  <c r="BM581" i="1"/>
  <c r="Z581" i="1"/>
  <c r="Y581" i="1"/>
  <c r="P581" i="1"/>
  <c r="BO580" i="1"/>
  <c r="BM580" i="1"/>
  <c r="Y580" i="1"/>
  <c r="P580" i="1"/>
  <c r="BP579" i="1"/>
  <c r="BO579" i="1"/>
  <c r="BN579" i="1"/>
  <c r="BM579" i="1"/>
  <c r="Z579" i="1"/>
  <c r="Y579" i="1"/>
  <c r="P579" i="1"/>
  <c r="BO578" i="1"/>
  <c r="BM578" i="1"/>
  <c r="Y578" i="1"/>
  <c r="P578" i="1"/>
  <c r="BP577" i="1"/>
  <c r="BO577" i="1"/>
  <c r="BN577" i="1"/>
  <c r="BM577" i="1"/>
  <c r="Z577" i="1"/>
  <c r="Y577" i="1"/>
  <c r="P577" i="1"/>
  <c r="BO576" i="1"/>
  <c r="BM576" i="1"/>
  <c r="Y576" i="1"/>
  <c r="P576" i="1"/>
  <c r="X574" i="1"/>
  <c r="X573" i="1"/>
  <c r="BO572" i="1"/>
  <c r="BM572" i="1"/>
  <c r="Y572" i="1"/>
  <c r="P572" i="1"/>
  <c r="BP571" i="1"/>
  <c r="BO571" i="1"/>
  <c r="BN571" i="1"/>
  <c r="BM571" i="1"/>
  <c r="Z571" i="1"/>
  <c r="Y571" i="1"/>
  <c r="P571" i="1"/>
  <c r="BO570" i="1"/>
  <c r="BM570" i="1"/>
  <c r="Y570" i="1"/>
  <c r="P570" i="1"/>
  <c r="X568" i="1"/>
  <c r="X567" i="1"/>
  <c r="BO566" i="1"/>
  <c r="BM566" i="1"/>
  <c r="Y566" i="1"/>
  <c r="P566" i="1"/>
  <c r="BP565" i="1"/>
  <c r="BO565" i="1"/>
  <c r="BN565" i="1"/>
  <c r="BM565" i="1"/>
  <c r="Z565" i="1"/>
  <c r="Y565" i="1"/>
  <c r="P565" i="1"/>
  <c r="BO564" i="1"/>
  <c r="BM564" i="1"/>
  <c r="Y564" i="1"/>
  <c r="P564" i="1"/>
  <c r="BP563" i="1"/>
  <c r="BO563" i="1"/>
  <c r="BN563" i="1"/>
  <c r="BM563" i="1"/>
  <c r="Z563" i="1"/>
  <c r="Y563" i="1"/>
  <c r="P563" i="1"/>
  <c r="BO562" i="1"/>
  <c r="BM562" i="1"/>
  <c r="Y562" i="1"/>
  <c r="P562" i="1"/>
  <c r="BP561" i="1"/>
  <c r="BO561" i="1"/>
  <c r="BN561" i="1"/>
  <c r="BM561" i="1"/>
  <c r="Z561" i="1"/>
  <c r="Y561" i="1"/>
  <c r="P561" i="1"/>
  <c r="BO560" i="1"/>
  <c r="BM560" i="1"/>
  <c r="Y560" i="1"/>
  <c r="P560" i="1"/>
  <c r="BP559" i="1"/>
  <c r="BO559" i="1"/>
  <c r="BN559" i="1"/>
  <c r="BM559" i="1"/>
  <c r="Z559" i="1"/>
  <c r="Y559" i="1"/>
  <c r="P559" i="1"/>
  <c r="BO558" i="1"/>
  <c r="BM558" i="1"/>
  <c r="Y558" i="1"/>
  <c r="P558" i="1"/>
  <c r="BP557" i="1"/>
  <c r="BO557" i="1"/>
  <c r="BN557" i="1"/>
  <c r="BM557" i="1"/>
  <c r="Z557" i="1"/>
  <c r="Y557" i="1"/>
  <c r="P557" i="1"/>
  <c r="BO556" i="1"/>
  <c r="BM556" i="1"/>
  <c r="Y556" i="1"/>
  <c r="P556" i="1"/>
  <c r="BP555" i="1"/>
  <c r="BO555" i="1"/>
  <c r="BN555" i="1"/>
  <c r="BM555" i="1"/>
  <c r="Z555" i="1"/>
  <c r="Y555" i="1"/>
  <c r="X551" i="1"/>
  <c r="X550" i="1"/>
  <c r="BO549" i="1"/>
  <c r="BM549" i="1"/>
  <c r="Y549" i="1"/>
  <c r="P549" i="1"/>
  <c r="X546" i="1"/>
  <c r="X545" i="1"/>
  <c r="BO544" i="1"/>
  <c r="BM544" i="1"/>
  <c r="Y544" i="1"/>
  <c r="P544" i="1"/>
  <c r="BP543" i="1"/>
  <c r="BO543" i="1"/>
  <c r="BN543" i="1"/>
  <c r="BM543" i="1"/>
  <c r="Z543" i="1"/>
  <c r="Y543" i="1"/>
  <c r="P543" i="1"/>
  <c r="BO542" i="1"/>
  <c r="BM542" i="1"/>
  <c r="Y542" i="1"/>
  <c r="P542" i="1"/>
  <c r="BP541" i="1"/>
  <c r="BO541" i="1"/>
  <c r="BN541" i="1"/>
  <c r="BM541" i="1"/>
  <c r="Z541" i="1"/>
  <c r="Y541" i="1"/>
  <c r="P541" i="1"/>
  <c r="X538" i="1"/>
  <c r="Y537" i="1"/>
  <c r="X537" i="1"/>
  <c r="BP536" i="1"/>
  <c r="BO536" i="1"/>
  <c r="BN536" i="1"/>
  <c r="BM536" i="1"/>
  <c r="Z536" i="1"/>
  <c r="Z537" i="1" s="1"/>
  <c r="Y536" i="1"/>
  <c r="Y538" i="1" s="1"/>
  <c r="P536" i="1"/>
  <c r="X534" i="1"/>
  <c r="X533" i="1"/>
  <c r="BO532" i="1"/>
  <c r="BM532" i="1"/>
  <c r="Y532" i="1"/>
  <c r="P532" i="1"/>
  <c r="X530" i="1"/>
  <c r="X529" i="1"/>
  <c r="BO528" i="1"/>
  <c r="BM528" i="1"/>
  <c r="Y528" i="1"/>
  <c r="P528" i="1"/>
  <c r="BP527" i="1"/>
  <c r="BO527" i="1"/>
  <c r="BN527" i="1"/>
  <c r="BM527" i="1"/>
  <c r="Z527" i="1"/>
  <c r="Y527" i="1"/>
  <c r="P527" i="1"/>
  <c r="BO526" i="1"/>
  <c r="BM526" i="1"/>
  <c r="Y526" i="1"/>
  <c r="BO525" i="1"/>
  <c r="BM525" i="1"/>
  <c r="Y525" i="1"/>
  <c r="P525" i="1"/>
  <c r="BP524" i="1"/>
  <c r="BO524" i="1"/>
  <c r="BN524" i="1"/>
  <c r="BM524" i="1"/>
  <c r="Z524" i="1"/>
  <c r="Y524" i="1"/>
  <c r="P524" i="1"/>
  <c r="BO523" i="1"/>
  <c r="BM523" i="1"/>
  <c r="Y523" i="1"/>
  <c r="X521" i="1"/>
  <c r="Y520" i="1"/>
  <c r="X520" i="1"/>
  <c r="BP519" i="1"/>
  <c r="BO519" i="1"/>
  <c r="BN519" i="1"/>
  <c r="BM519" i="1"/>
  <c r="Z519" i="1"/>
  <c r="Z520" i="1" s="1"/>
  <c r="Y519" i="1"/>
  <c r="Y521" i="1" s="1"/>
  <c r="P519" i="1"/>
  <c r="X516" i="1"/>
  <c r="X515" i="1"/>
  <c r="BP514" i="1"/>
  <c r="BO514" i="1"/>
  <c r="BN514" i="1"/>
  <c r="BM514" i="1"/>
  <c r="Z514" i="1"/>
  <c r="Y514" i="1"/>
  <c r="P514" i="1"/>
  <c r="BO513" i="1"/>
  <c r="BM513" i="1"/>
  <c r="Y513" i="1"/>
  <c r="Y515" i="1" s="1"/>
  <c r="P513" i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P508" i="1"/>
  <c r="X506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P503" i="1"/>
  <c r="BO502" i="1"/>
  <c r="BM502" i="1"/>
  <c r="Y502" i="1"/>
  <c r="P502" i="1"/>
  <c r="BP501" i="1"/>
  <c r="BO501" i="1"/>
  <c r="BN501" i="1"/>
  <c r="BM501" i="1"/>
  <c r="Z501" i="1"/>
  <c r="Y501" i="1"/>
  <c r="P501" i="1"/>
  <c r="BO500" i="1"/>
  <c r="BM500" i="1"/>
  <c r="Y500" i="1"/>
  <c r="P500" i="1"/>
  <c r="BP499" i="1"/>
  <c r="BO499" i="1"/>
  <c r="BN499" i="1"/>
  <c r="BM499" i="1"/>
  <c r="Z499" i="1"/>
  <c r="Y499" i="1"/>
  <c r="P499" i="1"/>
  <c r="BO498" i="1"/>
  <c r="BM498" i="1"/>
  <c r="Y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P489" i="1"/>
  <c r="BO489" i="1"/>
  <c r="BN489" i="1"/>
  <c r="BM489" i="1"/>
  <c r="Z489" i="1"/>
  <c r="Y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Y482" i="1"/>
  <c r="P482" i="1"/>
  <c r="BO481" i="1"/>
  <c r="BM481" i="1"/>
  <c r="Y481" i="1"/>
  <c r="P481" i="1"/>
  <c r="BP480" i="1"/>
  <c r="BO480" i="1"/>
  <c r="BN480" i="1"/>
  <c r="BM480" i="1"/>
  <c r="Z480" i="1"/>
  <c r="Y480" i="1"/>
  <c r="Y506" i="1" s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P466" i="1"/>
  <c r="BO466" i="1"/>
  <c r="BN466" i="1"/>
  <c r="BM466" i="1"/>
  <c r="Z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BO463" i="1"/>
  <c r="BM463" i="1"/>
  <c r="Y463" i="1"/>
  <c r="BO462" i="1"/>
  <c r="BM462" i="1"/>
  <c r="Y462" i="1"/>
  <c r="X460" i="1"/>
  <c r="Y459" i="1"/>
  <c r="X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BP452" i="1"/>
  <c r="BO452" i="1"/>
  <c r="BN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P448" i="1"/>
  <c r="BO448" i="1"/>
  <c r="BN448" i="1"/>
  <c r="BM448" i="1"/>
  <c r="Z448" i="1"/>
  <c r="Y448" i="1"/>
  <c r="P448" i="1"/>
  <c r="BO447" i="1"/>
  <c r="BM447" i="1"/>
  <c r="Y447" i="1"/>
  <c r="P447" i="1"/>
  <c r="BP446" i="1"/>
  <c r="BO446" i="1"/>
  <c r="BN446" i="1"/>
  <c r="BM446" i="1"/>
  <c r="Z446" i="1"/>
  <c r="Y446" i="1"/>
  <c r="P446" i="1"/>
  <c r="X443" i="1"/>
  <c r="Y442" i="1"/>
  <c r="X442" i="1"/>
  <c r="BP441" i="1"/>
  <c r="BO441" i="1"/>
  <c r="BN441" i="1"/>
  <c r="BM441" i="1"/>
  <c r="Z441" i="1"/>
  <c r="Z442" i="1" s="1"/>
  <c r="Y441" i="1"/>
  <c r="Y443" i="1" s="1"/>
  <c r="X439" i="1"/>
  <c r="X438" i="1"/>
  <c r="BO437" i="1"/>
  <c r="BM437" i="1"/>
  <c r="Y437" i="1"/>
  <c r="BO436" i="1"/>
  <c r="BM436" i="1"/>
  <c r="Y436" i="1"/>
  <c r="X434" i="1"/>
  <c r="X433" i="1"/>
  <c r="BP432" i="1"/>
  <c r="BO432" i="1"/>
  <c r="BN432" i="1"/>
  <c r="BM432" i="1"/>
  <c r="Z432" i="1"/>
  <c r="Y432" i="1"/>
  <c r="P432" i="1"/>
  <c r="BO431" i="1"/>
  <c r="BM431" i="1"/>
  <c r="Y431" i="1"/>
  <c r="P431" i="1"/>
  <c r="X429" i="1"/>
  <c r="X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P410" i="1"/>
  <c r="BO409" i="1"/>
  <c r="BM409" i="1"/>
  <c r="Y409" i="1"/>
  <c r="P409" i="1"/>
  <c r="X407" i="1"/>
  <c r="X406" i="1"/>
  <c r="BO405" i="1"/>
  <c r="BM405" i="1"/>
  <c r="Y405" i="1"/>
  <c r="P405" i="1"/>
  <c r="X402" i="1"/>
  <c r="X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BP376" i="1"/>
  <c r="BO376" i="1"/>
  <c r="BN376" i="1"/>
  <c r="BM376" i="1"/>
  <c r="Z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P368" i="1"/>
  <c r="X366" i="1"/>
  <c r="X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P356" i="1"/>
  <c r="BO356" i="1"/>
  <c r="BN356" i="1"/>
  <c r="BM356" i="1"/>
  <c r="Z356" i="1"/>
  <c r="Y356" i="1"/>
  <c r="P356" i="1"/>
  <c r="X353" i="1"/>
  <c r="Y352" i="1"/>
  <c r="X352" i="1"/>
  <c r="BP351" i="1"/>
  <c r="BO351" i="1"/>
  <c r="BN351" i="1"/>
  <c r="BM351" i="1"/>
  <c r="Z351" i="1"/>
  <c r="Z352" i="1" s="1"/>
  <c r="Y351" i="1"/>
  <c r="Y353" i="1" s="1"/>
  <c r="P351" i="1"/>
  <c r="X349" i="1"/>
  <c r="Y348" i="1"/>
  <c r="X348" i="1"/>
  <c r="BP347" i="1"/>
  <c r="BO347" i="1"/>
  <c r="BN347" i="1"/>
  <c r="BM347" i="1"/>
  <c r="Z347" i="1"/>
  <c r="Y347" i="1"/>
  <c r="P347" i="1"/>
  <c r="BO346" i="1"/>
  <c r="BM346" i="1"/>
  <c r="Y346" i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Y338" i="1" s="1"/>
  <c r="P336" i="1"/>
  <c r="X334" i="1"/>
  <c r="Y333" i="1"/>
  <c r="X333" i="1"/>
  <c r="BP332" i="1"/>
  <c r="BO332" i="1"/>
  <c r="BN332" i="1"/>
  <c r="BM332" i="1"/>
  <c r="Z332" i="1"/>
  <c r="Z333" i="1" s="1"/>
  <c r="Y332" i="1"/>
  <c r="Y334" i="1" s="1"/>
  <c r="P332" i="1"/>
  <c r="X330" i="1"/>
  <c r="Y329" i="1"/>
  <c r="X329" i="1"/>
  <c r="BP328" i="1"/>
  <c r="BO328" i="1"/>
  <c r="BN328" i="1"/>
  <c r="BM328" i="1"/>
  <c r="Z328" i="1"/>
  <c r="Z329" i="1" s="1"/>
  <c r="Y328" i="1"/>
  <c r="P328" i="1"/>
  <c r="X325" i="1"/>
  <c r="Y324" i="1"/>
  <c r="X324" i="1"/>
  <c r="BP323" i="1"/>
  <c r="BO323" i="1"/>
  <c r="BN323" i="1"/>
  <c r="BM323" i="1"/>
  <c r="Z323" i="1"/>
  <c r="Z324" i="1" s="1"/>
  <c r="Y323" i="1"/>
  <c r="Y325" i="1" s="1"/>
  <c r="P323" i="1"/>
  <c r="X321" i="1"/>
  <c r="Y320" i="1"/>
  <c r="X320" i="1"/>
  <c r="BP319" i="1"/>
  <c r="BO319" i="1"/>
  <c r="BN319" i="1"/>
  <c r="BM319" i="1"/>
  <c r="Z319" i="1"/>
  <c r="Z320" i="1" s="1"/>
  <c r="Y319" i="1"/>
  <c r="Y321" i="1" s="1"/>
  <c r="P319" i="1"/>
  <c r="X317" i="1"/>
  <c r="Y316" i="1"/>
  <c r="X316" i="1"/>
  <c r="BP315" i="1"/>
  <c r="BO315" i="1"/>
  <c r="BN315" i="1"/>
  <c r="BM315" i="1"/>
  <c r="Z315" i="1"/>
  <c r="Z316" i="1" s="1"/>
  <c r="Y315" i="1"/>
  <c r="R673" i="1" s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P285" i="1"/>
  <c r="BO285" i="1"/>
  <c r="BN285" i="1"/>
  <c r="BM285" i="1"/>
  <c r="Z285" i="1"/>
  <c r="Y285" i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P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X276" i="1"/>
  <c r="Y275" i="1"/>
  <c r="X275" i="1"/>
  <c r="BP274" i="1"/>
  <c r="BO274" i="1"/>
  <c r="BN274" i="1"/>
  <c r="BM274" i="1"/>
  <c r="Z274" i="1"/>
  <c r="Z275" i="1" s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P257" i="1"/>
  <c r="BO257" i="1"/>
  <c r="BN257" i="1"/>
  <c r="BM257" i="1"/>
  <c r="Z257" i="1"/>
  <c r="Y257" i="1"/>
  <c r="P257" i="1"/>
  <c r="BO256" i="1"/>
  <c r="BM256" i="1"/>
  <c r="Y256" i="1"/>
  <c r="P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BP245" i="1" s="1"/>
  <c r="P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P242" i="1"/>
  <c r="BO242" i="1"/>
  <c r="BN242" i="1"/>
  <c r="BM242" i="1"/>
  <c r="Z242" i="1"/>
  <c r="Y242" i="1"/>
  <c r="P242" i="1"/>
  <c r="BO241" i="1"/>
  <c r="BM241" i="1"/>
  <c r="Y241" i="1"/>
  <c r="BP241" i="1" s="1"/>
  <c r="BO240" i="1"/>
  <c r="BM240" i="1"/>
  <c r="Y240" i="1"/>
  <c r="Y246" i="1" s="1"/>
  <c r="P240" i="1"/>
  <c r="X238" i="1"/>
  <c r="X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Y237" i="1" s="1"/>
  <c r="P226" i="1"/>
  <c r="X224" i="1"/>
  <c r="X223" i="1"/>
  <c r="BO222" i="1"/>
  <c r="BM222" i="1"/>
  <c r="Y222" i="1"/>
  <c r="BP222" i="1" s="1"/>
  <c r="P222" i="1"/>
  <c r="BP221" i="1"/>
  <c r="BO221" i="1"/>
  <c r="BN221" i="1"/>
  <c r="BM221" i="1"/>
  <c r="Z221" i="1"/>
  <c r="Y221" i="1"/>
  <c r="P221" i="1"/>
  <c r="BO220" i="1"/>
  <c r="BM220" i="1"/>
  <c r="Y220" i="1"/>
  <c r="BP220" i="1" s="1"/>
  <c r="P220" i="1"/>
  <c r="BP219" i="1"/>
  <c r="BO219" i="1"/>
  <c r="BN219" i="1"/>
  <c r="BM219" i="1"/>
  <c r="Z219" i="1"/>
  <c r="Y219" i="1"/>
  <c r="P219" i="1"/>
  <c r="BO218" i="1"/>
  <c r="BM218" i="1"/>
  <c r="Y218" i="1"/>
  <c r="BP218" i="1" s="1"/>
  <c r="P218" i="1"/>
  <c r="BP217" i="1"/>
  <c r="BO217" i="1"/>
  <c r="BN217" i="1"/>
  <c r="BM217" i="1"/>
  <c r="Z217" i="1"/>
  <c r="Y217" i="1"/>
  <c r="P217" i="1"/>
  <c r="BO216" i="1"/>
  <c r="BM216" i="1"/>
  <c r="Y216" i="1"/>
  <c r="BP216" i="1" s="1"/>
  <c r="P216" i="1"/>
  <c r="BP215" i="1"/>
  <c r="BO215" i="1"/>
  <c r="BN215" i="1"/>
  <c r="BM215" i="1"/>
  <c r="Z215" i="1"/>
  <c r="Y215" i="1"/>
  <c r="Y223" i="1" s="1"/>
  <c r="P215" i="1"/>
  <c r="X213" i="1"/>
  <c r="X212" i="1"/>
  <c r="BP211" i="1"/>
  <c r="BO211" i="1"/>
  <c r="BN211" i="1"/>
  <c r="BM211" i="1"/>
  <c r="Z211" i="1"/>
  <c r="Y211" i="1"/>
  <c r="P211" i="1"/>
  <c r="BO210" i="1"/>
  <c r="BM210" i="1"/>
  <c r="Y210" i="1"/>
  <c r="Y213" i="1" s="1"/>
  <c r="P210" i="1"/>
  <c r="X208" i="1"/>
  <c r="X207" i="1"/>
  <c r="BO206" i="1"/>
  <c r="BM206" i="1"/>
  <c r="Y206" i="1"/>
  <c r="BP206" i="1" s="1"/>
  <c r="P206" i="1"/>
  <c r="BP205" i="1"/>
  <c r="BO205" i="1"/>
  <c r="BN205" i="1"/>
  <c r="BM205" i="1"/>
  <c r="Z205" i="1"/>
  <c r="Y205" i="1"/>
  <c r="P205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Y202" i="1" s="1"/>
  <c r="P193" i="1"/>
  <c r="X191" i="1"/>
  <c r="X190" i="1"/>
  <c r="BO189" i="1"/>
  <c r="BM189" i="1"/>
  <c r="Y189" i="1"/>
  <c r="I673" i="1" s="1"/>
  <c r="P189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BP177" i="1" s="1"/>
  <c r="P177" i="1"/>
  <c r="BP176" i="1"/>
  <c r="BO176" i="1"/>
  <c r="BN176" i="1"/>
  <c r="BM176" i="1"/>
  <c r="Z176" i="1"/>
  <c r="Y176" i="1"/>
  <c r="P176" i="1"/>
  <c r="BO175" i="1"/>
  <c r="BM175" i="1"/>
  <c r="Y175" i="1"/>
  <c r="BP175" i="1" s="1"/>
  <c r="P175" i="1"/>
  <c r="BP174" i="1"/>
  <c r="BO174" i="1"/>
  <c r="BN174" i="1"/>
  <c r="BM174" i="1"/>
  <c r="Z174" i="1"/>
  <c r="Y174" i="1"/>
  <c r="Y180" i="1" s="1"/>
  <c r="P174" i="1"/>
  <c r="X172" i="1"/>
  <c r="Y171" i="1"/>
  <c r="X171" i="1"/>
  <c r="BP170" i="1"/>
  <c r="BO170" i="1"/>
  <c r="BN170" i="1"/>
  <c r="BM170" i="1"/>
  <c r="Z170" i="1"/>
  <c r="Z171" i="1" s="1"/>
  <c r="Y170" i="1"/>
  <c r="P170" i="1"/>
  <c r="X167" i="1"/>
  <c r="X166" i="1"/>
  <c r="BP165" i="1"/>
  <c r="BO165" i="1"/>
  <c r="BN165" i="1"/>
  <c r="BM165" i="1"/>
  <c r="Z165" i="1"/>
  <c r="Y165" i="1"/>
  <c r="P165" i="1"/>
  <c r="BO164" i="1"/>
  <c r="BM164" i="1"/>
  <c r="Y164" i="1"/>
  <c r="Y167" i="1" s="1"/>
  <c r="P164" i="1"/>
  <c r="X162" i="1"/>
  <c r="X161" i="1"/>
  <c r="BO160" i="1"/>
  <c r="BM160" i="1"/>
  <c r="Y160" i="1"/>
  <c r="BP160" i="1" s="1"/>
  <c r="P160" i="1"/>
  <c r="BP159" i="1"/>
  <c r="BO159" i="1"/>
  <c r="BN159" i="1"/>
  <c r="BM159" i="1"/>
  <c r="Z159" i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G673" i="1" s="1"/>
  <c r="P154" i="1"/>
  <c r="X151" i="1"/>
  <c r="X150" i="1"/>
  <c r="BO149" i="1"/>
  <c r="BM149" i="1"/>
  <c r="Y149" i="1"/>
  <c r="BP149" i="1" s="1"/>
  <c r="P149" i="1"/>
  <c r="BP148" i="1"/>
  <c r="BO148" i="1"/>
  <c r="BN148" i="1"/>
  <c r="BM148" i="1"/>
  <c r="Z148" i="1"/>
  <c r="Y148" i="1"/>
  <c r="Y150" i="1" s="1"/>
  <c r="P148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6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Y136" i="1" s="1"/>
  <c r="P131" i="1"/>
  <c r="X129" i="1"/>
  <c r="X128" i="1"/>
  <c r="BO127" i="1"/>
  <c r="BM127" i="1"/>
  <c r="Y127" i="1"/>
  <c r="BP127" i="1" s="1"/>
  <c r="P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F673" i="1" s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9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E673" i="1" s="1"/>
  <c r="P107" i="1"/>
  <c r="X104" i="1"/>
  <c r="X103" i="1"/>
  <c r="BO102" i="1"/>
  <c r="BM102" i="1"/>
  <c r="Y102" i="1"/>
  <c r="BP102" i="1" s="1"/>
  <c r="P102" i="1"/>
  <c r="BP101" i="1"/>
  <c r="BO101" i="1"/>
  <c r="BN101" i="1"/>
  <c r="BM101" i="1"/>
  <c r="Z101" i="1"/>
  <c r="Y101" i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Y92" i="1"/>
  <c r="BP92" i="1" s="1"/>
  <c r="P92" i="1"/>
  <c r="BP91" i="1"/>
  <c r="BO91" i="1"/>
  <c r="BN91" i="1"/>
  <c r="BM91" i="1"/>
  <c r="Z91" i="1"/>
  <c r="Y91" i="1"/>
  <c r="Y97" i="1" s="1"/>
  <c r="P91" i="1"/>
  <c r="X89" i="1"/>
  <c r="X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BP84" i="1" s="1"/>
  <c r="P84" i="1"/>
  <c r="BP83" i="1"/>
  <c r="BO83" i="1"/>
  <c r="BN83" i="1"/>
  <c r="BM83" i="1"/>
  <c r="Z83" i="1"/>
  <c r="Y83" i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Y79" i="1" s="1"/>
  <c r="P75" i="1"/>
  <c r="X73" i="1"/>
  <c r="X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BP68" i="1" s="1"/>
  <c r="P68" i="1"/>
  <c r="BP67" i="1"/>
  <c r="BO67" i="1"/>
  <c r="BN67" i="1"/>
  <c r="BM67" i="1"/>
  <c r="Z67" i="1"/>
  <c r="Y67" i="1"/>
  <c r="P67" i="1"/>
  <c r="BO66" i="1"/>
  <c r="BM66" i="1"/>
  <c r="Y66" i="1"/>
  <c r="BP66" i="1" s="1"/>
  <c r="P66" i="1"/>
  <c r="BP65" i="1"/>
  <c r="BO65" i="1"/>
  <c r="BN65" i="1"/>
  <c r="BM65" i="1"/>
  <c r="Z65" i="1"/>
  <c r="Y65" i="1"/>
  <c r="P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X60" i="1"/>
  <c r="X59" i="1"/>
  <c r="BP58" i="1"/>
  <c r="BO58" i="1"/>
  <c r="BN58" i="1"/>
  <c r="BM58" i="1"/>
  <c r="Z58" i="1"/>
  <c r="Y58" i="1"/>
  <c r="P58" i="1"/>
  <c r="BO57" i="1"/>
  <c r="BM57" i="1"/>
  <c r="Y57" i="1"/>
  <c r="Y60" i="1" s="1"/>
  <c r="P57" i="1"/>
  <c r="X55" i="1"/>
  <c r="X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BP49" i="1" s="1"/>
  <c r="P49" i="1"/>
  <c r="BP48" i="1"/>
  <c r="BO48" i="1"/>
  <c r="BN48" i="1"/>
  <c r="BM48" i="1"/>
  <c r="Z48" i="1"/>
  <c r="Y48" i="1"/>
  <c r="P48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40" i="1"/>
  <c r="Y39" i="1"/>
  <c r="X39" i="1"/>
  <c r="BP38" i="1"/>
  <c r="BO38" i="1"/>
  <c r="BN38" i="1"/>
  <c r="BM38" i="1"/>
  <c r="Z38" i="1"/>
  <c r="Z39" i="1" s="1"/>
  <c r="Y38" i="1"/>
  <c r="Y40" i="1" s="1"/>
  <c r="P38" i="1"/>
  <c r="X36" i="1"/>
  <c r="X35" i="1"/>
  <c r="BP34" i="1"/>
  <c r="BO34" i="1"/>
  <c r="BN34" i="1"/>
  <c r="BM34" i="1"/>
  <c r="Z34" i="1"/>
  <c r="Y34" i="1"/>
  <c r="P34" i="1"/>
  <c r="BO33" i="1"/>
  <c r="BM33" i="1"/>
  <c r="Y33" i="1"/>
  <c r="BP33" i="1" s="1"/>
  <c r="P33" i="1"/>
  <c r="BP32" i="1"/>
  <c r="BO32" i="1"/>
  <c r="BN32" i="1"/>
  <c r="BM32" i="1"/>
  <c r="Z32" i="1"/>
  <c r="Y32" i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P26" i="1"/>
  <c r="X24" i="1"/>
  <c r="X23" i="1"/>
  <c r="X667" i="1" s="1"/>
  <c r="BO22" i="1"/>
  <c r="X665" i="1" s="1"/>
  <c r="BM22" i="1"/>
  <c r="X664" i="1" s="1"/>
  <c r="X666" i="1" s="1"/>
  <c r="Y22" i="1"/>
  <c r="B673" i="1" s="1"/>
  <c r="P22" i="1"/>
  <c r="H10" i="1"/>
  <c r="A9" i="1"/>
  <c r="F10" i="1" s="1"/>
  <c r="D7" i="1"/>
  <c r="Q6" i="1"/>
  <c r="P2" i="1"/>
  <c r="H9" i="1" l="1"/>
  <c r="A10" i="1"/>
  <c r="Y24" i="1"/>
  <c r="Y35" i="1"/>
  <c r="Y55" i="1"/>
  <c r="Y59" i="1"/>
  <c r="Y72" i="1"/>
  <c r="Y80" i="1"/>
  <c r="Y88" i="1"/>
  <c r="Y98" i="1"/>
  <c r="Y104" i="1"/>
  <c r="Y111" i="1"/>
  <c r="Y120" i="1"/>
  <c r="Y129" i="1"/>
  <c r="Y135" i="1"/>
  <c r="Y145" i="1"/>
  <c r="Y151" i="1"/>
  <c r="Y156" i="1"/>
  <c r="Y162" i="1"/>
  <c r="Y166" i="1"/>
  <c r="Y179" i="1"/>
  <c r="Y185" i="1"/>
  <c r="Y191" i="1"/>
  <c r="Y201" i="1"/>
  <c r="Y208" i="1"/>
  <c r="Y212" i="1"/>
  <c r="Y224" i="1"/>
  <c r="Y238" i="1"/>
  <c r="Y247" i="1"/>
  <c r="K673" i="1"/>
  <c r="Y259" i="1"/>
  <c r="BP252" i="1"/>
  <c r="BN252" i="1"/>
  <c r="Z252" i="1"/>
  <c r="BP256" i="1"/>
  <c r="BN256" i="1"/>
  <c r="Z256" i="1"/>
  <c r="BP265" i="1"/>
  <c r="BN265" i="1"/>
  <c r="Z265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3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Z372" i="1" s="1"/>
  <c r="BP377" i="1"/>
  <c r="BN377" i="1"/>
  <c r="Z377" i="1"/>
  <c r="Y381" i="1"/>
  <c r="BP385" i="1"/>
  <c r="BN385" i="1"/>
  <c r="Z385" i="1"/>
  <c r="Z388" i="1" s="1"/>
  <c r="Y388" i="1"/>
  <c r="Y395" i="1"/>
  <c r="BP391" i="1"/>
  <c r="BN391" i="1"/>
  <c r="Z391" i="1"/>
  <c r="BP394" i="1"/>
  <c r="BN394" i="1"/>
  <c r="Z394" i="1"/>
  <c r="Y396" i="1"/>
  <c r="Y401" i="1"/>
  <c r="BP398" i="1"/>
  <c r="BN398" i="1"/>
  <c r="Z398" i="1"/>
  <c r="BP437" i="1"/>
  <c r="BN437" i="1"/>
  <c r="Z437" i="1"/>
  <c r="Y439" i="1"/>
  <c r="BP447" i="1"/>
  <c r="BN447" i="1"/>
  <c r="Z447" i="1"/>
  <c r="Y455" i="1"/>
  <c r="BP451" i="1"/>
  <c r="BN451" i="1"/>
  <c r="Z451" i="1"/>
  <c r="Y468" i="1"/>
  <c r="BP462" i="1"/>
  <c r="BN462" i="1"/>
  <c r="Z462" i="1"/>
  <c r="Y467" i="1"/>
  <c r="BP465" i="1"/>
  <c r="BN465" i="1"/>
  <c r="Z465" i="1"/>
  <c r="F9" i="1"/>
  <c r="J9" i="1"/>
  <c r="Z22" i="1"/>
  <c r="Z23" i="1" s="1"/>
  <c r="BN22" i="1"/>
  <c r="BP22" i="1"/>
  <c r="Y23" i="1"/>
  <c r="X663" i="1"/>
  <c r="Z26" i="1"/>
  <c r="BN26" i="1"/>
  <c r="BP26" i="1"/>
  <c r="Z28" i="1"/>
  <c r="BN28" i="1"/>
  <c r="Z29" i="1"/>
  <c r="BN29" i="1"/>
  <c r="Z30" i="1"/>
  <c r="BN30" i="1"/>
  <c r="Z31" i="1"/>
  <c r="BN31" i="1"/>
  <c r="Z33" i="1"/>
  <c r="BN33" i="1"/>
  <c r="C673" i="1"/>
  <c r="Z49" i="1"/>
  <c r="Z54" i="1" s="1"/>
  <c r="BN49" i="1"/>
  <c r="Z51" i="1"/>
  <c r="BN51" i="1"/>
  <c r="Z53" i="1"/>
  <c r="BN53" i="1"/>
  <c r="Y54" i="1"/>
  <c r="Z57" i="1"/>
  <c r="Z59" i="1" s="1"/>
  <c r="BN57" i="1"/>
  <c r="BP57" i="1"/>
  <c r="D673" i="1"/>
  <c r="Z64" i="1"/>
  <c r="Z72" i="1" s="1"/>
  <c r="BN64" i="1"/>
  <c r="Z66" i="1"/>
  <c r="BN66" i="1"/>
  <c r="Z68" i="1"/>
  <c r="BN68" i="1"/>
  <c r="Z70" i="1"/>
  <c r="BN70" i="1"/>
  <c r="Y73" i="1"/>
  <c r="Z76" i="1"/>
  <c r="Z79" i="1" s="1"/>
  <c r="BN76" i="1"/>
  <c r="Z78" i="1"/>
  <c r="BN78" i="1"/>
  <c r="Z82" i="1"/>
  <c r="BN82" i="1"/>
  <c r="BP82" i="1"/>
  <c r="Z84" i="1"/>
  <c r="BN84" i="1"/>
  <c r="Z86" i="1"/>
  <c r="BN86" i="1"/>
  <c r="Z92" i="1"/>
  <c r="Z97" i="1" s="1"/>
  <c r="BN92" i="1"/>
  <c r="Z94" i="1"/>
  <c r="BN94" i="1"/>
  <c r="Z96" i="1"/>
  <c r="BN96" i="1"/>
  <c r="Z100" i="1"/>
  <c r="Z103" i="1" s="1"/>
  <c r="BN100" i="1"/>
  <c r="BP100" i="1"/>
  <c r="Z102" i="1"/>
  <c r="BN102" i="1"/>
  <c r="Z107" i="1"/>
  <c r="BN107" i="1"/>
  <c r="BP107" i="1"/>
  <c r="Z109" i="1"/>
  <c r="BN109" i="1"/>
  <c r="Y110" i="1"/>
  <c r="Z113" i="1"/>
  <c r="BN113" i="1"/>
  <c r="BP113" i="1"/>
  <c r="Z115" i="1"/>
  <c r="BN115" i="1"/>
  <c r="Z117" i="1"/>
  <c r="BN117" i="1"/>
  <c r="Z118" i="1"/>
  <c r="BN118" i="1"/>
  <c r="Z123" i="1"/>
  <c r="Z128" i="1" s="1"/>
  <c r="BN123" i="1"/>
  <c r="BP123" i="1"/>
  <c r="Z125" i="1"/>
  <c r="BN125" i="1"/>
  <c r="Z127" i="1"/>
  <c r="BN127" i="1"/>
  <c r="Y128" i="1"/>
  <c r="Z131" i="1"/>
  <c r="Z135" i="1" s="1"/>
  <c r="BN131" i="1"/>
  <c r="BP131" i="1"/>
  <c r="Z133" i="1"/>
  <c r="BN133" i="1"/>
  <c r="Z139" i="1"/>
  <c r="Z145" i="1" s="1"/>
  <c r="BN139" i="1"/>
  <c r="Z141" i="1"/>
  <c r="BN141" i="1"/>
  <c r="Z143" i="1"/>
  <c r="BN143" i="1"/>
  <c r="Z149" i="1"/>
  <c r="Z150" i="1" s="1"/>
  <c r="BN149" i="1"/>
  <c r="Z154" i="1"/>
  <c r="Z156" i="1" s="1"/>
  <c r="BN154" i="1"/>
  <c r="BP154" i="1"/>
  <c r="Y157" i="1"/>
  <c r="Z160" i="1"/>
  <c r="Z161" i="1" s="1"/>
  <c r="BN160" i="1"/>
  <c r="Z164" i="1"/>
  <c r="Z166" i="1" s="1"/>
  <c r="BN164" i="1"/>
  <c r="BP164" i="1"/>
  <c r="H673" i="1"/>
  <c r="Y172" i="1"/>
  <c r="Z175" i="1"/>
  <c r="Z179" i="1" s="1"/>
  <c r="BN175" i="1"/>
  <c r="Z177" i="1"/>
  <c r="BN177" i="1"/>
  <c r="Z183" i="1"/>
  <c r="Z184" i="1" s="1"/>
  <c r="BN183" i="1"/>
  <c r="Z189" i="1"/>
  <c r="Z190" i="1" s="1"/>
  <c r="BN189" i="1"/>
  <c r="BP189" i="1"/>
  <c r="Y190" i="1"/>
  <c r="Z193" i="1"/>
  <c r="Z201" i="1" s="1"/>
  <c r="BN193" i="1"/>
  <c r="BP193" i="1"/>
  <c r="Z195" i="1"/>
  <c r="BN195" i="1"/>
  <c r="Z197" i="1"/>
  <c r="BN197" i="1"/>
  <c r="Z199" i="1"/>
  <c r="BN199" i="1"/>
  <c r="J673" i="1"/>
  <c r="Z206" i="1"/>
  <c r="Z207" i="1" s="1"/>
  <c r="BN206" i="1"/>
  <c r="Y207" i="1"/>
  <c r="Z210" i="1"/>
  <c r="Z212" i="1" s="1"/>
  <c r="BN210" i="1"/>
  <c r="BP210" i="1"/>
  <c r="Z216" i="1"/>
  <c r="Z223" i="1" s="1"/>
  <c r="BN216" i="1"/>
  <c r="Z218" i="1"/>
  <c r="BN218" i="1"/>
  <c r="Z220" i="1"/>
  <c r="BN220" i="1"/>
  <c r="Z222" i="1"/>
  <c r="BN222" i="1"/>
  <c r="Z226" i="1"/>
  <c r="Z237" i="1" s="1"/>
  <c r="BN226" i="1"/>
  <c r="BP226" i="1"/>
  <c r="Z228" i="1"/>
  <c r="BN228" i="1"/>
  <c r="Z230" i="1"/>
  <c r="BN230" i="1"/>
  <c r="Z232" i="1"/>
  <c r="BN232" i="1"/>
  <c r="Z234" i="1"/>
  <c r="BN234" i="1"/>
  <c r="Z236" i="1"/>
  <c r="BN236" i="1"/>
  <c r="Z240" i="1"/>
  <c r="BN240" i="1"/>
  <c r="BP240" i="1"/>
  <c r="Z241" i="1"/>
  <c r="BN241" i="1"/>
  <c r="Z243" i="1"/>
  <c r="BN243" i="1"/>
  <c r="Z245" i="1"/>
  <c r="BN245" i="1"/>
  <c r="Z250" i="1"/>
  <c r="Z258" i="1" s="1"/>
  <c r="BN250" i="1"/>
  <c r="BP250" i="1"/>
  <c r="BP254" i="1"/>
  <c r="BN254" i="1"/>
  <c r="Z254" i="1"/>
  <c r="Y258" i="1"/>
  <c r="BP263" i="1"/>
  <c r="BN263" i="1"/>
  <c r="Z263" i="1"/>
  <c r="Z271" i="1" s="1"/>
  <c r="BP267" i="1"/>
  <c r="BN267" i="1"/>
  <c r="Z267" i="1"/>
  <c r="Y271" i="1"/>
  <c r="BP280" i="1"/>
  <c r="BN280" i="1"/>
  <c r="Z280" i="1"/>
  <c r="Z289" i="1" s="1"/>
  <c r="BP284" i="1"/>
  <c r="BN284" i="1"/>
  <c r="Z284" i="1"/>
  <c r="BP288" i="1"/>
  <c r="BN288" i="1"/>
  <c r="Z288" i="1"/>
  <c r="Y290" i="1"/>
  <c r="O673" i="1"/>
  <c r="Y294" i="1"/>
  <c r="BP293" i="1"/>
  <c r="BN293" i="1"/>
  <c r="Z293" i="1"/>
  <c r="Z294" i="1" s="1"/>
  <c r="Y295" i="1"/>
  <c r="P673" i="1"/>
  <c r="Y301" i="1"/>
  <c r="BP298" i="1"/>
  <c r="BN298" i="1"/>
  <c r="Z298" i="1"/>
  <c r="Z301" i="1" s="1"/>
  <c r="BP307" i="1"/>
  <c r="BN307" i="1"/>
  <c r="Z307" i="1"/>
  <c r="Y311" i="1"/>
  <c r="BP337" i="1"/>
  <c r="BN337" i="1"/>
  <c r="Z337" i="1"/>
  <c r="Z338" i="1" s="1"/>
  <c r="Y339" i="1"/>
  <c r="T673" i="1"/>
  <c r="Y343" i="1"/>
  <c r="BP342" i="1"/>
  <c r="BN342" i="1"/>
  <c r="Z342" i="1"/>
  <c r="Z343" i="1" s="1"/>
  <c r="Y344" i="1"/>
  <c r="Y349" i="1"/>
  <c r="BP346" i="1"/>
  <c r="BN346" i="1"/>
  <c r="Z346" i="1"/>
  <c r="Z348" i="1" s="1"/>
  <c r="BP359" i="1"/>
  <c r="BN359" i="1"/>
  <c r="Z359" i="1"/>
  <c r="Z365" i="1" s="1"/>
  <c r="BP363" i="1"/>
  <c r="BN363" i="1"/>
  <c r="Z363" i="1"/>
  <c r="Y372" i="1"/>
  <c r="BP371" i="1"/>
  <c r="BN371" i="1"/>
  <c r="Z371" i="1"/>
  <c r="Y373" i="1"/>
  <c r="Y382" i="1"/>
  <c r="BP375" i="1"/>
  <c r="BN375" i="1"/>
  <c r="Z375" i="1"/>
  <c r="Z381" i="1" s="1"/>
  <c r="BP379" i="1"/>
  <c r="BN379" i="1"/>
  <c r="Z379" i="1"/>
  <c r="Y389" i="1"/>
  <c r="BP386" i="1"/>
  <c r="BN386" i="1"/>
  <c r="Z386" i="1"/>
  <c r="BP392" i="1"/>
  <c r="BN392" i="1"/>
  <c r="Z392" i="1"/>
  <c r="BP400" i="1"/>
  <c r="BN400" i="1"/>
  <c r="Z400" i="1"/>
  <c r="Y402" i="1"/>
  <c r="V673" i="1"/>
  <c r="Y406" i="1"/>
  <c r="BP405" i="1"/>
  <c r="BN405" i="1"/>
  <c r="Z405" i="1"/>
  <c r="Z406" i="1" s="1"/>
  <c r="Y407" i="1"/>
  <c r="Y412" i="1"/>
  <c r="BP409" i="1"/>
  <c r="BN409" i="1"/>
  <c r="Z409" i="1"/>
  <c r="Y413" i="1"/>
  <c r="BP419" i="1"/>
  <c r="BN419" i="1"/>
  <c r="Z419" i="1"/>
  <c r="BP423" i="1"/>
  <c r="BN423" i="1"/>
  <c r="Z423" i="1"/>
  <c r="BP427" i="1"/>
  <c r="BN427" i="1"/>
  <c r="Z427" i="1"/>
  <c r="Y429" i="1"/>
  <c r="Y434" i="1"/>
  <c r="BP431" i="1"/>
  <c r="BN431" i="1"/>
  <c r="Z431" i="1"/>
  <c r="Z433" i="1" s="1"/>
  <c r="Y433" i="1"/>
  <c r="L673" i="1"/>
  <c r="Y272" i="1"/>
  <c r="M673" i="1"/>
  <c r="Y289" i="1"/>
  <c r="Y317" i="1"/>
  <c r="S673" i="1"/>
  <c r="Y330" i="1"/>
  <c r="U673" i="1"/>
  <c r="Y366" i="1"/>
  <c r="BP411" i="1"/>
  <c r="BN411" i="1"/>
  <c r="Z411" i="1"/>
  <c r="W673" i="1"/>
  <c r="Y428" i="1"/>
  <c r="BP417" i="1"/>
  <c r="BN417" i="1"/>
  <c r="Z417" i="1"/>
  <c r="BP421" i="1"/>
  <c r="BN421" i="1"/>
  <c r="Z421" i="1"/>
  <c r="BP425" i="1"/>
  <c r="BN425" i="1"/>
  <c r="Z425" i="1"/>
  <c r="Y438" i="1"/>
  <c r="BP436" i="1"/>
  <c r="BN436" i="1"/>
  <c r="Z436" i="1"/>
  <c r="Z438" i="1" s="1"/>
  <c r="BP449" i="1"/>
  <c r="BN449" i="1"/>
  <c r="Z449" i="1"/>
  <c r="Z454" i="1" s="1"/>
  <c r="BP453" i="1"/>
  <c r="BN453" i="1"/>
  <c r="Z453" i="1"/>
  <c r="Y460" i="1"/>
  <c r="BP457" i="1"/>
  <c r="BN457" i="1"/>
  <c r="Z457" i="1"/>
  <c r="Z459" i="1" s="1"/>
  <c r="BP463" i="1"/>
  <c r="BN463" i="1"/>
  <c r="Z463" i="1"/>
  <c r="Y471" i="1"/>
  <c r="BP470" i="1"/>
  <c r="BN470" i="1"/>
  <c r="Z470" i="1"/>
  <c r="Z471" i="1" s="1"/>
  <c r="Y472" i="1"/>
  <c r="Y673" i="1"/>
  <c r="Y477" i="1"/>
  <c r="BP476" i="1"/>
  <c r="BN476" i="1"/>
  <c r="Z476" i="1"/>
  <c r="Z477" i="1" s="1"/>
  <c r="Y478" i="1"/>
  <c r="BP481" i="1"/>
  <c r="BN481" i="1"/>
  <c r="Z481" i="1"/>
  <c r="BP487" i="1"/>
  <c r="BN487" i="1"/>
  <c r="Z487" i="1"/>
  <c r="Z505" i="1" s="1"/>
  <c r="BP492" i="1"/>
  <c r="BN492" i="1"/>
  <c r="Z492" i="1"/>
  <c r="BP495" i="1"/>
  <c r="BN495" i="1"/>
  <c r="Z495" i="1"/>
  <c r="BP498" i="1"/>
  <c r="BN498" i="1"/>
  <c r="Z498" i="1"/>
  <c r="BP502" i="1"/>
  <c r="BN502" i="1"/>
  <c r="Z502" i="1"/>
  <c r="Y510" i="1"/>
  <c r="Y529" i="1"/>
  <c r="BP523" i="1"/>
  <c r="BN523" i="1"/>
  <c r="Z523" i="1"/>
  <c r="BP526" i="1"/>
  <c r="BN526" i="1"/>
  <c r="Z526" i="1"/>
  <c r="BP485" i="1"/>
  <c r="BN485" i="1"/>
  <c r="Z485" i="1"/>
  <c r="BP490" i="1"/>
  <c r="BN490" i="1"/>
  <c r="Z490" i="1"/>
  <c r="BP493" i="1"/>
  <c r="BN493" i="1"/>
  <c r="Z493" i="1"/>
  <c r="BP497" i="1"/>
  <c r="BN497" i="1"/>
  <c r="Z497" i="1"/>
  <c r="BP500" i="1"/>
  <c r="BN500" i="1"/>
  <c r="Z500" i="1"/>
  <c r="Y505" i="1"/>
  <c r="BP509" i="1"/>
  <c r="BN509" i="1"/>
  <c r="Z509" i="1"/>
  <c r="Z510" i="1" s="1"/>
  <c r="Y511" i="1"/>
  <c r="Y516" i="1"/>
  <c r="BP513" i="1"/>
  <c r="BN513" i="1"/>
  <c r="Z513" i="1"/>
  <c r="Z515" i="1" s="1"/>
  <c r="BP525" i="1"/>
  <c r="BN525" i="1"/>
  <c r="Z525" i="1"/>
  <c r="BP528" i="1"/>
  <c r="BN528" i="1"/>
  <c r="Z528" i="1"/>
  <c r="Y530" i="1"/>
  <c r="Y534" i="1"/>
  <c r="Y533" i="1"/>
  <c r="BP532" i="1"/>
  <c r="BN532" i="1"/>
  <c r="Z532" i="1"/>
  <c r="Z533" i="1" s="1"/>
  <c r="BP542" i="1"/>
  <c r="BN542" i="1"/>
  <c r="Z542" i="1"/>
  <c r="Z545" i="1" s="1"/>
  <c r="Y546" i="1"/>
  <c r="BP558" i="1"/>
  <c r="BN558" i="1"/>
  <c r="Z558" i="1"/>
  <c r="BP562" i="1"/>
  <c r="BN562" i="1"/>
  <c r="Z562" i="1"/>
  <c r="BP566" i="1"/>
  <c r="BN566" i="1"/>
  <c r="Z566" i="1"/>
  <c r="Y568" i="1"/>
  <c r="Y573" i="1"/>
  <c r="BP570" i="1"/>
  <c r="BN570" i="1"/>
  <c r="Z570" i="1"/>
  <c r="Y574" i="1"/>
  <c r="BP578" i="1"/>
  <c r="BN578" i="1"/>
  <c r="Z578" i="1"/>
  <c r="BP582" i="1"/>
  <c r="BN582" i="1"/>
  <c r="Z582" i="1"/>
  <c r="BP590" i="1"/>
  <c r="BN590" i="1"/>
  <c r="Z590" i="1"/>
  <c r="Y592" i="1"/>
  <c r="Y596" i="1"/>
  <c r="BP594" i="1"/>
  <c r="BN594" i="1"/>
  <c r="Z594" i="1"/>
  <c r="Z596" i="1" s="1"/>
  <c r="Y597" i="1"/>
  <c r="Z673" i="1"/>
  <c r="X673" i="1"/>
  <c r="Y454" i="1"/>
  <c r="BP544" i="1"/>
  <c r="BN544" i="1"/>
  <c r="Z544" i="1"/>
  <c r="AB673" i="1"/>
  <c r="Y550" i="1"/>
  <c r="BP549" i="1"/>
  <c r="BN549" i="1"/>
  <c r="Z549" i="1"/>
  <c r="Z550" i="1" s="1"/>
  <c r="Y551" i="1"/>
  <c r="BP556" i="1"/>
  <c r="BN556" i="1"/>
  <c r="Z556" i="1"/>
  <c r="BP560" i="1"/>
  <c r="BN560" i="1"/>
  <c r="Z560" i="1"/>
  <c r="BP564" i="1"/>
  <c r="BN564" i="1"/>
  <c r="Z564" i="1"/>
  <c r="BP572" i="1"/>
  <c r="BN572" i="1"/>
  <c r="Z572" i="1"/>
  <c r="Y585" i="1"/>
  <c r="BP576" i="1"/>
  <c r="BN576" i="1"/>
  <c r="Z576" i="1"/>
  <c r="BP580" i="1"/>
  <c r="BN580" i="1"/>
  <c r="Z580" i="1"/>
  <c r="BP584" i="1"/>
  <c r="BN584" i="1"/>
  <c r="Z584" i="1"/>
  <c r="Y586" i="1"/>
  <c r="Y591" i="1"/>
  <c r="BP588" i="1"/>
  <c r="BN588" i="1"/>
  <c r="Z588" i="1"/>
  <c r="Z591" i="1" s="1"/>
  <c r="BP595" i="1"/>
  <c r="BN595" i="1"/>
  <c r="Z595" i="1"/>
  <c r="Y615" i="1"/>
  <c r="BP611" i="1"/>
  <c r="BN611" i="1"/>
  <c r="Z611" i="1"/>
  <c r="Y616" i="1"/>
  <c r="BP613" i="1"/>
  <c r="BN613" i="1"/>
  <c r="Z613" i="1"/>
  <c r="BP629" i="1"/>
  <c r="BN629" i="1"/>
  <c r="Z629" i="1"/>
  <c r="BP631" i="1"/>
  <c r="BN631" i="1"/>
  <c r="Z631" i="1"/>
  <c r="BP633" i="1"/>
  <c r="BN633" i="1"/>
  <c r="Z633" i="1"/>
  <c r="BP635" i="1"/>
  <c r="BN635" i="1"/>
  <c r="Z635" i="1"/>
  <c r="Y637" i="1"/>
  <c r="AE673" i="1"/>
  <c r="Y649" i="1"/>
  <c r="BP647" i="1"/>
  <c r="BN647" i="1"/>
  <c r="Z647" i="1"/>
  <c r="Y650" i="1"/>
  <c r="AD673" i="1"/>
  <c r="AA673" i="1"/>
  <c r="Y545" i="1"/>
  <c r="AC673" i="1"/>
  <c r="Y567" i="1"/>
  <c r="BP612" i="1"/>
  <c r="BN612" i="1"/>
  <c r="Z612" i="1"/>
  <c r="BP614" i="1"/>
  <c r="BN614" i="1"/>
  <c r="Z614" i="1"/>
  <c r="Y636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BP648" i="1"/>
  <c r="BN648" i="1"/>
  <c r="Z648" i="1"/>
  <c r="Y657" i="1"/>
  <c r="BP656" i="1"/>
  <c r="BN656" i="1"/>
  <c r="Z656" i="1"/>
  <c r="Z657" i="1" s="1"/>
  <c r="Y658" i="1"/>
  <c r="Z636" i="1" l="1"/>
  <c r="Z649" i="1"/>
  <c r="Z615" i="1"/>
  <c r="Z585" i="1"/>
  <c r="Z573" i="1"/>
  <c r="Z529" i="1"/>
  <c r="Z428" i="1"/>
  <c r="Z246" i="1"/>
  <c r="Z119" i="1"/>
  <c r="Z110" i="1"/>
  <c r="Z88" i="1"/>
  <c r="Z35" i="1"/>
  <c r="Y667" i="1"/>
  <c r="Y664" i="1"/>
  <c r="Z311" i="1"/>
  <c r="Z567" i="1"/>
  <c r="Z412" i="1"/>
  <c r="Y665" i="1"/>
  <c r="Z467" i="1"/>
  <c r="Z401" i="1"/>
  <c r="Z395" i="1"/>
  <c r="Z668" i="1" s="1"/>
  <c r="Y663" i="1"/>
  <c r="Y666" i="1" l="1"/>
</calcChain>
</file>

<file path=xl/sharedStrings.xml><?xml version="1.0" encoding="utf-8"?>
<sst xmlns="http://schemas.openxmlformats.org/spreadsheetml/2006/main" count="3138" uniqueCount="1080">
  <si>
    <t xml:space="preserve">  БЛАНК ЗАКАЗА </t>
  </si>
  <si>
    <t>КИ</t>
  </si>
  <si>
    <t>на отгрузку продукции с ООО Трейд-Сервис с</t>
  </si>
  <si>
    <t>16.12.2024</t>
  </si>
  <si>
    <t>бланк создан</t>
  </si>
  <si>
    <t>12.12.2024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</si>
  <si>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</si>
  <si>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</si>
  <si>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</si>
  <si>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</si>
  <si>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</si>
  <si>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</si>
  <si>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</si>
  <si>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</si>
  <si>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</si>
  <si>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</si>
  <si>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</si>
  <si>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</si>
  <si>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</si>
  <si>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</si>
  <si>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</si>
  <si>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</si>
  <si>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</si>
  <si>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</si>
  <si>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</si>
  <si>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</si>
  <si>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</si>
  <si>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</si>
  <si>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</si>
  <si>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</si>
  <si>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</si>
  <si>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</si>
  <si>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</si>
  <si>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</si>
  <si>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</si>
  <si>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</si>
  <si>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</si>
  <si>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</si>
  <si>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</si>
  <si>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</si>
  <si>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</si>
  <si>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</si>
  <si>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</si>
  <si>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</si>
  <si>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</si>
  <si>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</si>
  <si>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</si>
  <si>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</si>
  <si>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</si>
  <si>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</si>
  <si>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</si>
  <si>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</si>
  <si>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</si>
  <si>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</si>
  <si>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</si>
  <si>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</si>
  <si>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</si>
  <si>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</si>
  <si>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</si>
  <si>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</si>
  <si>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</si>
  <si>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</si>
  <si>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</si>
  <si>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</si>
  <si>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</si>
  <si>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</si>
  <si>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</si>
  <si>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</si>
  <si>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</si>
  <si>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</si>
  <si>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</si>
  <si>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</si>
  <si>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</si>
  <si>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</si>
  <si>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</si>
  <si>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</si>
  <si>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</si>
  <si>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</si>
  <si>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</si>
  <si>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</si>
  <si>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</si>
  <si>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</si>
  <si>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</si>
  <si>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</si>
  <si>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</si>
  <si>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</si>
  <si>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</si>
  <si>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</si>
  <si>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</si>
  <si>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</si>
  <si>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</si>
  <si>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</si>
  <si>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</si>
  <si>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</si>
  <si>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</si>
  <si>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</si>
  <si>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</si>
  <si>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</si>
  <si>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</si>
  <si>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</si>
  <si>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</si>
  <si>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</si>
  <si>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</si>
  <si>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</si>
  <si>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</si>
  <si>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</si>
  <si>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</si>
  <si>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</si>
  <si>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</si>
  <si>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</si>
  <si>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</si>
  <si>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</si>
  <si>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</si>
  <si>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</si>
  <si>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</si>
  <si>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</si>
  <si>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</si>
  <si>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</si>
  <si>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</si>
  <si>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</si>
  <si>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</si>
  <si>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</si>
  <si>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</si>
  <si>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</si>
  <si>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</si>
  <si>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</si>
  <si>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</si>
  <si>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</si>
  <si>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</si>
  <si>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</si>
  <si>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</si>
  <si>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</si>
  <si>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</si>
  <si>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</si>
  <si>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</si>
  <si>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</si>
  <si>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</si>
  <si>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</si>
  <si>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</si>
  <si>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</si>
  <si>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</si>
  <si>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</si>
  <si>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</si>
  <si>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</si>
  <si>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</si>
  <si>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</si>
  <si>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</si>
  <si>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</si>
  <si>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</si>
  <si>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</si>
  <si>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</si>
  <si>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</si>
  <si>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</si>
  <si>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</si>
  <si>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</si>
  <si>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</si>
  <si>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</si>
  <si>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</si>
  <si>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</si>
  <si>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</si>
  <si>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</si>
  <si>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</si>
  <si>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</si>
  <si>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</si>
  <si>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</si>
  <si>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</si>
  <si>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</si>
  <si>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</si>
  <si>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</si>
  <si>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</si>
  <si>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</si>
  <si>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</si>
  <si>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</si>
  <si>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</si>
  <si>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</si>
  <si>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</si>
  <si>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</si>
  <si>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</si>
  <si>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</si>
  <si>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</si>
  <si>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</si>
  <si>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</si>
  <si>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</si>
  <si>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</si>
  <si>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</si>
  <si>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</si>
  <si>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</si>
  <si>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</si>
  <si>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</si>
  <si>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</si>
  <si>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</si>
  <si>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</si>
  <si>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</si>
  <si>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</si>
  <si>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</si>
  <si>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</si>
  <si>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</si>
  <si>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</si>
  <si>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</si>
  <si>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</si>
  <si>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</si>
  <si>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</si>
  <si>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</si>
  <si>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</si>
  <si>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</si>
  <si>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</si>
  <si>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</si>
  <si>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</si>
  <si>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</si>
  <si>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</si>
  <si>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</si>
  <si>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</si>
  <si>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</si>
  <si>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</si>
  <si>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</si>
  <si>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</si>
  <si>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</si>
  <si>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</si>
  <si>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</si>
  <si>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</si>
  <si>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</si>
  <si>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</si>
  <si>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</si>
  <si>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</si>
  <si>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</si>
  <si>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</si>
  <si>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</si>
  <si>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</si>
  <si>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</si>
  <si>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</si>
  <si>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</si>
  <si>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</si>
  <si>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</si>
  <si>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</si>
  <si>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</si>
  <si>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</si>
  <si>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</si>
  <si>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</si>
  <si>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</si>
  <si>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</si>
  <si>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</si>
  <si>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</si>
  <si>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</si>
  <si>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</si>
  <si>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</si>
  <si>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</si>
  <si>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</si>
  <si>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</si>
  <si>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</si>
  <si>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</si>
  <si>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</si>
  <si>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</si>
  <si>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</si>
  <si>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</si>
  <si>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</si>
  <si>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</si>
  <si>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</si>
  <si>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</si>
  <si>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</si>
  <si>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</si>
  <si>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</si>
  <si>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</si>
  <si>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</si>
  <si>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</si>
  <si>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</si>
  <si>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</si>
  <si>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</si>
  <si>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</si>
  <si>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</si>
  <si>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</si>
  <si>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</si>
  <si>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</si>
  <si>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</si>
  <si>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</si>
  <si>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</si>
  <si>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</si>
  <si>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</si>
  <si>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</si>
  <si>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</si>
  <si>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</si>
  <si>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</si>
  <si>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</si>
  <si>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</si>
  <si>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</si>
  <si>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</si>
  <si>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</si>
  <si>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</si>
  <si>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</si>
  <si>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</si>
  <si>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</si>
  <si>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</si>
  <si>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</si>
  <si>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</si>
  <si>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</si>
  <si>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</si>
  <si>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</si>
  <si>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</si>
  <si>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</si>
  <si>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</si>
  <si>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</si>
  <si>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</si>
  <si>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</si>
  <si>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</si>
  <si>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</si>
  <si>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</si>
  <si>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</si>
  <si>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</si>
  <si>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</si>
  <si>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</si>
  <si>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</si>
  <si>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</si>
  <si>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</si>
  <si>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</si>
  <si>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</si>
  <si>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</si>
  <si>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</si>
  <si>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</si>
  <si>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</si>
  <si>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</si>
  <si>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</si>
  <si>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</si>
  <si>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</si>
  <si>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</si>
  <si>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</si>
  <si>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</si>
  <si>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</si>
  <si>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</si>
  <si>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</si>
  <si>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</si>
  <si>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</si>
  <si>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</si>
  <si>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</si>
  <si>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</si>
  <si>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</si>
  <si>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</si>
  <si>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</si>
  <si>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</si>
  <si>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</si>
  <si>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</si>
  <si>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</si>
  <si>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</si>
  <si>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</si>
  <si>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</si>
  <si>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</si>
  <si>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</si>
  <si>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</si>
  <si>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</si>
  <si>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</si>
  <si>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</si>
  <si>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</si>
  <si>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</si>
  <si>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</si>
  <si>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</si>
  <si>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</si>
  <si>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</si>
  <si>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</si>
  <si>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</si>
  <si>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</si>
  <si>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</si>
  <si>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</si>
  <si>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</si>
  <si>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</si>
  <si>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</si>
  <si>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</si>
  <si>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</si>
  <si>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</si>
  <si>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</si>
  <si>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</si>
  <si>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</si>
  <si>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</si>
  <si>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</si>
  <si>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</si>
  <si>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</si>
  <si>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</si>
  <si>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</si>
  <si>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</si>
  <si>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</si>
  <si>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</si>
  <si>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</si>
  <si>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</si>
  <si>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</si>
  <si>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</si>
  <si>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</si>
  <si>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</si>
  <si>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</si>
  <si>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</si>
  <si>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</si>
  <si>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</si>
  <si>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</si>
  <si>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</si>
  <si>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</si>
  <si>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</si>
  <si>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</si>
  <si>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</si>
  <si>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</si>
  <si>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</si>
  <si>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</si>
  <si>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</si>
  <si>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</si>
  <si>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</si>
  <si>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</si>
  <si>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</si>
  <si>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</si>
  <si>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</si>
  <si>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</si>
  <si>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</si>
  <si>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</si>
  <si>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</si>
  <si>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</si>
  <si>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</si>
  <si>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</si>
  <si>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</si>
  <si>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</si>
  <si>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</si>
  <si>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</si>
  <si>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</si>
  <si>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</si>
  <si>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P004232</t>
  </si>
  <si>
    <t>ЕАЭС N RU Д-RU.РА01.В.93036/24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</si>
  <si>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</si>
  <si>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</si>
  <si>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</si>
  <si>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</si>
  <si>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</si>
  <si>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</si>
  <si>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</si>
  <si>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</si>
  <si>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</si>
  <si>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</si>
  <si>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</si>
  <si>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</si>
  <si>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</si>
  <si>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</si>
  <si>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</si>
  <si>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</si>
  <si>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</si>
  <si>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</si>
  <si>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</si>
  <si>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</si>
  <si>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</si>
  <si>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</si>
  <si>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</si>
  <si>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</si>
  <si>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</si>
  <si>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</si>
  <si>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</si>
  <si>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</si>
  <si>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</si>
  <si>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</si>
  <si>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</si>
  <si>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</si>
  <si>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</si>
  <si>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</si>
  <si>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</si>
  <si>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</si>
  <si>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</si>
  <si>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</si>
  <si>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</si>
  <si>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</si>
  <si>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</si>
  <si>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</si>
  <si>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</si>
  <si>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</si>
  <si>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</si>
  <si>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</si>
  <si>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</si>
  <si>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</si>
  <si>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</si>
  <si>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</si>
  <si>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</si>
  <si>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</si>
  <si>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</si>
  <si>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</si>
  <si>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</si>
  <si>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</si>
  <si>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</si>
  <si>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</si>
  <si>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</si>
  <si>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</si>
  <si>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</si>
  <si>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</si>
  <si>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</si>
  <si>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</si>
  <si>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</si>
  <si>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</si>
  <si>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</si>
  <si>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</si>
  <si>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</si>
  <si>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</si>
  <si>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</si>
  <si>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</si>
  <si>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</si>
  <si>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</si>
  <si>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</si>
  <si>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</si>
  <si>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</si>
  <si>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</si>
  <si>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</si>
  <si>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</si>
  <si>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</si>
  <si>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</si>
  <si>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</si>
  <si>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</si>
  <si>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</si>
  <si>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</si>
  <si>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</si>
  <si>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</si>
  <si>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</si>
  <si>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</si>
  <si>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</si>
  <si>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</si>
  <si>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</si>
  <si>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</si>
  <si>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</si>
  <si>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</si>
  <si>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</si>
  <si>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</si>
  <si>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</si>
  <si>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</si>
  <si>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</si>
  <si>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</si>
  <si>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</si>
  <si>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</si>
  <si>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</si>
  <si>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</si>
  <si>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</si>
  <si>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</si>
  <si>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</si>
  <si>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</si>
  <si>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</si>
  <si>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</si>
  <si>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</si>
  <si>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</si>
  <si>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</si>
  <si>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</si>
  <si>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</si>
  <si>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</si>
  <si>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</si>
  <si>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</si>
  <si>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</si>
  <si>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</si>
  <si>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</si>
  <si>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</si>
  <si>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</si>
  <si>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</si>
  <si>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</si>
  <si>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</si>
  <si>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</si>
  <si>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</si>
  <si>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</si>
  <si>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</si>
  <si>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</si>
  <si>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</si>
  <si>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</si>
  <si>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</si>
  <si>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</si>
  <si>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</si>
  <si>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</si>
  <si>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</si>
  <si>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</si>
  <si>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</si>
  <si>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</si>
  <si>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</si>
  <si>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</si>
  <si>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</si>
  <si>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</si>
  <si>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</si>
  <si>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</si>
  <si>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</si>
  <si>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</si>
  <si>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</si>
  <si>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</si>
  <si>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</si>
  <si>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</si>
  <si>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</si>
  <si>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</si>
  <si>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</si>
  <si>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</si>
  <si>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</si>
  <si>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</si>
  <si>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</si>
  <si>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</si>
  <si>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</si>
  <si>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</si>
  <si>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</si>
  <si>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</si>
  <si>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</si>
  <si>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</si>
  <si>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</si>
  <si>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</si>
  <si>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</si>
  <si>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</si>
  <si>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</si>
  <si>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</si>
  <si>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</si>
  <si>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</si>
  <si>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</si>
  <si>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</si>
  <si>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</si>
  <si>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</si>
  <si>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</si>
  <si>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</si>
  <si>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</si>
  <si>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</si>
  <si>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</si>
  <si>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</si>
  <si>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</si>
  <si>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</si>
  <si>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</si>
  <si>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</si>
  <si>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</si>
  <si>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</si>
  <si>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</si>
  <si>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</si>
  <si>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</si>
  <si>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</si>
  <si>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</si>
  <si>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</si>
  <si>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</si>
  <si>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</si>
  <si>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</si>
  <si>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</si>
  <si>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</si>
  <si>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</si>
  <si>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</si>
  <si>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</si>
  <si>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</si>
  <si>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</si>
  <si>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</si>
  <si>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</si>
  <si>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</si>
  <si>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</si>
  <si>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</si>
  <si>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</si>
  <si>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</si>
  <si>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</si>
  <si>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</si>
  <si>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</si>
  <si>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</si>
  <si>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</si>
  <si>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</si>
  <si>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</si>
  <si>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</si>
  <si>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</si>
  <si>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</si>
  <si>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</si>
  <si>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</si>
  <si>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</si>
  <si>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</si>
  <si>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</si>
  <si>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</si>
  <si>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</si>
  <si>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</si>
  <si>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</si>
  <si>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</si>
  <si>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</si>
  <si>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</si>
  <si>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</si>
  <si>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</si>
  <si>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</si>
  <si>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</si>
  <si>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</si>
  <si>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</si>
  <si>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</si>
  <si>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</si>
  <si>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</si>
  <si>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</si>
  <si>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</si>
  <si>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</si>
  <si>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</si>
  <si>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</si>
  <si>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</si>
  <si>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</si>
  <si>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</si>
  <si>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</si>
  <si>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</si>
  <si>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</si>
  <si>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</si>
  <si>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</si>
  <si>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</si>
  <si>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</si>
  <si>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</si>
  <si>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</si>
  <si>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</si>
  <si>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</si>
  <si>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</si>
  <si>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</si>
  <si>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</si>
  <si>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</si>
  <si>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</si>
  <si>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</si>
  <si>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</si>
  <si>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</si>
  <si>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</si>
  <si>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</si>
  <si>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</si>
  <si>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</si>
  <si>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</si>
  <si>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</si>
  <si>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</si>
  <si>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</si>
  <si>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</si>
  <si>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</si>
  <si>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</si>
  <si>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</si>
  <si>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</si>
  <si>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</si>
  <si>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</si>
  <si>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</si>
  <si>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</si>
  <si>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</si>
  <si>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</si>
  <si>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</si>
  <si>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</si>
  <si>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</si>
  <si>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</si>
  <si>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</si>
  <si>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</si>
  <si>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</si>
  <si>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</si>
  <si>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</si>
  <si>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</si>
  <si>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</si>
  <si>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</si>
  <si>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</si>
  <si>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</si>
  <si>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</si>
  <si>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</si>
  <si>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</si>
  <si>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</si>
  <si>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</si>
  <si>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</si>
  <si>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</si>
  <si>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</si>
  <si>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</si>
  <si>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</si>
  <si>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</si>
  <si>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</si>
  <si>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</si>
  <si>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</si>
  <si>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</si>
  <si>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</si>
  <si>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</si>
  <si>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</si>
  <si>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</si>
  <si>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</si>
  <si>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</si>
  <si>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</si>
  <si>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</si>
  <si>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</si>
  <si>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</si>
  <si>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</si>
  <si>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</si>
  <si>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</si>
  <si>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</si>
  <si>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</si>
  <si>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</si>
  <si>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</si>
  <si>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</si>
  <si>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</si>
  <si>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</si>
  <si>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</si>
  <si>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</si>
  <si>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</si>
  <si>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</si>
  <si>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</si>
  <si>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</si>
  <si>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</si>
  <si>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</si>
  <si>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</si>
  <si>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</si>
  <si>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</si>
  <si>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</si>
  <si>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</si>
  <si>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</si>
  <si>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</si>
  <si>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</si>
  <si>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</si>
  <si>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</si>
  <si>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</si>
  <si>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</si>
  <si>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</si>
  <si>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P004547</t>
  </si>
  <si>
    <t>В/к колбасы «Сервелат Филейбургский с ароматными пряностями» срез Фикс.вес 0,28 фиброуз ТМ «Баварушка»</t>
  </si>
  <si>
    <t>ЕАЭС N RU Д-RU.РА02.В.65693/23</t>
  </si>
  <si>
    <t>P004354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</si>
  <si>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</si>
  <si>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</si>
  <si>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</si>
  <si>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</si>
  <si>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</si>
  <si>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</si>
  <si>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</si>
  <si>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</si>
  <si>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</si>
  <si>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</si>
  <si>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</si>
  <si>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</si>
  <si>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</si>
  <si>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</si>
  <si>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</si>
  <si>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</si>
  <si>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</si>
  <si>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</si>
  <si>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</si>
  <si>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</si>
  <si>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</si>
  <si>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</si>
  <si>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</si>
  <si>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</si>
  <si>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</si>
  <si>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</si>
  <si>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</si>
  <si>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</si>
  <si>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</si>
  <si>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</si>
  <si>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</si>
  <si>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</si>
  <si>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</si>
  <si>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</si>
  <si>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</si>
  <si>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</si>
  <si>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</si>
  <si>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</si>
  <si>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</si>
  <si>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</si>
  <si>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</si>
  <si>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</si>
  <si>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P004327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</si>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</sst>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3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04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998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56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5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90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0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7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9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73"/>
  <sheetViews>
    <sheetView showGridLines="0" tabSelected="1" topLeftCell="A656" zoomScaleNormal="100" zoomScaleSheetLayoutView="100" workbookViewId="0">
      <selection activeCell="AA669" sqref="AA669"/>
    </sheetView>
  </sheetViews>
  <sheetFormatPr defaultColWidth="9.140625" defaultRowHeight="12.75" x14ac:dyDescent="0.2"/>
  <cols>
    <col min="1" max="1" width="9.140625" style="7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5" customWidth="1"/>
    <col min="19" max="19" width="6.140625" style="7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5" customWidth="1"/>
    <col min="25" max="25" width="11" style="775" customWidth="1"/>
    <col min="26" max="26" width="10" style="775" customWidth="1"/>
    <col min="27" max="27" width="11.5703125" style="775" customWidth="1"/>
    <col min="28" max="28" width="10.42578125" style="775" customWidth="1"/>
    <col min="29" max="29" width="30" style="7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5" customWidth="1"/>
    <col min="34" max="34" width="9.140625" style="775" customWidth="1"/>
    <col min="35" max="16384" width="9.140625" style="775"/>
  </cols>
  <sheetData>
    <row r="1" spans="1:32" s="771" customFormat="1" ht="45" customHeight="1" x14ac:dyDescent="0.2">
      <c r="A1" s="41"/>
      <c r="B1" s="41"/>
      <c r="C1" s="41"/>
      <c r="D1" s="857" t="s">
        <v>0</v>
      </c>
      <c r="E1" s="810"/>
      <c r="F1" s="810"/>
      <c r="G1" s="12" t="s">
        <v>1</v>
      </c>
      <c r="H1" s="857" t="s">
        <v>2</v>
      </c>
      <c r="I1" s="810"/>
      <c r="J1" s="810"/>
      <c r="K1" s="810"/>
      <c r="L1" s="810"/>
      <c r="M1" s="810"/>
      <c r="N1" s="810"/>
      <c r="O1" s="810"/>
      <c r="P1" s="810"/>
      <c r="Q1" s="810"/>
      <c r="R1" s="809" t="s">
        <v>3</v>
      </c>
      <c r="S1" s="810"/>
      <c r="T1" s="8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92"/>
      <c r="R2" s="792"/>
      <c r="S2" s="792"/>
      <c r="T2" s="792"/>
      <c r="U2" s="792"/>
      <c r="V2" s="792"/>
      <c r="W2" s="792"/>
      <c r="X2" s="16"/>
      <c r="Y2" s="16"/>
      <c r="Z2" s="16"/>
      <c r="AA2" s="16"/>
      <c r="AB2" s="51"/>
      <c r="AC2" s="51"/>
      <c r="AD2" s="51"/>
      <c r="AE2" s="51"/>
    </row>
    <row r="3" spans="1:32" s="77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92"/>
      <c r="Q3" s="792"/>
      <c r="R3" s="792"/>
      <c r="S3" s="792"/>
      <c r="T3" s="792"/>
      <c r="U3" s="792"/>
      <c r="V3" s="792"/>
      <c r="W3" s="792"/>
      <c r="X3" s="16"/>
      <c r="Y3" s="16"/>
      <c r="Z3" s="16"/>
      <c r="AA3" s="16"/>
      <c r="AB3" s="51"/>
      <c r="AC3" s="51"/>
      <c r="AD3" s="51"/>
      <c r="AE3" s="51"/>
    </row>
    <row r="4" spans="1:32" s="77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1" customFormat="1" ht="23.45" customHeight="1" x14ac:dyDescent="0.2">
      <c r="A5" s="922" t="s">
        <v>8</v>
      </c>
      <c r="B5" s="923"/>
      <c r="C5" s="924"/>
      <c r="D5" s="862"/>
      <c r="E5" s="863"/>
      <c r="F5" s="1162" t="s">
        <v>9</v>
      </c>
      <c r="G5" s="924"/>
      <c r="H5" s="862"/>
      <c r="I5" s="1084"/>
      <c r="J5" s="1084"/>
      <c r="K5" s="1084"/>
      <c r="L5" s="1084"/>
      <c r="M5" s="863"/>
      <c r="N5" s="58"/>
      <c r="P5" s="24" t="s">
        <v>10</v>
      </c>
      <c r="Q5" s="1182">
        <v>45642</v>
      </c>
      <c r="R5" s="921"/>
      <c r="T5" s="980" t="s">
        <v>11</v>
      </c>
      <c r="U5" s="963"/>
      <c r="V5" s="982" t="s">
        <v>12</v>
      </c>
      <c r="W5" s="921"/>
      <c r="AB5" s="51"/>
      <c r="AC5" s="51"/>
      <c r="AD5" s="51"/>
      <c r="AE5" s="51"/>
    </row>
    <row r="6" spans="1:32" s="771" customFormat="1" ht="24" customHeight="1" x14ac:dyDescent="0.2">
      <c r="A6" s="922" t="s">
        <v>13</v>
      </c>
      <c r="B6" s="923"/>
      <c r="C6" s="924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21"/>
      <c r="N6" s="59"/>
      <c r="P6" s="24" t="s">
        <v>15</v>
      </c>
      <c r="Q6" s="1195" t="str">
        <f>IF(Q5=0," ",CHOOSE(WEEKDAY(Q5,2),"Понедельник","Вторник","Среда","Четверг","Пятница","Суббота","Воскресенье"))</f>
        <v>Понедельник</v>
      </c>
      <c r="R6" s="789"/>
      <c r="T6" s="990" t="s">
        <v>16</v>
      </c>
      <c r="U6" s="963"/>
      <c r="V6" s="1064" t="s">
        <v>17</v>
      </c>
      <c r="W6" s="829"/>
      <c r="AB6" s="51"/>
      <c r="AC6" s="51"/>
      <c r="AD6" s="51"/>
      <c r="AE6" s="51"/>
    </row>
    <row r="7" spans="1:32" s="771" customFormat="1" ht="21.75" hidden="1" customHeight="1" x14ac:dyDescent="0.2">
      <c r="A7" s="55"/>
      <c r="B7" s="55"/>
      <c r="C7" s="55"/>
      <c r="D7" s="834" t="str">
        <f>IFERROR(VLOOKUP(DeliveryAddress,Table,3,0),1)</f>
        <v>1</v>
      </c>
      <c r="E7" s="835"/>
      <c r="F7" s="835"/>
      <c r="G7" s="835"/>
      <c r="H7" s="835"/>
      <c r="I7" s="835"/>
      <c r="J7" s="835"/>
      <c r="K7" s="835"/>
      <c r="L7" s="835"/>
      <c r="M7" s="836"/>
      <c r="N7" s="60"/>
      <c r="P7" s="24"/>
      <c r="Q7" s="42"/>
      <c r="R7" s="42"/>
      <c r="T7" s="792"/>
      <c r="U7" s="963"/>
      <c r="V7" s="1065"/>
      <c r="W7" s="1066"/>
      <c r="AB7" s="51"/>
      <c r="AC7" s="51"/>
      <c r="AD7" s="51"/>
      <c r="AE7" s="51"/>
    </row>
    <row r="8" spans="1:32" s="771" customFormat="1" ht="25.5" customHeight="1" x14ac:dyDescent="0.2">
      <c r="A8" s="1215" t="s">
        <v>18</v>
      </c>
      <c r="B8" s="796"/>
      <c r="C8" s="797"/>
      <c r="D8" s="848" t="s">
        <v>19</v>
      </c>
      <c r="E8" s="849"/>
      <c r="F8" s="849"/>
      <c r="G8" s="849"/>
      <c r="H8" s="849"/>
      <c r="I8" s="849"/>
      <c r="J8" s="849"/>
      <c r="K8" s="849"/>
      <c r="L8" s="849"/>
      <c r="M8" s="850"/>
      <c r="N8" s="61"/>
      <c r="P8" s="24" t="s">
        <v>20</v>
      </c>
      <c r="Q8" s="932">
        <v>0.41666666666666669</v>
      </c>
      <c r="R8" s="836"/>
      <c r="T8" s="792"/>
      <c r="U8" s="963"/>
      <c r="V8" s="1065"/>
      <c r="W8" s="1066"/>
      <c r="AB8" s="51"/>
      <c r="AC8" s="51"/>
      <c r="AD8" s="51"/>
      <c r="AE8" s="51"/>
    </row>
    <row r="9" spans="1:32" s="771" customFormat="1" ht="39.950000000000003" customHeight="1" x14ac:dyDescent="0.2">
      <c r="A9" s="9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92"/>
      <c r="C9" s="792"/>
      <c r="D9" s="945"/>
      <c r="E9" s="799"/>
      <c r="F9" s="9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92"/>
      <c r="H9" s="798" t="str">
        <f>IF(AND($A$9="Тип доверенности/получателя при получении в адресе перегруза:",$D$9="Разовая доверенность"),"Введите ФИО","")</f>
        <v/>
      </c>
      <c r="I9" s="799"/>
      <c r="J9" s="79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9"/>
      <c r="L9" s="799"/>
      <c r="M9" s="799"/>
      <c r="N9" s="769"/>
      <c r="P9" s="26" t="s">
        <v>21</v>
      </c>
      <c r="Q9" s="915"/>
      <c r="R9" s="916"/>
      <c r="T9" s="792"/>
      <c r="U9" s="963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71" customFormat="1" ht="26.45" customHeight="1" x14ac:dyDescent="0.2">
      <c r="A10" s="9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92"/>
      <c r="C10" s="792"/>
      <c r="D10" s="945"/>
      <c r="E10" s="799"/>
      <c r="F10" s="9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92"/>
      <c r="H10" s="1056" t="str">
        <f>IFERROR(VLOOKUP($D$10,Proxy,2,FALSE),"")</f>
        <v/>
      </c>
      <c r="I10" s="792"/>
      <c r="J10" s="792"/>
      <c r="K10" s="792"/>
      <c r="L10" s="792"/>
      <c r="M10" s="792"/>
      <c r="N10" s="770"/>
      <c r="P10" s="26" t="s">
        <v>22</v>
      </c>
      <c r="Q10" s="991"/>
      <c r="R10" s="992"/>
      <c r="U10" s="24" t="s">
        <v>23</v>
      </c>
      <c r="V10" s="828" t="s">
        <v>24</v>
      </c>
      <c r="W10" s="829"/>
      <c r="X10" s="44"/>
      <c r="Y10" s="44"/>
      <c r="Z10" s="44"/>
      <c r="AA10" s="44"/>
      <c r="AB10" s="51"/>
      <c r="AC10" s="51"/>
      <c r="AD10" s="51"/>
      <c r="AE10" s="51"/>
    </row>
    <row r="11" spans="1:32" s="77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20"/>
      <c r="R11" s="921"/>
      <c r="U11" s="24" t="s">
        <v>27</v>
      </c>
      <c r="V11" s="1117" t="s">
        <v>28</v>
      </c>
      <c r="W11" s="916"/>
      <c r="X11" s="45"/>
      <c r="Y11" s="45"/>
      <c r="Z11" s="45"/>
      <c r="AA11" s="45"/>
      <c r="AB11" s="51"/>
      <c r="AC11" s="51"/>
      <c r="AD11" s="51"/>
      <c r="AE11" s="51"/>
    </row>
    <row r="12" spans="1:32" s="771" customFormat="1" ht="18.600000000000001" customHeight="1" x14ac:dyDescent="0.2">
      <c r="A12" s="975" t="s">
        <v>29</v>
      </c>
      <c r="B12" s="923"/>
      <c r="C12" s="923"/>
      <c r="D12" s="923"/>
      <c r="E12" s="923"/>
      <c r="F12" s="923"/>
      <c r="G12" s="923"/>
      <c r="H12" s="923"/>
      <c r="I12" s="923"/>
      <c r="J12" s="923"/>
      <c r="K12" s="923"/>
      <c r="L12" s="923"/>
      <c r="M12" s="924"/>
      <c r="N12" s="62"/>
      <c r="P12" s="24" t="s">
        <v>30</v>
      </c>
      <c r="Q12" s="932"/>
      <c r="R12" s="836"/>
      <c r="S12" s="23"/>
      <c r="U12" s="24"/>
      <c r="V12" s="810"/>
      <c r="W12" s="792"/>
      <c r="AB12" s="51"/>
      <c r="AC12" s="51"/>
      <c r="AD12" s="51"/>
      <c r="AE12" s="51"/>
    </row>
    <row r="13" spans="1:32" s="771" customFormat="1" ht="23.25" customHeight="1" x14ac:dyDescent="0.2">
      <c r="A13" s="975" t="s">
        <v>31</v>
      </c>
      <c r="B13" s="923"/>
      <c r="C13" s="923"/>
      <c r="D13" s="923"/>
      <c r="E13" s="923"/>
      <c r="F13" s="923"/>
      <c r="G13" s="923"/>
      <c r="H13" s="923"/>
      <c r="I13" s="923"/>
      <c r="J13" s="923"/>
      <c r="K13" s="923"/>
      <c r="L13" s="923"/>
      <c r="M13" s="924"/>
      <c r="N13" s="62"/>
      <c r="O13" s="26"/>
      <c r="P13" s="26" t="s">
        <v>32</v>
      </c>
      <c r="Q13" s="1117"/>
      <c r="R13" s="9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1" customFormat="1" ht="18.600000000000001" customHeight="1" x14ac:dyDescent="0.2">
      <c r="A14" s="975" t="s">
        <v>33</v>
      </c>
      <c r="B14" s="923"/>
      <c r="C14" s="923"/>
      <c r="D14" s="923"/>
      <c r="E14" s="923"/>
      <c r="F14" s="923"/>
      <c r="G14" s="923"/>
      <c r="H14" s="923"/>
      <c r="I14" s="923"/>
      <c r="J14" s="923"/>
      <c r="K14" s="923"/>
      <c r="L14" s="923"/>
      <c r="M14" s="92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1" customFormat="1" ht="22.5" customHeight="1" x14ac:dyDescent="0.2">
      <c r="A15" s="1013" t="s">
        <v>34</v>
      </c>
      <c r="B15" s="923"/>
      <c r="C15" s="923"/>
      <c r="D15" s="923"/>
      <c r="E15" s="923"/>
      <c r="F15" s="923"/>
      <c r="G15" s="923"/>
      <c r="H15" s="923"/>
      <c r="I15" s="923"/>
      <c r="J15" s="923"/>
      <c r="K15" s="923"/>
      <c r="L15" s="923"/>
      <c r="M15" s="924"/>
      <c r="N15" s="63"/>
      <c r="P15" s="958" t="s">
        <v>35</v>
      </c>
      <c r="Q15" s="810"/>
      <c r="R15" s="810"/>
      <c r="S15" s="810"/>
      <c r="T15" s="8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59"/>
      <c r="Q16" s="959"/>
      <c r="R16" s="959"/>
      <c r="S16" s="959"/>
      <c r="T16" s="95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24" t="s">
        <v>36</v>
      </c>
      <c r="B17" s="824" t="s">
        <v>37</v>
      </c>
      <c r="C17" s="941" t="s">
        <v>38</v>
      </c>
      <c r="D17" s="824" t="s">
        <v>39</v>
      </c>
      <c r="E17" s="892"/>
      <c r="F17" s="824" t="s">
        <v>40</v>
      </c>
      <c r="G17" s="824" t="s">
        <v>41</v>
      </c>
      <c r="H17" s="824" t="s">
        <v>42</v>
      </c>
      <c r="I17" s="824" t="s">
        <v>43</v>
      </c>
      <c r="J17" s="824" t="s">
        <v>44</v>
      </c>
      <c r="K17" s="824" t="s">
        <v>45</v>
      </c>
      <c r="L17" s="824" t="s">
        <v>46</v>
      </c>
      <c r="M17" s="824" t="s">
        <v>47</v>
      </c>
      <c r="N17" s="824" t="s">
        <v>48</v>
      </c>
      <c r="O17" s="824" t="s">
        <v>49</v>
      </c>
      <c r="P17" s="824" t="s">
        <v>50</v>
      </c>
      <c r="Q17" s="891"/>
      <c r="R17" s="891"/>
      <c r="S17" s="891"/>
      <c r="T17" s="892"/>
      <c r="U17" s="1213" t="s">
        <v>51</v>
      </c>
      <c r="V17" s="924"/>
      <c r="W17" s="824" t="s">
        <v>52</v>
      </c>
      <c r="X17" s="824" t="s">
        <v>53</v>
      </c>
      <c r="Y17" s="1211" t="s">
        <v>54</v>
      </c>
      <c r="Z17" s="1080" t="s">
        <v>55</v>
      </c>
      <c r="AA17" s="1054" t="s">
        <v>56</v>
      </c>
      <c r="AB17" s="1054" t="s">
        <v>57</v>
      </c>
      <c r="AC17" s="1054" t="s">
        <v>58</v>
      </c>
      <c r="AD17" s="1054" t="s">
        <v>59</v>
      </c>
      <c r="AE17" s="1157"/>
      <c r="AF17" s="1158"/>
      <c r="AG17" s="66"/>
      <c r="BD17" s="65" t="s">
        <v>60</v>
      </c>
    </row>
    <row r="18" spans="1:68" ht="14.25" customHeight="1" x14ac:dyDescent="0.2">
      <c r="A18" s="825"/>
      <c r="B18" s="825"/>
      <c r="C18" s="825"/>
      <c r="D18" s="893"/>
      <c r="E18" s="895"/>
      <c r="F18" s="825"/>
      <c r="G18" s="825"/>
      <c r="H18" s="825"/>
      <c r="I18" s="825"/>
      <c r="J18" s="825"/>
      <c r="K18" s="825"/>
      <c r="L18" s="825"/>
      <c r="M18" s="825"/>
      <c r="N18" s="825"/>
      <c r="O18" s="825"/>
      <c r="P18" s="893"/>
      <c r="Q18" s="894"/>
      <c r="R18" s="894"/>
      <c r="S18" s="894"/>
      <c r="T18" s="895"/>
      <c r="U18" s="67" t="s">
        <v>61</v>
      </c>
      <c r="V18" s="67" t="s">
        <v>62</v>
      </c>
      <c r="W18" s="825"/>
      <c r="X18" s="825"/>
      <c r="Y18" s="1212"/>
      <c r="Z18" s="1081"/>
      <c r="AA18" s="1055"/>
      <c r="AB18" s="1055"/>
      <c r="AC18" s="1055"/>
      <c r="AD18" s="1159"/>
      <c r="AE18" s="1160"/>
      <c r="AF18" s="1161"/>
      <c r="AG18" s="66"/>
      <c r="BD18" s="65"/>
    </row>
    <row r="19" spans="1:68" ht="27.75" customHeight="1" x14ac:dyDescent="0.2">
      <c r="A19" s="873" t="s">
        <v>63</v>
      </c>
      <c r="B19" s="874"/>
      <c r="C19" s="874"/>
      <c r="D19" s="874"/>
      <c r="E19" s="874"/>
      <c r="F19" s="874"/>
      <c r="G19" s="874"/>
      <c r="H19" s="874"/>
      <c r="I19" s="874"/>
      <c r="J19" s="874"/>
      <c r="K19" s="874"/>
      <c r="L19" s="874"/>
      <c r="M19" s="874"/>
      <c r="N19" s="874"/>
      <c r="O19" s="874"/>
      <c r="P19" s="874"/>
      <c r="Q19" s="874"/>
      <c r="R19" s="874"/>
      <c r="S19" s="874"/>
      <c r="T19" s="874"/>
      <c r="U19" s="874"/>
      <c r="V19" s="874"/>
      <c r="W19" s="874"/>
      <c r="X19" s="874"/>
      <c r="Y19" s="874"/>
      <c r="Z19" s="874"/>
      <c r="AA19" s="48"/>
      <c r="AB19" s="48"/>
      <c r="AC19" s="48"/>
    </row>
    <row r="20" spans="1:68" ht="16.5" customHeight="1" x14ac:dyDescent="0.25">
      <c r="A20" s="807" t="s">
        <v>63</v>
      </c>
      <c r="B20" s="792"/>
      <c r="C20" s="792"/>
      <c r="D20" s="792"/>
      <c r="E20" s="792"/>
      <c r="F20" s="792"/>
      <c r="G20" s="792"/>
      <c r="H20" s="792"/>
      <c r="I20" s="792"/>
      <c r="J20" s="792"/>
      <c r="K20" s="792"/>
      <c r="L20" s="792"/>
      <c r="M20" s="792"/>
      <c r="N20" s="792"/>
      <c r="O20" s="792"/>
      <c r="P20" s="792"/>
      <c r="Q20" s="792"/>
      <c r="R20" s="792"/>
      <c r="S20" s="792"/>
      <c r="T20" s="792"/>
      <c r="U20" s="792"/>
      <c r="V20" s="792"/>
      <c r="W20" s="792"/>
      <c r="X20" s="792"/>
      <c r="Y20" s="792"/>
      <c r="Z20" s="792"/>
      <c r="AA20" s="772"/>
      <c r="AB20" s="772"/>
      <c r="AC20" s="772"/>
    </row>
    <row r="21" spans="1:68" ht="14.25" customHeight="1" x14ac:dyDescent="0.25">
      <c r="A21" s="800" t="s">
        <v>64</v>
      </c>
      <c r="B21" s="792"/>
      <c r="C21" s="792"/>
      <c r="D21" s="792"/>
      <c r="E21" s="792"/>
      <c r="F21" s="792"/>
      <c r="G21" s="792"/>
      <c r="H21" s="792"/>
      <c r="I21" s="792"/>
      <c r="J21" s="792"/>
      <c r="K21" s="792"/>
      <c r="L21" s="792"/>
      <c r="M21" s="792"/>
      <c r="N21" s="792"/>
      <c r="O21" s="792"/>
      <c r="P21" s="792"/>
      <c r="Q21" s="792"/>
      <c r="R21" s="792"/>
      <c r="S21" s="792"/>
      <c r="T21" s="792"/>
      <c r="U21" s="792"/>
      <c r="V21" s="792"/>
      <c r="W21" s="792"/>
      <c r="X21" s="792"/>
      <c r="Y21" s="792"/>
      <c r="Z21" s="792"/>
      <c r="AA21" s="773"/>
      <c r="AB21" s="773"/>
      <c r="AC21" s="773"/>
    </row>
    <row r="22" spans="1:68" ht="27" customHeight="1" x14ac:dyDescent="0.25">
      <c r="A22" s="54" t="s">
        <v>65</v>
      </c>
      <c r="B22" s="54" t="s">
        <v>66</v>
      </c>
      <c r="C22" s="31">
        <v>4301051550</v>
      </c>
      <c r="D22" s="788">
        <v>4680115885004</v>
      </c>
      <c r="E22" s="789"/>
      <c r="F22" s="776">
        <v>0.16</v>
      </c>
      <c r="G22" s="32">
        <v>10</v>
      </c>
      <c r="H22" s="776">
        <v>1.6</v>
      </c>
      <c r="I22" s="776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6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7">
        <v>0</v>
      </c>
      <c r="Y22" s="7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791"/>
      <c r="B23" s="792"/>
      <c r="C23" s="792"/>
      <c r="D23" s="792"/>
      <c r="E23" s="792"/>
      <c r="F23" s="792"/>
      <c r="G23" s="792"/>
      <c r="H23" s="792"/>
      <c r="I23" s="792"/>
      <c r="J23" s="792"/>
      <c r="K23" s="792"/>
      <c r="L23" s="792"/>
      <c r="M23" s="792"/>
      <c r="N23" s="792"/>
      <c r="O23" s="793"/>
      <c r="P23" s="795" t="s">
        <v>71</v>
      </c>
      <c r="Q23" s="796"/>
      <c r="R23" s="796"/>
      <c r="S23" s="796"/>
      <c r="T23" s="796"/>
      <c r="U23" s="796"/>
      <c r="V23" s="797"/>
      <c r="W23" s="37" t="s">
        <v>72</v>
      </c>
      <c r="X23" s="779">
        <f>IFERROR(X22/H22,"0")</f>
        <v>0</v>
      </c>
      <c r="Y23" s="779">
        <f>IFERROR(Y22/H22,"0")</f>
        <v>0</v>
      </c>
      <c r="Z23" s="779">
        <f>IFERROR(IF(Z22="",0,Z22),"0")</f>
        <v>0</v>
      </c>
      <c r="AA23" s="780"/>
      <c r="AB23" s="780"/>
      <c r="AC23" s="780"/>
    </row>
    <row r="24" spans="1:68" x14ac:dyDescent="0.2">
      <c r="A24" s="792"/>
      <c r="B24" s="792"/>
      <c r="C24" s="792"/>
      <c r="D24" s="792"/>
      <c r="E24" s="792"/>
      <c r="F24" s="792"/>
      <c r="G24" s="792"/>
      <c r="H24" s="792"/>
      <c r="I24" s="792"/>
      <c r="J24" s="792"/>
      <c r="K24" s="792"/>
      <c r="L24" s="792"/>
      <c r="M24" s="792"/>
      <c r="N24" s="792"/>
      <c r="O24" s="793"/>
      <c r="P24" s="795" t="s">
        <v>71</v>
      </c>
      <c r="Q24" s="796"/>
      <c r="R24" s="796"/>
      <c r="S24" s="796"/>
      <c r="T24" s="796"/>
      <c r="U24" s="796"/>
      <c r="V24" s="797"/>
      <c r="W24" s="37" t="s">
        <v>69</v>
      </c>
      <c r="X24" s="779">
        <f>IFERROR(SUM(X22:X22),"0")</f>
        <v>0</v>
      </c>
      <c r="Y24" s="779">
        <f>IFERROR(SUM(Y22:Y22),"0")</f>
        <v>0</v>
      </c>
      <c r="Z24" s="37"/>
      <c r="AA24" s="780"/>
      <c r="AB24" s="780"/>
      <c r="AC24" s="780"/>
    </row>
    <row r="25" spans="1:68" ht="14.25" customHeight="1" x14ac:dyDescent="0.25">
      <c r="A25" s="800" t="s">
        <v>73</v>
      </c>
      <c r="B25" s="792"/>
      <c r="C25" s="792"/>
      <c r="D25" s="792"/>
      <c r="E25" s="792"/>
      <c r="F25" s="792"/>
      <c r="G25" s="792"/>
      <c r="H25" s="792"/>
      <c r="I25" s="792"/>
      <c r="J25" s="792"/>
      <c r="K25" s="792"/>
      <c r="L25" s="792"/>
      <c r="M25" s="792"/>
      <c r="N25" s="792"/>
      <c r="O25" s="792"/>
      <c r="P25" s="792"/>
      <c r="Q25" s="792"/>
      <c r="R25" s="792"/>
      <c r="S25" s="792"/>
      <c r="T25" s="792"/>
      <c r="U25" s="792"/>
      <c r="V25" s="792"/>
      <c r="W25" s="792"/>
      <c r="X25" s="792"/>
      <c r="Y25" s="792"/>
      <c r="Z25" s="792"/>
      <c r="AA25" s="773"/>
      <c r="AB25" s="773"/>
      <c r="AC25" s="773"/>
    </row>
    <row r="26" spans="1:68" ht="37.5" customHeight="1" x14ac:dyDescent="0.25">
      <c r="A26" s="54" t="s">
        <v>74</v>
      </c>
      <c r="B26" s="54" t="s">
        <v>75</v>
      </c>
      <c r="C26" s="31">
        <v>4301051558</v>
      </c>
      <c r="D26" s="788">
        <v>4607091383881</v>
      </c>
      <c r="E26" s="789"/>
      <c r="F26" s="776">
        <v>0.33</v>
      </c>
      <c r="G26" s="32">
        <v>6</v>
      </c>
      <c r="H26" s="776">
        <v>1.98</v>
      </c>
      <c r="I26" s="776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7">
        <v>0</v>
      </c>
      <c r="Y26" s="778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customHeight="1" x14ac:dyDescent="0.25">
      <c r="A27" s="54" t="s">
        <v>79</v>
      </c>
      <c r="B27" s="54" t="s">
        <v>80</v>
      </c>
      <c r="C27" s="31">
        <v>4301051865</v>
      </c>
      <c r="D27" s="788">
        <v>4680115885912</v>
      </c>
      <c r="E27" s="789"/>
      <c r="F27" s="776">
        <v>0.3</v>
      </c>
      <c r="G27" s="32">
        <v>6</v>
      </c>
      <c r="H27" s="776">
        <v>1.8</v>
      </c>
      <c r="I27" s="776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4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7">
        <v>0</v>
      </c>
      <c r="Y27" s="77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4301051552</v>
      </c>
      <c r="D28" s="788">
        <v>4607091388237</v>
      </c>
      <c r="E28" s="789"/>
      <c r="F28" s="776">
        <v>0.42</v>
      </c>
      <c r="G28" s="32">
        <v>6</v>
      </c>
      <c r="H28" s="776">
        <v>2.52</v>
      </c>
      <c r="I28" s="776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7">
        <v>0</v>
      </c>
      <c r="Y28" s="77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4301051907</v>
      </c>
      <c r="D29" s="788">
        <v>4680115886230</v>
      </c>
      <c r="E29" s="789"/>
      <c r="F29" s="776">
        <v>0.3</v>
      </c>
      <c r="G29" s="32">
        <v>6</v>
      </c>
      <c r="H29" s="776">
        <v>1.8</v>
      </c>
      <c r="I29" s="776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41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7">
        <v>0</v>
      </c>
      <c r="Y29" s="77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4301051908</v>
      </c>
      <c r="D30" s="788">
        <v>4680115886278</v>
      </c>
      <c r="E30" s="789"/>
      <c r="F30" s="776">
        <v>0.3</v>
      </c>
      <c r="G30" s="32">
        <v>6</v>
      </c>
      <c r="H30" s="776">
        <v>1.8</v>
      </c>
      <c r="I30" s="776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22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7">
        <v>0</v>
      </c>
      <c r="Y30" s="778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4301051909</v>
      </c>
      <c r="D31" s="788">
        <v>4680115886247</v>
      </c>
      <c r="E31" s="789"/>
      <c r="F31" s="776">
        <v>0.3</v>
      </c>
      <c r="G31" s="32">
        <v>6</v>
      </c>
      <c r="H31" s="776">
        <v>1.8</v>
      </c>
      <c r="I31" s="776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51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7">
        <v>0</v>
      </c>
      <c r="Y31" s="778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96</v>
      </c>
      <c r="B32" s="54" t="s">
        <v>97</v>
      </c>
      <c r="C32" s="31">
        <v>4301051593</v>
      </c>
      <c r="D32" s="788">
        <v>4607091383911</v>
      </c>
      <c r="E32" s="789"/>
      <c r="F32" s="776">
        <v>0.33</v>
      </c>
      <c r="G32" s="32">
        <v>6</v>
      </c>
      <c r="H32" s="776">
        <v>1.98</v>
      </c>
      <c r="I32" s="776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83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7">
        <v>0</v>
      </c>
      <c r="Y32" s="778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99</v>
      </c>
      <c r="B33" s="54" t="s">
        <v>100</v>
      </c>
      <c r="C33" s="31">
        <v>4301051861</v>
      </c>
      <c r="D33" s="788">
        <v>4680115885905</v>
      </c>
      <c r="E33" s="789"/>
      <c r="F33" s="776">
        <v>0.3</v>
      </c>
      <c r="G33" s="32">
        <v>6</v>
      </c>
      <c r="H33" s="776">
        <v>1.8</v>
      </c>
      <c r="I33" s="776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7">
        <v>0</v>
      </c>
      <c r="Y33" s="778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customHeight="1" x14ac:dyDescent="0.25">
      <c r="A34" s="54" t="s">
        <v>101</v>
      </c>
      <c r="B34" s="54" t="s">
        <v>102</v>
      </c>
      <c r="C34" s="31">
        <v>4301051592</v>
      </c>
      <c r="D34" s="788">
        <v>4607091388244</v>
      </c>
      <c r="E34" s="789"/>
      <c r="F34" s="776">
        <v>0.42</v>
      </c>
      <c r="G34" s="32">
        <v>6</v>
      </c>
      <c r="H34" s="776">
        <v>2.52</v>
      </c>
      <c r="I34" s="776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1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7">
        <v>0</v>
      </c>
      <c r="Y34" s="778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x14ac:dyDescent="0.2">
      <c r="A35" s="791"/>
      <c r="B35" s="792"/>
      <c r="C35" s="792"/>
      <c r="D35" s="792"/>
      <c r="E35" s="792"/>
      <c r="F35" s="792"/>
      <c r="G35" s="792"/>
      <c r="H35" s="792"/>
      <c r="I35" s="792"/>
      <c r="J35" s="792"/>
      <c r="K35" s="792"/>
      <c r="L35" s="792"/>
      <c r="M35" s="792"/>
      <c r="N35" s="792"/>
      <c r="O35" s="793"/>
      <c r="P35" s="795" t="s">
        <v>71</v>
      </c>
      <c r="Q35" s="796"/>
      <c r="R35" s="796"/>
      <c r="S35" s="796"/>
      <c r="T35" s="796"/>
      <c r="U35" s="796"/>
      <c r="V35" s="797"/>
      <c r="W35" s="37" t="s">
        <v>72</v>
      </c>
      <c r="X35" s="779">
        <f>IFERROR(X26/H26,"0")+IFERROR(X27/H27,"0")+IFERROR(X28/H28,"0")+IFERROR(X29/H29,"0")+IFERROR(X30/H30,"0")+IFERROR(X31/H31,"0")+IFERROR(X32/H32,"0")+IFERROR(X33/H33,"0")+IFERROR(X34/H34,"0")</f>
        <v>0</v>
      </c>
      <c r="Y35" s="779">
        <f>IFERROR(Y26/H26,"0")+IFERROR(Y27/H27,"0")+IFERROR(Y28/H28,"0")+IFERROR(Y29/H29,"0")+IFERROR(Y30/H30,"0")+IFERROR(Y31/H31,"0")+IFERROR(Y32/H32,"0")+IFERROR(Y33/H33,"0")+IFERROR(Y34/H34,"0")</f>
        <v>0</v>
      </c>
      <c r="Z35" s="7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80"/>
      <c r="AB35" s="780"/>
      <c r="AC35" s="780"/>
    </row>
    <row r="36" spans="1:68" x14ac:dyDescent="0.2">
      <c r="A36" s="792"/>
      <c r="B36" s="792"/>
      <c r="C36" s="792"/>
      <c r="D36" s="792"/>
      <c r="E36" s="792"/>
      <c r="F36" s="792"/>
      <c r="G36" s="792"/>
      <c r="H36" s="792"/>
      <c r="I36" s="792"/>
      <c r="J36" s="792"/>
      <c r="K36" s="792"/>
      <c r="L36" s="792"/>
      <c r="M36" s="792"/>
      <c r="N36" s="792"/>
      <c r="O36" s="793"/>
      <c r="P36" s="795" t="s">
        <v>71</v>
      </c>
      <c r="Q36" s="796"/>
      <c r="R36" s="796"/>
      <c r="S36" s="796"/>
      <c r="T36" s="796"/>
      <c r="U36" s="796"/>
      <c r="V36" s="797"/>
      <c r="W36" s="37" t="s">
        <v>69</v>
      </c>
      <c r="X36" s="779">
        <f>IFERROR(SUM(X26:X34),"0")</f>
        <v>0</v>
      </c>
      <c r="Y36" s="779">
        <f>IFERROR(SUM(Y26:Y34),"0")</f>
        <v>0</v>
      </c>
      <c r="Z36" s="37"/>
      <c r="AA36" s="780"/>
      <c r="AB36" s="780"/>
      <c r="AC36" s="780"/>
    </row>
    <row r="37" spans="1:68" ht="14.25" customHeight="1" x14ac:dyDescent="0.25">
      <c r="A37" s="800" t="s">
        <v>104</v>
      </c>
      <c r="B37" s="792"/>
      <c r="C37" s="792"/>
      <c r="D37" s="792"/>
      <c r="E37" s="792"/>
      <c r="F37" s="792"/>
      <c r="G37" s="792"/>
      <c r="H37" s="792"/>
      <c r="I37" s="792"/>
      <c r="J37" s="792"/>
      <c r="K37" s="792"/>
      <c r="L37" s="792"/>
      <c r="M37" s="792"/>
      <c r="N37" s="792"/>
      <c r="O37" s="792"/>
      <c r="P37" s="792"/>
      <c r="Q37" s="792"/>
      <c r="R37" s="792"/>
      <c r="S37" s="792"/>
      <c r="T37" s="792"/>
      <c r="U37" s="792"/>
      <c r="V37" s="792"/>
      <c r="W37" s="792"/>
      <c r="X37" s="792"/>
      <c r="Y37" s="792"/>
      <c r="Z37" s="792"/>
      <c r="AA37" s="773"/>
      <c r="AB37" s="773"/>
      <c r="AC37" s="773"/>
    </row>
    <row r="38" spans="1:68" ht="27" customHeight="1" x14ac:dyDescent="0.25">
      <c r="A38" s="54" t="s">
        <v>105</v>
      </c>
      <c r="B38" s="54" t="s">
        <v>106</v>
      </c>
      <c r="C38" s="31">
        <v>4301032013</v>
      </c>
      <c r="D38" s="788">
        <v>4607091388503</v>
      </c>
      <c r="E38" s="789"/>
      <c r="F38" s="776">
        <v>0.05</v>
      </c>
      <c r="G38" s="32">
        <v>12</v>
      </c>
      <c r="H38" s="776">
        <v>0.6</v>
      </c>
      <c r="I38" s="776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6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7">
        <v>0</v>
      </c>
      <c r="Y38" s="778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x14ac:dyDescent="0.2">
      <c r="A39" s="791"/>
      <c r="B39" s="792"/>
      <c r="C39" s="792"/>
      <c r="D39" s="792"/>
      <c r="E39" s="792"/>
      <c r="F39" s="792"/>
      <c r="G39" s="792"/>
      <c r="H39" s="792"/>
      <c r="I39" s="792"/>
      <c r="J39" s="792"/>
      <c r="K39" s="792"/>
      <c r="L39" s="792"/>
      <c r="M39" s="792"/>
      <c r="N39" s="792"/>
      <c r="O39" s="793"/>
      <c r="P39" s="795" t="s">
        <v>71</v>
      </c>
      <c r="Q39" s="796"/>
      <c r="R39" s="796"/>
      <c r="S39" s="796"/>
      <c r="T39" s="796"/>
      <c r="U39" s="796"/>
      <c r="V39" s="797"/>
      <c r="W39" s="37" t="s">
        <v>72</v>
      </c>
      <c r="X39" s="779">
        <f>IFERROR(X38/H38,"0")</f>
        <v>0</v>
      </c>
      <c r="Y39" s="779">
        <f>IFERROR(Y38/H38,"0")</f>
        <v>0</v>
      </c>
      <c r="Z39" s="779">
        <f>IFERROR(IF(Z38="",0,Z38),"0")</f>
        <v>0</v>
      </c>
      <c r="AA39" s="780"/>
      <c r="AB39" s="780"/>
      <c r="AC39" s="780"/>
    </row>
    <row r="40" spans="1:68" x14ac:dyDescent="0.2">
      <c r="A40" s="792"/>
      <c r="B40" s="792"/>
      <c r="C40" s="792"/>
      <c r="D40" s="792"/>
      <c r="E40" s="792"/>
      <c r="F40" s="792"/>
      <c r="G40" s="792"/>
      <c r="H40" s="792"/>
      <c r="I40" s="792"/>
      <c r="J40" s="792"/>
      <c r="K40" s="792"/>
      <c r="L40" s="792"/>
      <c r="M40" s="792"/>
      <c r="N40" s="792"/>
      <c r="O40" s="793"/>
      <c r="P40" s="795" t="s">
        <v>71</v>
      </c>
      <c r="Q40" s="796"/>
      <c r="R40" s="796"/>
      <c r="S40" s="796"/>
      <c r="T40" s="796"/>
      <c r="U40" s="796"/>
      <c r="V40" s="797"/>
      <c r="W40" s="37" t="s">
        <v>69</v>
      </c>
      <c r="X40" s="779">
        <f>IFERROR(SUM(X38:X38),"0")</f>
        <v>0</v>
      </c>
      <c r="Y40" s="779">
        <f>IFERROR(SUM(Y38:Y38),"0")</f>
        <v>0</v>
      </c>
      <c r="Z40" s="37"/>
      <c r="AA40" s="780"/>
      <c r="AB40" s="780"/>
      <c r="AC40" s="780"/>
    </row>
    <row r="41" spans="1:68" ht="14.25" customHeight="1" x14ac:dyDescent="0.25">
      <c r="A41" s="800" t="s">
        <v>110</v>
      </c>
      <c r="B41" s="792"/>
      <c r="C41" s="792"/>
      <c r="D41" s="792"/>
      <c r="E41" s="792"/>
      <c r="F41" s="792"/>
      <c r="G41" s="792"/>
      <c r="H41" s="792"/>
      <c r="I41" s="792"/>
      <c r="J41" s="792"/>
      <c r="K41" s="792"/>
      <c r="L41" s="792"/>
      <c r="M41" s="792"/>
      <c r="N41" s="792"/>
      <c r="O41" s="792"/>
      <c r="P41" s="792"/>
      <c r="Q41" s="792"/>
      <c r="R41" s="792"/>
      <c r="S41" s="792"/>
      <c r="T41" s="792"/>
      <c r="U41" s="792"/>
      <c r="V41" s="792"/>
      <c r="W41" s="792"/>
      <c r="X41" s="792"/>
      <c r="Y41" s="792"/>
      <c r="Z41" s="792"/>
      <c r="AA41" s="773"/>
      <c r="AB41" s="773"/>
      <c r="AC41" s="773"/>
    </row>
    <row r="42" spans="1:68" ht="27" customHeight="1" x14ac:dyDescent="0.25">
      <c r="A42" s="54" t="s">
        <v>111</v>
      </c>
      <c r="B42" s="54" t="s">
        <v>112</v>
      </c>
      <c r="C42" s="31">
        <v>4301170002</v>
      </c>
      <c r="D42" s="788">
        <v>4607091389111</v>
      </c>
      <c r="E42" s="789"/>
      <c r="F42" s="776">
        <v>2.5000000000000001E-2</v>
      </c>
      <c r="G42" s="32">
        <v>10</v>
      </c>
      <c r="H42" s="776">
        <v>0.25</v>
      </c>
      <c r="I42" s="776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66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7">
        <v>0</v>
      </c>
      <c r="Y42" s="778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x14ac:dyDescent="0.2">
      <c r="A43" s="791"/>
      <c r="B43" s="792"/>
      <c r="C43" s="792"/>
      <c r="D43" s="792"/>
      <c r="E43" s="792"/>
      <c r="F43" s="792"/>
      <c r="G43" s="792"/>
      <c r="H43" s="792"/>
      <c r="I43" s="792"/>
      <c r="J43" s="792"/>
      <c r="K43" s="792"/>
      <c r="L43" s="792"/>
      <c r="M43" s="792"/>
      <c r="N43" s="792"/>
      <c r="O43" s="793"/>
      <c r="P43" s="795" t="s">
        <v>71</v>
      </c>
      <c r="Q43" s="796"/>
      <c r="R43" s="796"/>
      <c r="S43" s="796"/>
      <c r="T43" s="796"/>
      <c r="U43" s="796"/>
      <c r="V43" s="797"/>
      <c r="W43" s="37" t="s">
        <v>72</v>
      </c>
      <c r="X43" s="779">
        <f>IFERROR(X42/H42,"0")</f>
        <v>0</v>
      </c>
      <c r="Y43" s="779">
        <f>IFERROR(Y42/H42,"0")</f>
        <v>0</v>
      </c>
      <c r="Z43" s="779">
        <f>IFERROR(IF(Z42="",0,Z42),"0")</f>
        <v>0</v>
      </c>
      <c r="AA43" s="780"/>
      <c r="AB43" s="780"/>
      <c r="AC43" s="780"/>
    </row>
    <row r="44" spans="1:68" x14ac:dyDescent="0.2">
      <c r="A44" s="792"/>
      <c r="B44" s="792"/>
      <c r="C44" s="792"/>
      <c r="D44" s="792"/>
      <c r="E44" s="792"/>
      <c r="F44" s="792"/>
      <c r="G44" s="792"/>
      <c r="H44" s="792"/>
      <c r="I44" s="792"/>
      <c r="J44" s="792"/>
      <c r="K44" s="792"/>
      <c r="L44" s="792"/>
      <c r="M44" s="792"/>
      <c r="N44" s="792"/>
      <c r="O44" s="793"/>
      <c r="P44" s="795" t="s">
        <v>71</v>
      </c>
      <c r="Q44" s="796"/>
      <c r="R44" s="796"/>
      <c r="S44" s="796"/>
      <c r="T44" s="796"/>
      <c r="U44" s="796"/>
      <c r="V44" s="797"/>
      <c r="W44" s="37" t="s">
        <v>69</v>
      </c>
      <c r="X44" s="779">
        <f>IFERROR(SUM(X42:X42),"0")</f>
        <v>0</v>
      </c>
      <c r="Y44" s="779">
        <f>IFERROR(SUM(Y42:Y42),"0")</f>
        <v>0</v>
      </c>
      <c r="Z44" s="37"/>
      <c r="AA44" s="780"/>
      <c r="AB44" s="780"/>
      <c r="AC44" s="780"/>
    </row>
    <row r="45" spans="1:68" ht="27.75" customHeight="1" x14ac:dyDescent="0.2">
      <c r="A45" s="873" t="s">
        <v>113</v>
      </c>
      <c r="B45" s="874"/>
      <c r="C45" s="874"/>
      <c r="D45" s="874"/>
      <c r="E45" s="874"/>
      <c r="F45" s="874"/>
      <c r="G45" s="874"/>
      <c r="H45" s="874"/>
      <c r="I45" s="874"/>
      <c r="J45" s="874"/>
      <c r="K45" s="874"/>
      <c r="L45" s="874"/>
      <c r="M45" s="874"/>
      <c r="N45" s="874"/>
      <c r="O45" s="874"/>
      <c r="P45" s="874"/>
      <c r="Q45" s="874"/>
      <c r="R45" s="874"/>
      <c r="S45" s="874"/>
      <c r="T45" s="874"/>
      <c r="U45" s="874"/>
      <c r="V45" s="874"/>
      <c r="W45" s="874"/>
      <c r="X45" s="874"/>
      <c r="Y45" s="874"/>
      <c r="Z45" s="874"/>
      <c r="AA45" s="48"/>
      <c r="AB45" s="48"/>
      <c r="AC45" s="48"/>
    </row>
    <row r="46" spans="1:68" ht="16.5" customHeight="1" x14ac:dyDescent="0.25">
      <c r="A46" s="807" t="s">
        <v>114</v>
      </c>
      <c r="B46" s="792"/>
      <c r="C46" s="792"/>
      <c r="D46" s="792"/>
      <c r="E46" s="792"/>
      <c r="F46" s="792"/>
      <c r="G46" s="792"/>
      <c r="H46" s="792"/>
      <c r="I46" s="792"/>
      <c r="J46" s="792"/>
      <c r="K46" s="792"/>
      <c r="L46" s="792"/>
      <c r="M46" s="792"/>
      <c r="N46" s="792"/>
      <c r="O46" s="792"/>
      <c r="P46" s="792"/>
      <c r="Q46" s="792"/>
      <c r="R46" s="792"/>
      <c r="S46" s="792"/>
      <c r="T46" s="792"/>
      <c r="U46" s="792"/>
      <c r="V46" s="792"/>
      <c r="W46" s="792"/>
      <c r="X46" s="792"/>
      <c r="Y46" s="792"/>
      <c r="Z46" s="792"/>
      <c r="AA46" s="772"/>
      <c r="AB46" s="772"/>
      <c r="AC46" s="772"/>
    </row>
    <row r="47" spans="1:68" ht="14.25" customHeight="1" x14ac:dyDescent="0.25">
      <c r="A47" s="800" t="s">
        <v>115</v>
      </c>
      <c r="B47" s="792"/>
      <c r="C47" s="792"/>
      <c r="D47" s="792"/>
      <c r="E47" s="792"/>
      <c r="F47" s="792"/>
      <c r="G47" s="792"/>
      <c r="H47" s="792"/>
      <c r="I47" s="792"/>
      <c r="J47" s="792"/>
      <c r="K47" s="792"/>
      <c r="L47" s="792"/>
      <c r="M47" s="792"/>
      <c r="N47" s="792"/>
      <c r="O47" s="792"/>
      <c r="P47" s="792"/>
      <c r="Q47" s="792"/>
      <c r="R47" s="792"/>
      <c r="S47" s="792"/>
      <c r="T47" s="792"/>
      <c r="U47" s="792"/>
      <c r="V47" s="792"/>
      <c r="W47" s="792"/>
      <c r="X47" s="792"/>
      <c r="Y47" s="792"/>
      <c r="Z47" s="792"/>
      <c r="AA47" s="773"/>
      <c r="AB47" s="773"/>
      <c r="AC47" s="773"/>
    </row>
    <row r="48" spans="1:68" ht="16.5" customHeight="1" x14ac:dyDescent="0.25">
      <c r="A48" s="54" t="s">
        <v>116</v>
      </c>
      <c r="B48" s="54" t="s">
        <v>117</v>
      </c>
      <c r="C48" s="31">
        <v>4301011540</v>
      </c>
      <c r="D48" s="788">
        <v>4607091385670</v>
      </c>
      <c r="E48" s="789"/>
      <c r="F48" s="776">
        <v>1.4</v>
      </c>
      <c r="G48" s="32">
        <v>8</v>
      </c>
      <c r="H48" s="776">
        <v>11.2</v>
      </c>
      <c r="I48" s="776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10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7">
        <v>0</v>
      </c>
      <c r="Y48" s="778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customHeight="1" x14ac:dyDescent="0.25">
      <c r="A49" s="54" t="s">
        <v>116</v>
      </c>
      <c r="B49" s="54" t="s">
        <v>120</v>
      </c>
      <c r="C49" s="31">
        <v>4301011380</v>
      </c>
      <c r="D49" s="788">
        <v>4607091385670</v>
      </c>
      <c r="E49" s="789"/>
      <c r="F49" s="776">
        <v>1.35</v>
      </c>
      <c r="G49" s="32">
        <v>8</v>
      </c>
      <c r="H49" s="776">
        <v>10.8</v>
      </c>
      <c r="I49" s="776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13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7">
        <v>25</v>
      </c>
      <c r="Y49" s="778">
        <f t="shared" si="6"/>
        <v>32.400000000000006</v>
      </c>
      <c r="Z49" s="36">
        <f>IFERROR(IF(Y49=0,"",ROUNDUP(Y49/H49,0)*0.02175),"")</f>
        <v>6.5250000000000002E-2</v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26.111111111111111</v>
      </c>
      <c r="BN49" s="64">
        <f t="shared" si="8"/>
        <v>33.840000000000003</v>
      </c>
      <c r="BO49" s="64">
        <f t="shared" si="9"/>
        <v>4.1335978835978837E-2</v>
      </c>
      <c r="BP49" s="64">
        <f t="shared" si="10"/>
        <v>5.3571428571428575E-2</v>
      </c>
    </row>
    <row r="50" spans="1:68" ht="16.5" customHeight="1" x14ac:dyDescent="0.25">
      <c r="A50" s="54" t="s">
        <v>123</v>
      </c>
      <c r="B50" s="54" t="s">
        <v>124</v>
      </c>
      <c r="C50" s="31">
        <v>4301011625</v>
      </c>
      <c r="D50" s="788">
        <v>4680115883956</v>
      </c>
      <c r="E50" s="789"/>
      <c r="F50" s="776">
        <v>1.4</v>
      </c>
      <c r="G50" s="32">
        <v>8</v>
      </c>
      <c r="H50" s="776">
        <v>11.2</v>
      </c>
      <c r="I50" s="776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7">
        <v>0</v>
      </c>
      <c r="Y50" s="778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customHeight="1" x14ac:dyDescent="0.25">
      <c r="A51" s="54" t="s">
        <v>126</v>
      </c>
      <c r="B51" s="54" t="s">
        <v>127</v>
      </c>
      <c r="C51" s="31">
        <v>4301011565</v>
      </c>
      <c r="D51" s="788">
        <v>4680115882539</v>
      </c>
      <c r="E51" s="789"/>
      <c r="F51" s="776">
        <v>0.37</v>
      </c>
      <c r="G51" s="32">
        <v>10</v>
      </c>
      <c r="H51" s="776">
        <v>3.7</v>
      </c>
      <c r="I51" s="776">
        <v>3.91</v>
      </c>
      <c r="J51" s="32">
        <v>132</v>
      </c>
      <c r="K51" s="32" t="s">
        <v>128</v>
      </c>
      <c r="L51" s="32"/>
      <c r="M51" s="33" t="s">
        <v>77</v>
      </c>
      <c r="N51" s="33"/>
      <c r="O51" s="32">
        <v>50</v>
      </c>
      <c r="P51" s="1008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7">
        <v>0</v>
      </c>
      <c r="Y51" s="778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customHeight="1" x14ac:dyDescent="0.25">
      <c r="A52" s="54" t="s">
        <v>129</v>
      </c>
      <c r="B52" s="54" t="s">
        <v>130</v>
      </c>
      <c r="C52" s="31">
        <v>4301011382</v>
      </c>
      <c r="D52" s="788">
        <v>4607091385687</v>
      </c>
      <c r="E52" s="789"/>
      <c r="F52" s="776">
        <v>0.4</v>
      </c>
      <c r="G52" s="32">
        <v>10</v>
      </c>
      <c r="H52" s="776">
        <v>4</v>
      </c>
      <c r="I52" s="776">
        <v>4.21</v>
      </c>
      <c r="J52" s="32">
        <v>132</v>
      </c>
      <c r="K52" s="32" t="s">
        <v>128</v>
      </c>
      <c r="L52" s="32" t="s">
        <v>131</v>
      </c>
      <c r="M52" s="33" t="s">
        <v>77</v>
      </c>
      <c r="N52" s="33"/>
      <c r="O52" s="32">
        <v>50</v>
      </c>
      <c r="P52" s="90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7">
        <v>0</v>
      </c>
      <c r="Y52" s="778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132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133</v>
      </c>
      <c r="B53" s="54" t="s">
        <v>134</v>
      </c>
      <c r="C53" s="31">
        <v>4301011624</v>
      </c>
      <c r="D53" s="788">
        <v>4680115883949</v>
      </c>
      <c r="E53" s="789"/>
      <c r="F53" s="776">
        <v>0.37</v>
      </c>
      <c r="G53" s="32">
        <v>10</v>
      </c>
      <c r="H53" s="776">
        <v>3.7</v>
      </c>
      <c r="I53" s="776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47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7">
        <v>0</v>
      </c>
      <c r="Y53" s="778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x14ac:dyDescent="0.2">
      <c r="A54" s="791"/>
      <c r="B54" s="792"/>
      <c r="C54" s="792"/>
      <c r="D54" s="792"/>
      <c r="E54" s="792"/>
      <c r="F54" s="792"/>
      <c r="G54" s="792"/>
      <c r="H54" s="792"/>
      <c r="I54" s="792"/>
      <c r="J54" s="792"/>
      <c r="K54" s="792"/>
      <c r="L54" s="792"/>
      <c r="M54" s="792"/>
      <c r="N54" s="792"/>
      <c r="O54" s="793"/>
      <c r="P54" s="795" t="s">
        <v>71</v>
      </c>
      <c r="Q54" s="796"/>
      <c r="R54" s="796"/>
      <c r="S54" s="796"/>
      <c r="T54" s="796"/>
      <c r="U54" s="796"/>
      <c r="V54" s="797"/>
      <c r="W54" s="37" t="s">
        <v>72</v>
      </c>
      <c r="X54" s="779">
        <f>IFERROR(X48/H48,"0")+IFERROR(X49/H49,"0")+IFERROR(X50/H50,"0")+IFERROR(X51/H51,"0")+IFERROR(X52/H52,"0")+IFERROR(X53/H53,"0")</f>
        <v>2.3148148148148149</v>
      </c>
      <c r="Y54" s="779">
        <f>IFERROR(Y48/H48,"0")+IFERROR(Y49/H49,"0")+IFERROR(Y50/H50,"0")+IFERROR(Y51/H51,"0")+IFERROR(Y52/H52,"0")+IFERROR(Y53/H53,"0")</f>
        <v>3.0000000000000004</v>
      </c>
      <c r="Z54" s="779">
        <f>IFERROR(IF(Z48="",0,Z48),"0")+IFERROR(IF(Z49="",0,Z49),"0")+IFERROR(IF(Z50="",0,Z50),"0")+IFERROR(IF(Z51="",0,Z51),"0")+IFERROR(IF(Z52="",0,Z52),"0")+IFERROR(IF(Z53="",0,Z53),"0")</f>
        <v>6.5250000000000002E-2</v>
      </c>
      <c r="AA54" s="780"/>
      <c r="AB54" s="780"/>
      <c r="AC54" s="780"/>
    </row>
    <row r="55" spans="1:68" x14ac:dyDescent="0.2">
      <c r="A55" s="792"/>
      <c r="B55" s="792"/>
      <c r="C55" s="792"/>
      <c r="D55" s="792"/>
      <c r="E55" s="792"/>
      <c r="F55" s="792"/>
      <c r="G55" s="792"/>
      <c r="H55" s="792"/>
      <c r="I55" s="792"/>
      <c r="J55" s="792"/>
      <c r="K55" s="792"/>
      <c r="L55" s="792"/>
      <c r="M55" s="792"/>
      <c r="N55" s="792"/>
      <c r="O55" s="793"/>
      <c r="P55" s="795" t="s">
        <v>71</v>
      </c>
      <c r="Q55" s="796"/>
      <c r="R55" s="796"/>
      <c r="S55" s="796"/>
      <c r="T55" s="796"/>
      <c r="U55" s="796"/>
      <c r="V55" s="797"/>
      <c r="W55" s="37" t="s">
        <v>69</v>
      </c>
      <c r="X55" s="779">
        <f>IFERROR(SUM(X48:X53),"0")</f>
        <v>25</v>
      </c>
      <c r="Y55" s="779">
        <f>IFERROR(SUM(Y48:Y53),"0")</f>
        <v>32.400000000000006</v>
      </c>
      <c r="Z55" s="37"/>
      <c r="AA55" s="780"/>
      <c r="AB55" s="780"/>
      <c r="AC55" s="780"/>
    </row>
    <row r="56" spans="1:68" ht="14.25" customHeight="1" x14ac:dyDescent="0.25">
      <c r="A56" s="800" t="s">
        <v>73</v>
      </c>
      <c r="B56" s="792"/>
      <c r="C56" s="792"/>
      <c r="D56" s="792"/>
      <c r="E56" s="792"/>
      <c r="F56" s="792"/>
      <c r="G56" s="792"/>
      <c r="H56" s="792"/>
      <c r="I56" s="792"/>
      <c r="J56" s="792"/>
      <c r="K56" s="792"/>
      <c r="L56" s="792"/>
      <c r="M56" s="792"/>
      <c r="N56" s="792"/>
      <c r="O56" s="792"/>
      <c r="P56" s="792"/>
      <c r="Q56" s="792"/>
      <c r="R56" s="792"/>
      <c r="S56" s="792"/>
      <c r="T56" s="792"/>
      <c r="U56" s="792"/>
      <c r="V56" s="792"/>
      <c r="W56" s="792"/>
      <c r="X56" s="792"/>
      <c r="Y56" s="792"/>
      <c r="Z56" s="792"/>
      <c r="AA56" s="773"/>
      <c r="AB56" s="773"/>
      <c r="AC56" s="773"/>
    </row>
    <row r="57" spans="1:68" ht="27" customHeight="1" x14ac:dyDescent="0.25">
      <c r="A57" s="54" t="s">
        <v>135</v>
      </c>
      <c r="B57" s="54" t="s">
        <v>136</v>
      </c>
      <c r="C57" s="31">
        <v>4301051842</v>
      </c>
      <c r="D57" s="788">
        <v>4680115885233</v>
      </c>
      <c r="E57" s="789"/>
      <c r="F57" s="776">
        <v>0.2</v>
      </c>
      <c r="G57" s="32">
        <v>6</v>
      </c>
      <c r="H57" s="776">
        <v>1.2</v>
      </c>
      <c r="I57" s="776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8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7">
        <v>0</v>
      </c>
      <c r="Y57" s="778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customHeight="1" x14ac:dyDescent="0.25">
      <c r="A58" s="54" t="s">
        <v>138</v>
      </c>
      <c r="B58" s="54" t="s">
        <v>139</v>
      </c>
      <c r="C58" s="31">
        <v>4301051820</v>
      </c>
      <c r="D58" s="788">
        <v>4680115884915</v>
      </c>
      <c r="E58" s="789"/>
      <c r="F58" s="776">
        <v>0.3</v>
      </c>
      <c r="G58" s="32">
        <v>6</v>
      </c>
      <c r="H58" s="776">
        <v>1.8</v>
      </c>
      <c r="I58" s="776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2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7">
        <v>0</v>
      </c>
      <c r="Y58" s="778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x14ac:dyDescent="0.2">
      <c r="A59" s="791"/>
      <c r="B59" s="792"/>
      <c r="C59" s="792"/>
      <c r="D59" s="792"/>
      <c r="E59" s="792"/>
      <c r="F59" s="792"/>
      <c r="G59" s="792"/>
      <c r="H59" s="792"/>
      <c r="I59" s="792"/>
      <c r="J59" s="792"/>
      <c r="K59" s="792"/>
      <c r="L59" s="792"/>
      <c r="M59" s="792"/>
      <c r="N59" s="792"/>
      <c r="O59" s="793"/>
      <c r="P59" s="795" t="s">
        <v>71</v>
      </c>
      <c r="Q59" s="796"/>
      <c r="R59" s="796"/>
      <c r="S59" s="796"/>
      <c r="T59" s="796"/>
      <c r="U59" s="796"/>
      <c r="V59" s="797"/>
      <c r="W59" s="37" t="s">
        <v>72</v>
      </c>
      <c r="X59" s="779">
        <f>IFERROR(X57/H57,"0")+IFERROR(X58/H58,"0")</f>
        <v>0</v>
      </c>
      <c r="Y59" s="779">
        <f>IFERROR(Y57/H57,"0")+IFERROR(Y58/H58,"0")</f>
        <v>0</v>
      </c>
      <c r="Z59" s="779">
        <f>IFERROR(IF(Z57="",0,Z57),"0")+IFERROR(IF(Z58="",0,Z58),"0")</f>
        <v>0</v>
      </c>
      <c r="AA59" s="780"/>
      <c r="AB59" s="780"/>
      <c r="AC59" s="780"/>
    </row>
    <row r="60" spans="1:68" x14ac:dyDescent="0.2">
      <c r="A60" s="792"/>
      <c r="B60" s="792"/>
      <c r="C60" s="792"/>
      <c r="D60" s="792"/>
      <c r="E60" s="792"/>
      <c r="F60" s="792"/>
      <c r="G60" s="792"/>
      <c r="H60" s="792"/>
      <c r="I60" s="792"/>
      <c r="J60" s="792"/>
      <c r="K60" s="792"/>
      <c r="L60" s="792"/>
      <c r="M60" s="792"/>
      <c r="N60" s="792"/>
      <c r="O60" s="793"/>
      <c r="P60" s="795" t="s">
        <v>71</v>
      </c>
      <c r="Q60" s="796"/>
      <c r="R60" s="796"/>
      <c r="S60" s="796"/>
      <c r="T60" s="796"/>
      <c r="U60" s="796"/>
      <c r="V60" s="797"/>
      <c r="W60" s="37" t="s">
        <v>69</v>
      </c>
      <c r="X60" s="779">
        <f>IFERROR(SUM(X57:X58),"0")</f>
        <v>0</v>
      </c>
      <c r="Y60" s="779">
        <f>IFERROR(SUM(Y57:Y58),"0")</f>
        <v>0</v>
      </c>
      <c r="Z60" s="37"/>
      <c r="AA60" s="780"/>
      <c r="AB60" s="780"/>
      <c r="AC60" s="780"/>
    </row>
    <row r="61" spans="1:68" ht="16.5" customHeight="1" x14ac:dyDescent="0.25">
      <c r="A61" s="807" t="s">
        <v>141</v>
      </c>
      <c r="B61" s="792"/>
      <c r="C61" s="792"/>
      <c r="D61" s="792"/>
      <c r="E61" s="792"/>
      <c r="F61" s="792"/>
      <c r="G61" s="792"/>
      <c r="H61" s="792"/>
      <c r="I61" s="792"/>
      <c r="J61" s="792"/>
      <c r="K61" s="792"/>
      <c r="L61" s="792"/>
      <c r="M61" s="792"/>
      <c r="N61" s="792"/>
      <c r="O61" s="792"/>
      <c r="P61" s="792"/>
      <c r="Q61" s="792"/>
      <c r="R61" s="792"/>
      <c r="S61" s="792"/>
      <c r="T61" s="792"/>
      <c r="U61" s="792"/>
      <c r="V61" s="792"/>
      <c r="W61" s="792"/>
      <c r="X61" s="792"/>
      <c r="Y61" s="792"/>
      <c r="Z61" s="792"/>
      <c r="AA61" s="772"/>
      <c r="AB61" s="772"/>
      <c r="AC61" s="772"/>
    </row>
    <row r="62" spans="1:68" ht="14.25" customHeight="1" x14ac:dyDescent="0.25">
      <c r="A62" s="800" t="s">
        <v>115</v>
      </c>
      <c r="B62" s="792"/>
      <c r="C62" s="792"/>
      <c r="D62" s="792"/>
      <c r="E62" s="792"/>
      <c r="F62" s="792"/>
      <c r="G62" s="792"/>
      <c r="H62" s="792"/>
      <c r="I62" s="792"/>
      <c r="J62" s="792"/>
      <c r="K62" s="792"/>
      <c r="L62" s="792"/>
      <c r="M62" s="792"/>
      <c r="N62" s="792"/>
      <c r="O62" s="792"/>
      <c r="P62" s="792"/>
      <c r="Q62" s="792"/>
      <c r="R62" s="792"/>
      <c r="S62" s="792"/>
      <c r="T62" s="792"/>
      <c r="U62" s="792"/>
      <c r="V62" s="792"/>
      <c r="W62" s="792"/>
      <c r="X62" s="792"/>
      <c r="Y62" s="792"/>
      <c r="Z62" s="792"/>
      <c r="AA62" s="773"/>
      <c r="AB62" s="773"/>
      <c r="AC62" s="773"/>
    </row>
    <row r="63" spans="1:68" ht="27" customHeight="1" x14ac:dyDescent="0.25">
      <c r="A63" s="54" t="s">
        <v>142</v>
      </c>
      <c r="B63" s="54" t="s">
        <v>143</v>
      </c>
      <c r="C63" s="31">
        <v>4301012030</v>
      </c>
      <c r="D63" s="788">
        <v>4680115885882</v>
      </c>
      <c r="E63" s="789"/>
      <c r="F63" s="776">
        <v>1.4</v>
      </c>
      <c r="G63" s="32">
        <v>8</v>
      </c>
      <c r="H63" s="776">
        <v>11.2</v>
      </c>
      <c r="I63" s="776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89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7">
        <v>0</v>
      </c>
      <c r="Y63" s="778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customHeight="1" x14ac:dyDescent="0.25">
      <c r="A64" s="54" t="s">
        <v>145</v>
      </c>
      <c r="B64" s="54" t="s">
        <v>146</v>
      </c>
      <c r="C64" s="31">
        <v>4301011816</v>
      </c>
      <c r="D64" s="788">
        <v>4680115881426</v>
      </c>
      <c r="E64" s="789"/>
      <c r="F64" s="776">
        <v>1.35</v>
      </c>
      <c r="G64" s="32">
        <v>8</v>
      </c>
      <c r="H64" s="776">
        <v>10.8</v>
      </c>
      <c r="I64" s="776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7">
        <v>0</v>
      </c>
      <c r="Y64" s="778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145</v>
      </c>
      <c r="B65" s="54" t="s">
        <v>150</v>
      </c>
      <c r="C65" s="31">
        <v>4301011948</v>
      </c>
      <c r="D65" s="788">
        <v>4680115881426</v>
      </c>
      <c r="E65" s="789"/>
      <c r="F65" s="776">
        <v>1.35</v>
      </c>
      <c r="G65" s="32">
        <v>8</v>
      </c>
      <c r="H65" s="776">
        <v>10.8</v>
      </c>
      <c r="I65" s="776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9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7">
        <v>0</v>
      </c>
      <c r="Y65" s="778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4301011386</v>
      </c>
      <c r="D66" s="788">
        <v>4680115880283</v>
      </c>
      <c r="E66" s="789"/>
      <c r="F66" s="776">
        <v>0.6</v>
      </c>
      <c r="G66" s="32">
        <v>8</v>
      </c>
      <c r="H66" s="776">
        <v>4.8</v>
      </c>
      <c r="I66" s="776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4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7">
        <v>0</v>
      </c>
      <c r="Y66" s="778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4301011432</v>
      </c>
      <c r="D67" s="788">
        <v>4680115882720</v>
      </c>
      <c r="E67" s="789"/>
      <c r="F67" s="776">
        <v>0.45</v>
      </c>
      <c r="G67" s="32">
        <v>10</v>
      </c>
      <c r="H67" s="776">
        <v>4.5</v>
      </c>
      <c r="I67" s="776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7">
        <v>0</v>
      </c>
      <c r="Y67" s="778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customHeight="1" x14ac:dyDescent="0.25">
      <c r="A68" s="54" t="s">
        <v>159</v>
      </c>
      <c r="B68" s="54" t="s">
        <v>160</v>
      </c>
      <c r="C68" s="31">
        <v>4301011806</v>
      </c>
      <c r="D68" s="788">
        <v>4680115881525</v>
      </c>
      <c r="E68" s="789"/>
      <c r="F68" s="776">
        <v>0.4</v>
      </c>
      <c r="G68" s="32">
        <v>10</v>
      </c>
      <c r="H68" s="776">
        <v>4</v>
      </c>
      <c r="I68" s="776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5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7">
        <v>0</v>
      </c>
      <c r="Y68" s="778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customHeight="1" x14ac:dyDescent="0.25">
      <c r="A69" s="54" t="s">
        <v>162</v>
      </c>
      <c r="B69" s="54" t="s">
        <v>163</v>
      </c>
      <c r="C69" s="31">
        <v>4301011589</v>
      </c>
      <c r="D69" s="788">
        <v>4680115885899</v>
      </c>
      <c r="E69" s="789"/>
      <c r="F69" s="776">
        <v>0.35</v>
      </c>
      <c r="G69" s="32">
        <v>6</v>
      </c>
      <c r="H69" s="776">
        <v>2.1</v>
      </c>
      <c r="I69" s="776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8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7">
        <v>0</v>
      </c>
      <c r="Y69" s="778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166</v>
      </c>
      <c r="B70" s="54" t="s">
        <v>167</v>
      </c>
      <c r="C70" s="31">
        <v>4301011192</v>
      </c>
      <c r="D70" s="788">
        <v>4607091382952</v>
      </c>
      <c r="E70" s="789"/>
      <c r="F70" s="776">
        <v>0.5</v>
      </c>
      <c r="G70" s="32">
        <v>6</v>
      </c>
      <c r="H70" s="776">
        <v>3</v>
      </c>
      <c r="I70" s="776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9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7">
        <v>0</v>
      </c>
      <c r="Y70" s="778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169</v>
      </c>
      <c r="B71" s="54" t="s">
        <v>170</v>
      </c>
      <c r="C71" s="31">
        <v>4301011802</v>
      </c>
      <c r="D71" s="788">
        <v>4680115881419</v>
      </c>
      <c r="E71" s="789"/>
      <c r="F71" s="776">
        <v>0.45</v>
      </c>
      <c r="G71" s="32">
        <v>10</v>
      </c>
      <c r="H71" s="776">
        <v>4.5</v>
      </c>
      <c r="I71" s="776">
        <v>4.71</v>
      </c>
      <c r="J71" s="32">
        <v>132</v>
      </c>
      <c r="K71" s="32" t="s">
        <v>128</v>
      </c>
      <c r="L71" s="32" t="s">
        <v>147</v>
      </c>
      <c r="M71" s="33" t="s">
        <v>68</v>
      </c>
      <c r="N71" s="33"/>
      <c r="O71" s="32">
        <v>50</v>
      </c>
      <c r="P71" s="122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7">
        <v>0</v>
      </c>
      <c r="Y71" s="778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149</v>
      </c>
      <c r="AK71" s="68">
        <v>594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x14ac:dyDescent="0.2">
      <c r="A72" s="791"/>
      <c r="B72" s="792"/>
      <c r="C72" s="792"/>
      <c r="D72" s="792"/>
      <c r="E72" s="792"/>
      <c r="F72" s="792"/>
      <c r="G72" s="792"/>
      <c r="H72" s="792"/>
      <c r="I72" s="792"/>
      <c r="J72" s="792"/>
      <c r="K72" s="792"/>
      <c r="L72" s="792"/>
      <c r="M72" s="792"/>
      <c r="N72" s="792"/>
      <c r="O72" s="793"/>
      <c r="P72" s="795" t="s">
        <v>71</v>
      </c>
      <c r="Q72" s="796"/>
      <c r="R72" s="796"/>
      <c r="S72" s="796"/>
      <c r="T72" s="796"/>
      <c r="U72" s="796"/>
      <c r="V72" s="797"/>
      <c r="W72" s="37" t="s">
        <v>72</v>
      </c>
      <c r="X72" s="779">
        <f>IFERROR(X63/H63,"0")+IFERROR(X64/H64,"0")+IFERROR(X65/H65,"0")+IFERROR(X66/H66,"0")+IFERROR(X67/H67,"0")+IFERROR(X68/H68,"0")+IFERROR(X69/H69,"0")+IFERROR(X70/H70,"0")+IFERROR(X71/H71,"0")</f>
        <v>0</v>
      </c>
      <c r="Y72" s="779">
        <f>IFERROR(Y63/H63,"0")+IFERROR(Y64/H64,"0")+IFERROR(Y65/H65,"0")+IFERROR(Y66/H66,"0")+IFERROR(Y67/H67,"0")+IFERROR(Y68/H68,"0")+IFERROR(Y69/H69,"0")+IFERROR(Y70/H70,"0")+IFERROR(Y71/H71,"0")</f>
        <v>0</v>
      </c>
      <c r="Z72" s="779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80"/>
      <c r="AB72" s="780"/>
      <c r="AC72" s="780"/>
    </row>
    <row r="73" spans="1:68" x14ac:dyDescent="0.2">
      <c r="A73" s="792"/>
      <c r="B73" s="792"/>
      <c r="C73" s="792"/>
      <c r="D73" s="792"/>
      <c r="E73" s="792"/>
      <c r="F73" s="792"/>
      <c r="G73" s="792"/>
      <c r="H73" s="792"/>
      <c r="I73" s="792"/>
      <c r="J73" s="792"/>
      <c r="K73" s="792"/>
      <c r="L73" s="792"/>
      <c r="M73" s="792"/>
      <c r="N73" s="792"/>
      <c r="O73" s="793"/>
      <c r="P73" s="795" t="s">
        <v>71</v>
      </c>
      <c r="Q73" s="796"/>
      <c r="R73" s="796"/>
      <c r="S73" s="796"/>
      <c r="T73" s="796"/>
      <c r="U73" s="796"/>
      <c r="V73" s="797"/>
      <c r="W73" s="37" t="s">
        <v>69</v>
      </c>
      <c r="X73" s="779">
        <f>IFERROR(SUM(X63:X71),"0")</f>
        <v>0</v>
      </c>
      <c r="Y73" s="779">
        <f>IFERROR(SUM(Y63:Y71),"0")</f>
        <v>0</v>
      </c>
      <c r="Z73" s="37"/>
      <c r="AA73" s="780"/>
      <c r="AB73" s="780"/>
      <c r="AC73" s="780"/>
    </row>
    <row r="74" spans="1:68" ht="14.25" customHeight="1" x14ac:dyDescent="0.25">
      <c r="A74" s="800" t="s">
        <v>172</v>
      </c>
      <c r="B74" s="792"/>
      <c r="C74" s="792"/>
      <c r="D74" s="792"/>
      <c r="E74" s="792"/>
      <c r="F74" s="792"/>
      <c r="G74" s="792"/>
      <c r="H74" s="792"/>
      <c r="I74" s="792"/>
      <c r="J74" s="792"/>
      <c r="K74" s="792"/>
      <c r="L74" s="792"/>
      <c r="M74" s="792"/>
      <c r="N74" s="792"/>
      <c r="O74" s="792"/>
      <c r="P74" s="792"/>
      <c r="Q74" s="792"/>
      <c r="R74" s="792"/>
      <c r="S74" s="792"/>
      <c r="T74" s="792"/>
      <c r="U74" s="792"/>
      <c r="V74" s="792"/>
      <c r="W74" s="792"/>
      <c r="X74" s="792"/>
      <c r="Y74" s="792"/>
      <c r="Z74" s="792"/>
      <c r="AA74" s="773"/>
      <c r="AB74" s="773"/>
      <c r="AC74" s="773"/>
    </row>
    <row r="75" spans="1:68" ht="27" customHeight="1" x14ac:dyDescent="0.25">
      <c r="A75" s="54" t="s">
        <v>173</v>
      </c>
      <c r="B75" s="54" t="s">
        <v>174</v>
      </c>
      <c r="C75" s="31">
        <v>4301020298</v>
      </c>
      <c r="D75" s="788">
        <v>4680115881440</v>
      </c>
      <c r="E75" s="789"/>
      <c r="F75" s="776">
        <v>1.35</v>
      </c>
      <c r="G75" s="32">
        <v>8</v>
      </c>
      <c r="H75" s="776">
        <v>10.8</v>
      </c>
      <c r="I75" s="776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71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7">
        <v>200</v>
      </c>
      <c r="Y75" s="778">
        <f>IFERROR(IF(X75="",0,CEILING((X75/$H75),1)*$H75),"")</f>
        <v>205.20000000000002</v>
      </c>
      <c r="Z75" s="36">
        <f>IFERROR(IF(Y75=0,"",ROUNDUP(Y75/H75,0)*0.02175),"")</f>
        <v>0.41324999999999995</v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208.88888888888889</v>
      </c>
      <c r="BN75" s="64">
        <f>IFERROR(Y75*I75/H75,"0")</f>
        <v>214.32</v>
      </c>
      <c r="BO75" s="64">
        <f>IFERROR(1/J75*(X75/H75),"0")</f>
        <v>0.3306878306878307</v>
      </c>
      <c r="BP75" s="64">
        <f>IFERROR(1/J75*(Y75/H75),"0")</f>
        <v>0.33928571428571425</v>
      </c>
    </row>
    <row r="76" spans="1:68" ht="27" customHeight="1" x14ac:dyDescent="0.25">
      <c r="A76" s="54" t="s">
        <v>176</v>
      </c>
      <c r="B76" s="54" t="s">
        <v>177</v>
      </c>
      <c r="C76" s="31">
        <v>4301020228</v>
      </c>
      <c r="D76" s="788">
        <v>4680115882751</v>
      </c>
      <c r="E76" s="789"/>
      <c r="F76" s="776">
        <v>0.45</v>
      </c>
      <c r="G76" s="32">
        <v>10</v>
      </c>
      <c r="H76" s="776">
        <v>4.5</v>
      </c>
      <c r="I76" s="776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8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7">
        <v>0</v>
      </c>
      <c r="Y76" s="778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customHeight="1" x14ac:dyDescent="0.25">
      <c r="A77" s="54" t="s">
        <v>179</v>
      </c>
      <c r="B77" s="54" t="s">
        <v>180</v>
      </c>
      <c r="C77" s="31">
        <v>4301020358</v>
      </c>
      <c r="D77" s="788">
        <v>4680115885950</v>
      </c>
      <c r="E77" s="789"/>
      <c r="F77" s="776">
        <v>0.37</v>
      </c>
      <c r="G77" s="32">
        <v>6</v>
      </c>
      <c r="H77" s="776">
        <v>2.2200000000000002</v>
      </c>
      <c r="I77" s="776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7">
        <v>0</v>
      </c>
      <c r="Y77" s="778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181</v>
      </c>
      <c r="B78" s="54" t="s">
        <v>182</v>
      </c>
      <c r="C78" s="31">
        <v>4301020296</v>
      </c>
      <c r="D78" s="788">
        <v>4680115881433</v>
      </c>
      <c r="E78" s="789"/>
      <c r="F78" s="776">
        <v>0.45</v>
      </c>
      <c r="G78" s="32">
        <v>6</v>
      </c>
      <c r="H78" s="776">
        <v>2.7</v>
      </c>
      <c r="I78" s="776">
        <v>2.88</v>
      </c>
      <c r="J78" s="32">
        <v>182</v>
      </c>
      <c r="K78" s="32" t="s">
        <v>76</v>
      </c>
      <c r="L78" s="32" t="s">
        <v>147</v>
      </c>
      <c r="M78" s="33" t="s">
        <v>121</v>
      </c>
      <c r="N78" s="33"/>
      <c r="O78" s="32">
        <v>50</v>
      </c>
      <c r="P78" s="91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7">
        <v>3</v>
      </c>
      <c r="Y78" s="778">
        <f>IFERROR(IF(X78="",0,CEILING((X78/$H78),1)*$H78),"")</f>
        <v>5.4</v>
      </c>
      <c r="Z78" s="36">
        <f>IFERROR(IF(Y78=0,"",ROUNDUP(Y78/H78,0)*0.00651),"")</f>
        <v>1.302E-2</v>
      </c>
      <c r="AA78" s="56"/>
      <c r="AB78" s="57"/>
      <c r="AC78" s="133" t="s">
        <v>175</v>
      </c>
      <c r="AG78" s="64"/>
      <c r="AJ78" s="68" t="s">
        <v>149</v>
      </c>
      <c r="AK78" s="68">
        <v>491.4</v>
      </c>
      <c r="BB78" s="134" t="s">
        <v>1</v>
      </c>
      <c r="BM78" s="64">
        <f>IFERROR(X78*I78/H78,"0")</f>
        <v>3.2</v>
      </c>
      <c r="BN78" s="64">
        <f>IFERROR(Y78*I78/H78,"0")</f>
        <v>5.76</v>
      </c>
      <c r="BO78" s="64">
        <f>IFERROR(1/J78*(X78/H78),"0")</f>
        <v>6.1050061050061041E-3</v>
      </c>
      <c r="BP78" s="64">
        <f>IFERROR(1/J78*(Y78/H78),"0")</f>
        <v>1.098901098901099E-2</v>
      </c>
    </row>
    <row r="79" spans="1:68" x14ac:dyDescent="0.2">
      <c r="A79" s="791"/>
      <c r="B79" s="792"/>
      <c r="C79" s="792"/>
      <c r="D79" s="792"/>
      <c r="E79" s="792"/>
      <c r="F79" s="792"/>
      <c r="G79" s="792"/>
      <c r="H79" s="792"/>
      <c r="I79" s="792"/>
      <c r="J79" s="792"/>
      <c r="K79" s="792"/>
      <c r="L79" s="792"/>
      <c r="M79" s="792"/>
      <c r="N79" s="792"/>
      <c r="O79" s="793"/>
      <c r="P79" s="795" t="s">
        <v>71</v>
      </c>
      <c r="Q79" s="796"/>
      <c r="R79" s="796"/>
      <c r="S79" s="796"/>
      <c r="T79" s="796"/>
      <c r="U79" s="796"/>
      <c r="V79" s="797"/>
      <c r="W79" s="37" t="s">
        <v>72</v>
      </c>
      <c r="X79" s="779">
        <f>IFERROR(X75/H75,"0")+IFERROR(X76/H76,"0")+IFERROR(X77/H77,"0")+IFERROR(X78/H78,"0")</f>
        <v>19.62962962962963</v>
      </c>
      <c r="Y79" s="779">
        <f>IFERROR(Y75/H75,"0")+IFERROR(Y76/H76,"0")+IFERROR(Y77/H77,"0")+IFERROR(Y78/H78,"0")</f>
        <v>21</v>
      </c>
      <c r="Z79" s="779">
        <f>IFERROR(IF(Z75="",0,Z75),"0")+IFERROR(IF(Z76="",0,Z76),"0")+IFERROR(IF(Z77="",0,Z77),"0")+IFERROR(IF(Z78="",0,Z78),"0")</f>
        <v>0.42626999999999993</v>
      </c>
      <c r="AA79" s="780"/>
      <c r="AB79" s="780"/>
      <c r="AC79" s="780"/>
    </row>
    <row r="80" spans="1:68" x14ac:dyDescent="0.2">
      <c r="A80" s="792"/>
      <c r="B80" s="792"/>
      <c r="C80" s="792"/>
      <c r="D80" s="792"/>
      <c r="E80" s="792"/>
      <c r="F80" s="792"/>
      <c r="G80" s="792"/>
      <c r="H80" s="792"/>
      <c r="I80" s="792"/>
      <c r="J80" s="792"/>
      <c r="K80" s="792"/>
      <c r="L80" s="792"/>
      <c r="M80" s="792"/>
      <c r="N80" s="792"/>
      <c r="O80" s="793"/>
      <c r="P80" s="795" t="s">
        <v>71</v>
      </c>
      <c r="Q80" s="796"/>
      <c r="R80" s="796"/>
      <c r="S80" s="796"/>
      <c r="T80" s="796"/>
      <c r="U80" s="796"/>
      <c r="V80" s="797"/>
      <c r="W80" s="37" t="s">
        <v>69</v>
      </c>
      <c r="X80" s="779">
        <f>IFERROR(SUM(X75:X78),"0")</f>
        <v>203</v>
      </c>
      <c r="Y80" s="779">
        <f>IFERROR(SUM(Y75:Y78),"0")</f>
        <v>210.60000000000002</v>
      </c>
      <c r="Z80" s="37"/>
      <c r="AA80" s="780"/>
      <c r="AB80" s="780"/>
      <c r="AC80" s="780"/>
    </row>
    <row r="81" spans="1:68" ht="14.25" customHeight="1" x14ac:dyDescent="0.25">
      <c r="A81" s="800" t="s">
        <v>64</v>
      </c>
      <c r="B81" s="792"/>
      <c r="C81" s="792"/>
      <c r="D81" s="792"/>
      <c r="E81" s="792"/>
      <c r="F81" s="792"/>
      <c r="G81" s="792"/>
      <c r="H81" s="792"/>
      <c r="I81" s="792"/>
      <c r="J81" s="792"/>
      <c r="K81" s="792"/>
      <c r="L81" s="792"/>
      <c r="M81" s="792"/>
      <c r="N81" s="792"/>
      <c r="O81" s="792"/>
      <c r="P81" s="792"/>
      <c r="Q81" s="792"/>
      <c r="R81" s="792"/>
      <c r="S81" s="792"/>
      <c r="T81" s="792"/>
      <c r="U81" s="792"/>
      <c r="V81" s="792"/>
      <c r="W81" s="792"/>
      <c r="X81" s="792"/>
      <c r="Y81" s="792"/>
      <c r="Z81" s="792"/>
      <c r="AA81" s="773"/>
      <c r="AB81" s="773"/>
      <c r="AC81" s="773"/>
    </row>
    <row r="82" spans="1:68" ht="16.5" customHeight="1" x14ac:dyDescent="0.25">
      <c r="A82" s="54" t="s">
        <v>183</v>
      </c>
      <c r="B82" s="54" t="s">
        <v>184</v>
      </c>
      <c r="C82" s="31">
        <v>4301031242</v>
      </c>
      <c r="D82" s="788">
        <v>4680115885066</v>
      </c>
      <c r="E82" s="789"/>
      <c r="F82" s="776">
        <v>0.7</v>
      </c>
      <c r="G82" s="32">
        <v>6</v>
      </c>
      <c r="H82" s="776">
        <v>4.2</v>
      </c>
      <c r="I82" s="776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67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7">
        <v>0</v>
      </c>
      <c r="Y82" s="778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customHeight="1" x14ac:dyDescent="0.25">
      <c r="A83" s="54" t="s">
        <v>186</v>
      </c>
      <c r="B83" s="54" t="s">
        <v>187</v>
      </c>
      <c r="C83" s="31">
        <v>4301031240</v>
      </c>
      <c r="D83" s="788">
        <v>4680115885042</v>
      </c>
      <c r="E83" s="789"/>
      <c r="F83" s="776">
        <v>0.7</v>
      </c>
      <c r="G83" s="32">
        <v>6</v>
      </c>
      <c r="H83" s="776">
        <v>4.2</v>
      </c>
      <c r="I83" s="776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1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7">
        <v>0</v>
      </c>
      <c r="Y83" s="778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customHeight="1" x14ac:dyDescent="0.25">
      <c r="A84" s="54" t="s">
        <v>189</v>
      </c>
      <c r="B84" s="54" t="s">
        <v>190</v>
      </c>
      <c r="C84" s="31">
        <v>4301031315</v>
      </c>
      <c r="D84" s="788">
        <v>4680115885080</v>
      </c>
      <c r="E84" s="789"/>
      <c r="F84" s="776">
        <v>0.7</v>
      </c>
      <c r="G84" s="32">
        <v>6</v>
      </c>
      <c r="H84" s="776">
        <v>4.2</v>
      </c>
      <c r="I84" s="776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3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7">
        <v>0</v>
      </c>
      <c r="Y84" s="778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customHeight="1" x14ac:dyDescent="0.25">
      <c r="A85" s="54" t="s">
        <v>192</v>
      </c>
      <c r="B85" s="54" t="s">
        <v>193</v>
      </c>
      <c r="C85" s="31">
        <v>4301031243</v>
      </c>
      <c r="D85" s="788">
        <v>4680115885073</v>
      </c>
      <c r="E85" s="789"/>
      <c r="F85" s="776">
        <v>0.3</v>
      </c>
      <c r="G85" s="32">
        <v>6</v>
      </c>
      <c r="H85" s="776">
        <v>1.8</v>
      </c>
      <c r="I85" s="776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7">
        <v>0</v>
      </c>
      <c r="Y85" s="778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customHeight="1" x14ac:dyDescent="0.25">
      <c r="A86" s="54" t="s">
        <v>194</v>
      </c>
      <c r="B86" s="54" t="s">
        <v>195</v>
      </c>
      <c r="C86" s="31">
        <v>4301031241</v>
      </c>
      <c r="D86" s="788">
        <v>4680115885059</v>
      </c>
      <c r="E86" s="789"/>
      <c r="F86" s="776">
        <v>0.3</v>
      </c>
      <c r="G86" s="32">
        <v>6</v>
      </c>
      <c r="H86" s="776">
        <v>1.8</v>
      </c>
      <c r="I86" s="776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0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7">
        <v>0</v>
      </c>
      <c r="Y86" s="778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196</v>
      </c>
      <c r="B87" s="54" t="s">
        <v>197</v>
      </c>
      <c r="C87" s="31">
        <v>4301031316</v>
      </c>
      <c r="D87" s="788">
        <v>4680115885097</v>
      </c>
      <c r="E87" s="789"/>
      <c r="F87" s="776">
        <v>0.3</v>
      </c>
      <c r="G87" s="32">
        <v>6</v>
      </c>
      <c r="H87" s="776">
        <v>1.8</v>
      </c>
      <c r="I87" s="776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99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7">
        <v>0</v>
      </c>
      <c r="Y87" s="778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x14ac:dyDescent="0.2">
      <c r="A88" s="791"/>
      <c r="B88" s="792"/>
      <c r="C88" s="792"/>
      <c r="D88" s="792"/>
      <c r="E88" s="792"/>
      <c r="F88" s="792"/>
      <c r="G88" s="792"/>
      <c r="H88" s="792"/>
      <c r="I88" s="792"/>
      <c r="J88" s="792"/>
      <c r="K88" s="792"/>
      <c r="L88" s="792"/>
      <c r="M88" s="792"/>
      <c r="N88" s="792"/>
      <c r="O88" s="793"/>
      <c r="P88" s="795" t="s">
        <v>71</v>
      </c>
      <c r="Q88" s="796"/>
      <c r="R88" s="796"/>
      <c r="S88" s="796"/>
      <c r="T88" s="796"/>
      <c r="U88" s="796"/>
      <c r="V88" s="797"/>
      <c r="W88" s="37" t="s">
        <v>72</v>
      </c>
      <c r="X88" s="779">
        <f>IFERROR(X82/H82,"0")+IFERROR(X83/H83,"0")+IFERROR(X84/H84,"0")+IFERROR(X85/H85,"0")+IFERROR(X86/H86,"0")+IFERROR(X87/H87,"0")</f>
        <v>0</v>
      </c>
      <c r="Y88" s="779">
        <f>IFERROR(Y82/H82,"0")+IFERROR(Y83/H83,"0")+IFERROR(Y84/H84,"0")+IFERROR(Y85/H85,"0")+IFERROR(Y86/H86,"0")+IFERROR(Y87/H87,"0")</f>
        <v>0</v>
      </c>
      <c r="Z88" s="779">
        <f>IFERROR(IF(Z82="",0,Z82),"0")+IFERROR(IF(Z83="",0,Z83),"0")+IFERROR(IF(Z84="",0,Z84),"0")+IFERROR(IF(Z85="",0,Z85),"0")+IFERROR(IF(Z86="",0,Z86),"0")+IFERROR(IF(Z87="",0,Z87),"0")</f>
        <v>0</v>
      </c>
      <c r="AA88" s="780"/>
      <c r="AB88" s="780"/>
      <c r="AC88" s="780"/>
    </row>
    <row r="89" spans="1:68" x14ac:dyDescent="0.2">
      <c r="A89" s="792"/>
      <c r="B89" s="792"/>
      <c r="C89" s="792"/>
      <c r="D89" s="792"/>
      <c r="E89" s="792"/>
      <c r="F89" s="792"/>
      <c r="G89" s="792"/>
      <c r="H89" s="792"/>
      <c r="I89" s="792"/>
      <c r="J89" s="792"/>
      <c r="K89" s="792"/>
      <c r="L89" s="792"/>
      <c r="M89" s="792"/>
      <c r="N89" s="792"/>
      <c r="O89" s="793"/>
      <c r="P89" s="795" t="s">
        <v>71</v>
      </c>
      <c r="Q89" s="796"/>
      <c r="R89" s="796"/>
      <c r="S89" s="796"/>
      <c r="T89" s="796"/>
      <c r="U89" s="796"/>
      <c r="V89" s="797"/>
      <c r="W89" s="37" t="s">
        <v>69</v>
      </c>
      <c r="X89" s="779">
        <f>IFERROR(SUM(X82:X87),"0")</f>
        <v>0</v>
      </c>
      <c r="Y89" s="779">
        <f>IFERROR(SUM(Y82:Y87),"0")</f>
        <v>0</v>
      </c>
      <c r="Z89" s="37"/>
      <c r="AA89" s="780"/>
      <c r="AB89" s="780"/>
      <c r="AC89" s="780"/>
    </row>
    <row r="90" spans="1:68" ht="14.25" customHeight="1" x14ac:dyDescent="0.25">
      <c r="A90" s="800" t="s">
        <v>73</v>
      </c>
      <c r="B90" s="792"/>
      <c r="C90" s="792"/>
      <c r="D90" s="792"/>
      <c r="E90" s="792"/>
      <c r="F90" s="792"/>
      <c r="G90" s="792"/>
      <c r="H90" s="792"/>
      <c r="I90" s="792"/>
      <c r="J90" s="792"/>
      <c r="K90" s="792"/>
      <c r="L90" s="792"/>
      <c r="M90" s="792"/>
      <c r="N90" s="792"/>
      <c r="O90" s="792"/>
      <c r="P90" s="792"/>
      <c r="Q90" s="792"/>
      <c r="R90" s="792"/>
      <c r="S90" s="792"/>
      <c r="T90" s="792"/>
      <c r="U90" s="792"/>
      <c r="V90" s="792"/>
      <c r="W90" s="792"/>
      <c r="X90" s="792"/>
      <c r="Y90" s="792"/>
      <c r="Z90" s="792"/>
      <c r="AA90" s="773"/>
      <c r="AB90" s="773"/>
      <c r="AC90" s="773"/>
    </row>
    <row r="91" spans="1:68" ht="27" customHeight="1" x14ac:dyDescent="0.25">
      <c r="A91" s="54" t="s">
        <v>198</v>
      </c>
      <c r="B91" s="54" t="s">
        <v>199</v>
      </c>
      <c r="C91" s="31">
        <v>4301051823</v>
      </c>
      <c r="D91" s="788">
        <v>4680115881891</v>
      </c>
      <c r="E91" s="789"/>
      <c r="F91" s="776">
        <v>1.4</v>
      </c>
      <c r="G91" s="32">
        <v>6</v>
      </c>
      <c r="H91" s="776">
        <v>8.4</v>
      </c>
      <c r="I91" s="776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0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7">
        <v>0</v>
      </c>
      <c r="Y91" s="778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customHeight="1" x14ac:dyDescent="0.25">
      <c r="A92" s="54" t="s">
        <v>201</v>
      </c>
      <c r="B92" s="54" t="s">
        <v>202</v>
      </c>
      <c r="C92" s="31">
        <v>4301051846</v>
      </c>
      <c r="D92" s="788">
        <v>4680115885769</v>
      </c>
      <c r="E92" s="789"/>
      <c r="F92" s="776">
        <v>1.4</v>
      </c>
      <c r="G92" s="32">
        <v>6</v>
      </c>
      <c r="H92" s="776">
        <v>8.4</v>
      </c>
      <c r="I92" s="776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7">
        <v>0</v>
      </c>
      <c r="Y92" s="778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customHeight="1" x14ac:dyDescent="0.25">
      <c r="A93" s="54" t="s">
        <v>204</v>
      </c>
      <c r="B93" s="54" t="s">
        <v>205</v>
      </c>
      <c r="C93" s="31">
        <v>4301051822</v>
      </c>
      <c r="D93" s="788">
        <v>4680115884410</v>
      </c>
      <c r="E93" s="789"/>
      <c r="F93" s="776">
        <v>1.4</v>
      </c>
      <c r="G93" s="32">
        <v>6</v>
      </c>
      <c r="H93" s="776">
        <v>8.4</v>
      </c>
      <c r="I93" s="776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18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7">
        <v>0</v>
      </c>
      <c r="Y93" s="778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customHeight="1" x14ac:dyDescent="0.25">
      <c r="A94" s="54" t="s">
        <v>207</v>
      </c>
      <c r="B94" s="54" t="s">
        <v>208</v>
      </c>
      <c r="C94" s="31">
        <v>4301051837</v>
      </c>
      <c r="D94" s="788">
        <v>4680115884311</v>
      </c>
      <c r="E94" s="789"/>
      <c r="F94" s="776">
        <v>0.3</v>
      </c>
      <c r="G94" s="32">
        <v>6</v>
      </c>
      <c r="H94" s="776">
        <v>1.8</v>
      </c>
      <c r="I94" s="776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7">
        <v>0</v>
      </c>
      <c r="Y94" s="778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customHeight="1" x14ac:dyDescent="0.25">
      <c r="A95" s="54" t="s">
        <v>209</v>
      </c>
      <c r="B95" s="54" t="s">
        <v>210</v>
      </c>
      <c r="C95" s="31">
        <v>4301051844</v>
      </c>
      <c r="D95" s="788">
        <v>4680115885929</v>
      </c>
      <c r="E95" s="789"/>
      <c r="F95" s="776">
        <v>0.42</v>
      </c>
      <c r="G95" s="32">
        <v>6</v>
      </c>
      <c r="H95" s="776">
        <v>2.52</v>
      </c>
      <c r="I95" s="776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5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7">
        <v>0</v>
      </c>
      <c r="Y95" s="778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customHeight="1" x14ac:dyDescent="0.25">
      <c r="A96" s="54" t="s">
        <v>211</v>
      </c>
      <c r="B96" s="54" t="s">
        <v>212</v>
      </c>
      <c r="C96" s="31">
        <v>4301051827</v>
      </c>
      <c r="D96" s="788">
        <v>4680115884403</v>
      </c>
      <c r="E96" s="789"/>
      <c r="F96" s="776">
        <v>0.3</v>
      </c>
      <c r="G96" s="32">
        <v>6</v>
      </c>
      <c r="H96" s="776">
        <v>1.8</v>
      </c>
      <c r="I96" s="776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7">
        <v>0</v>
      </c>
      <c r="Y96" s="778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x14ac:dyDescent="0.2">
      <c r="A97" s="791"/>
      <c r="B97" s="792"/>
      <c r="C97" s="792"/>
      <c r="D97" s="792"/>
      <c r="E97" s="792"/>
      <c r="F97" s="792"/>
      <c r="G97" s="792"/>
      <c r="H97" s="792"/>
      <c r="I97" s="792"/>
      <c r="J97" s="792"/>
      <c r="K97" s="792"/>
      <c r="L97" s="792"/>
      <c r="M97" s="792"/>
      <c r="N97" s="792"/>
      <c r="O97" s="793"/>
      <c r="P97" s="795" t="s">
        <v>71</v>
      </c>
      <c r="Q97" s="796"/>
      <c r="R97" s="796"/>
      <c r="S97" s="796"/>
      <c r="T97" s="796"/>
      <c r="U97" s="796"/>
      <c r="V97" s="797"/>
      <c r="W97" s="37" t="s">
        <v>72</v>
      </c>
      <c r="X97" s="779">
        <f>IFERROR(X91/H91,"0")+IFERROR(X92/H92,"0")+IFERROR(X93/H93,"0")+IFERROR(X94/H94,"0")+IFERROR(X95/H95,"0")+IFERROR(X96/H96,"0")</f>
        <v>0</v>
      </c>
      <c r="Y97" s="779">
        <f>IFERROR(Y91/H91,"0")+IFERROR(Y92/H92,"0")+IFERROR(Y93/H93,"0")+IFERROR(Y94/H94,"0")+IFERROR(Y95/H95,"0")+IFERROR(Y96/H96,"0")</f>
        <v>0</v>
      </c>
      <c r="Z97" s="779">
        <f>IFERROR(IF(Z91="",0,Z91),"0")+IFERROR(IF(Z92="",0,Z92),"0")+IFERROR(IF(Z93="",0,Z93),"0")+IFERROR(IF(Z94="",0,Z94),"0")+IFERROR(IF(Z95="",0,Z95),"0")+IFERROR(IF(Z96="",0,Z96),"0")</f>
        <v>0</v>
      </c>
      <c r="AA97" s="780"/>
      <c r="AB97" s="780"/>
      <c r="AC97" s="780"/>
    </row>
    <row r="98" spans="1:68" x14ac:dyDescent="0.2">
      <c r="A98" s="792"/>
      <c r="B98" s="792"/>
      <c r="C98" s="792"/>
      <c r="D98" s="792"/>
      <c r="E98" s="792"/>
      <c r="F98" s="792"/>
      <c r="G98" s="792"/>
      <c r="H98" s="792"/>
      <c r="I98" s="792"/>
      <c r="J98" s="792"/>
      <c r="K98" s="792"/>
      <c r="L98" s="792"/>
      <c r="M98" s="792"/>
      <c r="N98" s="792"/>
      <c r="O98" s="793"/>
      <c r="P98" s="795" t="s">
        <v>71</v>
      </c>
      <c r="Q98" s="796"/>
      <c r="R98" s="796"/>
      <c r="S98" s="796"/>
      <c r="T98" s="796"/>
      <c r="U98" s="796"/>
      <c r="V98" s="797"/>
      <c r="W98" s="37" t="s">
        <v>69</v>
      </c>
      <c r="X98" s="779">
        <f>IFERROR(SUM(X91:X96),"0")</f>
        <v>0</v>
      </c>
      <c r="Y98" s="779">
        <f>IFERROR(SUM(Y91:Y96),"0")</f>
        <v>0</v>
      </c>
      <c r="Z98" s="37"/>
      <c r="AA98" s="780"/>
      <c r="AB98" s="780"/>
      <c r="AC98" s="780"/>
    </row>
    <row r="99" spans="1:68" ht="14.25" customHeight="1" x14ac:dyDescent="0.25">
      <c r="A99" s="800" t="s">
        <v>213</v>
      </c>
      <c r="B99" s="792"/>
      <c r="C99" s="792"/>
      <c r="D99" s="792"/>
      <c r="E99" s="792"/>
      <c r="F99" s="792"/>
      <c r="G99" s="792"/>
      <c r="H99" s="792"/>
      <c r="I99" s="792"/>
      <c r="J99" s="792"/>
      <c r="K99" s="792"/>
      <c r="L99" s="792"/>
      <c r="M99" s="792"/>
      <c r="N99" s="792"/>
      <c r="O99" s="792"/>
      <c r="P99" s="792"/>
      <c r="Q99" s="792"/>
      <c r="R99" s="792"/>
      <c r="S99" s="792"/>
      <c r="T99" s="792"/>
      <c r="U99" s="792"/>
      <c r="V99" s="792"/>
      <c r="W99" s="792"/>
      <c r="X99" s="792"/>
      <c r="Y99" s="792"/>
      <c r="Z99" s="792"/>
      <c r="AA99" s="773"/>
      <c r="AB99" s="773"/>
      <c r="AC99" s="773"/>
    </row>
    <row r="100" spans="1:68" ht="37.5" customHeight="1" x14ac:dyDescent="0.25">
      <c r="A100" s="54" t="s">
        <v>214</v>
      </c>
      <c r="B100" s="54" t="s">
        <v>215</v>
      </c>
      <c r="C100" s="31">
        <v>4301060366</v>
      </c>
      <c r="D100" s="788">
        <v>4680115881532</v>
      </c>
      <c r="E100" s="789"/>
      <c r="F100" s="776">
        <v>1.3</v>
      </c>
      <c r="G100" s="32">
        <v>6</v>
      </c>
      <c r="H100" s="776">
        <v>7.8</v>
      </c>
      <c r="I100" s="776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4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7">
        <v>0</v>
      </c>
      <c r="Y100" s="778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customHeight="1" x14ac:dyDescent="0.25">
      <c r="A101" s="54" t="s">
        <v>214</v>
      </c>
      <c r="B101" s="54" t="s">
        <v>217</v>
      </c>
      <c r="C101" s="31">
        <v>4301060371</v>
      </c>
      <c r="D101" s="788">
        <v>4680115881532</v>
      </c>
      <c r="E101" s="789"/>
      <c r="F101" s="776">
        <v>1.4</v>
      </c>
      <c r="G101" s="32">
        <v>6</v>
      </c>
      <c r="H101" s="776">
        <v>8.4</v>
      </c>
      <c r="I101" s="776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7">
        <v>0</v>
      </c>
      <c r="Y101" s="778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218</v>
      </c>
      <c r="B102" s="54" t="s">
        <v>219</v>
      </c>
      <c r="C102" s="31">
        <v>4301060351</v>
      </c>
      <c r="D102" s="788">
        <v>4680115881464</v>
      </c>
      <c r="E102" s="789"/>
      <c r="F102" s="776">
        <v>0.4</v>
      </c>
      <c r="G102" s="32">
        <v>6</v>
      </c>
      <c r="H102" s="776">
        <v>2.4</v>
      </c>
      <c r="I102" s="776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7">
        <v>0</v>
      </c>
      <c r="Y102" s="778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x14ac:dyDescent="0.2">
      <c r="A103" s="791"/>
      <c r="B103" s="792"/>
      <c r="C103" s="792"/>
      <c r="D103" s="792"/>
      <c r="E103" s="792"/>
      <c r="F103" s="792"/>
      <c r="G103" s="792"/>
      <c r="H103" s="792"/>
      <c r="I103" s="792"/>
      <c r="J103" s="792"/>
      <c r="K103" s="792"/>
      <c r="L103" s="792"/>
      <c r="M103" s="792"/>
      <c r="N103" s="792"/>
      <c r="O103" s="793"/>
      <c r="P103" s="795" t="s">
        <v>71</v>
      </c>
      <c r="Q103" s="796"/>
      <c r="R103" s="796"/>
      <c r="S103" s="796"/>
      <c r="T103" s="796"/>
      <c r="U103" s="796"/>
      <c r="V103" s="797"/>
      <c r="W103" s="37" t="s">
        <v>72</v>
      </c>
      <c r="X103" s="779">
        <f>IFERROR(X100/H100,"0")+IFERROR(X101/H101,"0")+IFERROR(X102/H102,"0")</f>
        <v>0</v>
      </c>
      <c r="Y103" s="779">
        <f>IFERROR(Y100/H100,"0")+IFERROR(Y101/H101,"0")+IFERROR(Y102/H102,"0")</f>
        <v>0</v>
      </c>
      <c r="Z103" s="779">
        <f>IFERROR(IF(Z100="",0,Z100),"0")+IFERROR(IF(Z101="",0,Z101),"0")+IFERROR(IF(Z102="",0,Z102),"0")</f>
        <v>0</v>
      </c>
      <c r="AA103" s="780"/>
      <c r="AB103" s="780"/>
      <c r="AC103" s="780"/>
    </row>
    <row r="104" spans="1:68" x14ac:dyDescent="0.2">
      <c r="A104" s="792"/>
      <c r="B104" s="792"/>
      <c r="C104" s="792"/>
      <c r="D104" s="792"/>
      <c r="E104" s="792"/>
      <c r="F104" s="792"/>
      <c r="G104" s="792"/>
      <c r="H104" s="792"/>
      <c r="I104" s="792"/>
      <c r="J104" s="792"/>
      <c r="K104" s="792"/>
      <c r="L104" s="792"/>
      <c r="M104" s="792"/>
      <c r="N104" s="792"/>
      <c r="O104" s="793"/>
      <c r="P104" s="795" t="s">
        <v>71</v>
      </c>
      <c r="Q104" s="796"/>
      <c r="R104" s="796"/>
      <c r="S104" s="796"/>
      <c r="T104" s="796"/>
      <c r="U104" s="796"/>
      <c r="V104" s="797"/>
      <c r="W104" s="37" t="s">
        <v>69</v>
      </c>
      <c r="X104" s="779">
        <f>IFERROR(SUM(X100:X102),"0")</f>
        <v>0</v>
      </c>
      <c r="Y104" s="779">
        <f>IFERROR(SUM(Y100:Y102),"0")</f>
        <v>0</v>
      </c>
      <c r="Z104" s="37"/>
      <c r="AA104" s="780"/>
      <c r="AB104" s="780"/>
      <c r="AC104" s="780"/>
    </row>
    <row r="105" spans="1:68" ht="16.5" customHeight="1" x14ac:dyDescent="0.25">
      <c r="A105" s="807" t="s">
        <v>221</v>
      </c>
      <c r="B105" s="792"/>
      <c r="C105" s="792"/>
      <c r="D105" s="792"/>
      <c r="E105" s="792"/>
      <c r="F105" s="792"/>
      <c r="G105" s="792"/>
      <c r="H105" s="792"/>
      <c r="I105" s="792"/>
      <c r="J105" s="792"/>
      <c r="K105" s="792"/>
      <c r="L105" s="792"/>
      <c r="M105" s="792"/>
      <c r="N105" s="792"/>
      <c r="O105" s="792"/>
      <c r="P105" s="792"/>
      <c r="Q105" s="792"/>
      <c r="R105" s="792"/>
      <c r="S105" s="792"/>
      <c r="T105" s="792"/>
      <c r="U105" s="792"/>
      <c r="V105" s="792"/>
      <c r="W105" s="792"/>
      <c r="X105" s="792"/>
      <c r="Y105" s="792"/>
      <c r="Z105" s="792"/>
      <c r="AA105" s="772"/>
      <c r="AB105" s="772"/>
      <c r="AC105" s="772"/>
    </row>
    <row r="106" spans="1:68" ht="14.25" customHeight="1" x14ac:dyDescent="0.25">
      <c r="A106" s="800" t="s">
        <v>115</v>
      </c>
      <c r="B106" s="792"/>
      <c r="C106" s="792"/>
      <c r="D106" s="792"/>
      <c r="E106" s="792"/>
      <c r="F106" s="792"/>
      <c r="G106" s="792"/>
      <c r="H106" s="792"/>
      <c r="I106" s="792"/>
      <c r="J106" s="792"/>
      <c r="K106" s="792"/>
      <c r="L106" s="792"/>
      <c r="M106" s="792"/>
      <c r="N106" s="792"/>
      <c r="O106" s="792"/>
      <c r="P106" s="792"/>
      <c r="Q106" s="792"/>
      <c r="R106" s="792"/>
      <c r="S106" s="792"/>
      <c r="T106" s="792"/>
      <c r="U106" s="792"/>
      <c r="V106" s="792"/>
      <c r="W106" s="792"/>
      <c r="X106" s="792"/>
      <c r="Y106" s="792"/>
      <c r="Z106" s="792"/>
      <c r="AA106" s="773"/>
      <c r="AB106" s="773"/>
      <c r="AC106" s="773"/>
    </row>
    <row r="107" spans="1:68" ht="27" customHeight="1" x14ac:dyDescent="0.25">
      <c r="A107" s="54" t="s">
        <v>222</v>
      </c>
      <c r="B107" s="54" t="s">
        <v>223</v>
      </c>
      <c r="C107" s="31">
        <v>4301011468</v>
      </c>
      <c r="D107" s="788">
        <v>4680115881327</v>
      </c>
      <c r="E107" s="789"/>
      <c r="F107" s="776">
        <v>1.35</v>
      </c>
      <c r="G107" s="32">
        <v>8</v>
      </c>
      <c r="H107" s="776">
        <v>10.8</v>
      </c>
      <c r="I107" s="776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1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7">
        <v>0</v>
      </c>
      <c r="Y107" s="778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225</v>
      </c>
      <c r="B108" s="54" t="s">
        <v>226</v>
      </c>
      <c r="C108" s="31">
        <v>4301011476</v>
      </c>
      <c r="D108" s="788">
        <v>4680115881518</v>
      </c>
      <c r="E108" s="789"/>
      <c r="F108" s="776">
        <v>0.4</v>
      </c>
      <c r="G108" s="32">
        <v>10</v>
      </c>
      <c r="H108" s="776">
        <v>4</v>
      </c>
      <c r="I108" s="776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7">
        <v>0</v>
      </c>
      <c r="Y108" s="77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228</v>
      </c>
      <c r="B109" s="54" t="s">
        <v>229</v>
      </c>
      <c r="C109" s="31">
        <v>4301011443</v>
      </c>
      <c r="D109" s="788">
        <v>4680115881303</v>
      </c>
      <c r="E109" s="789"/>
      <c r="F109" s="776">
        <v>0.45</v>
      </c>
      <c r="G109" s="32">
        <v>10</v>
      </c>
      <c r="H109" s="776">
        <v>4.5</v>
      </c>
      <c r="I109" s="776">
        <v>4.71</v>
      </c>
      <c r="J109" s="32">
        <v>132</v>
      </c>
      <c r="K109" s="32" t="s">
        <v>128</v>
      </c>
      <c r="L109" s="32" t="s">
        <v>131</v>
      </c>
      <c r="M109" s="33" t="s">
        <v>164</v>
      </c>
      <c r="N109" s="33"/>
      <c r="O109" s="32">
        <v>50</v>
      </c>
      <c r="P109" s="1072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7">
        <v>32</v>
      </c>
      <c r="Y109" s="778">
        <f>IFERROR(IF(X109="",0,CEILING((X109/$H109),1)*$H109),"")</f>
        <v>36</v>
      </c>
      <c r="Z109" s="36">
        <f>IFERROR(IF(Y109=0,"",ROUNDUP(Y109/H109,0)*0.00902),"")</f>
        <v>7.2160000000000002E-2</v>
      </c>
      <c r="AA109" s="56"/>
      <c r="AB109" s="57"/>
      <c r="AC109" s="169" t="s">
        <v>227</v>
      </c>
      <c r="AG109" s="64"/>
      <c r="AJ109" s="68" t="s">
        <v>132</v>
      </c>
      <c r="AK109" s="68">
        <v>54</v>
      </c>
      <c r="BB109" s="170" t="s">
        <v>1</v>
      </c>
      <c r="BM109" s="64">
        <f>IFERROR(X109*I109/H109,"0")</f>
        <v>33.493333333333332</v>
      </c>
      <c r="BN109" s="64">
        <f>IFERROR(Y109*I109/H109,"0")</f>
        <v>37.68</v>
      </c>
      <c r="BO109" s="64">
        <f>IFERROR(1/J109*(X109/H109),"0")</f>
        <v>5.387205387205387E-2</v>
      </c>
      <c r="BP109" s="64">
        <f>IFERROR(1/J109*(Y109/H109),"0")</f>
        <v>6.0606060606060608E-2</v>
      </c>
    </row>
    <row r="110" spans="1:68" x14ac:dyDescent="0.2">
      <c r="A110" s="791"/>
      <c r="B110" s="792"/>
      <c r="C110" s="792"/>
      <c r="D110" s="792"/>
      <c r="E110" s="792"/>
      <c r="F110" s="792"/>
      <c r="G110" s="792"/>
      <c r="H110" s="792"/>
      <c r="I110" s="792"/>
      <c r="J110" s="792"/>
      <c r="K110" s="792"/>
      <c r="L110" s="792"/>
      <c r="M110" s="792"/>
      <c r="N110" s="792"/>
      <c r="O110" s="793"/>
      <c r="P110" s="795" t="s">
        <v>71</v>
      </c>
      <c r="Q110" s="796"/>
      <c r="R110" s="796"/>
      <c r="S110" s="796"/>
      <c r="T110" s="796"/>
      <c r="U110" s="796"/>
      <c r="V110" s="797"/>
      <c r="W110" s="37" t="s">
        <v>72</v>
      </c>
      <c r="X110" s="779">
        <f>IFERROR(X107/H107,"0")+IFERROR(X108/H108,"0")+IFERROR(X109/H109,"0")</f>
        <v>7.1111111111111107</v>
      </c>
      <c r="Y110" s="779">
        <f>IFERROR(Y107/H107,"0")+IFERROR(Y108/H108,"0")+IFERROR(Y109/H109,"0")</f>
        <v>8</v>
      </c>
      <c r="Z110" s="779">
        <f>IFERROR(IF(Z107="",0,Z107),"0")+IFERROR(IF(Z108="",0,Z108),"0")+IFERROR(IF(Z109="",0,Z109),"0")</f>
        <v>7.2160000000000002E-2</v>
      </c>
      <c r="AA110" s="780"/>
      <c r="AB110" s="780"/>
      <c r="AC110" s="780"/>
    </row>
    <row r="111" spans="1:68" x14ac:dyDescent="0.2">
      <c r="A111" s="792"/>
      <c r="B111" s="792"/>
      <c r="C111" s="792"/>
      <c r="D111" s="792"/>
      <c r="E111" s="792"/>
      <c r="F111" s="792"/>
      <c r="G111" s="792"/>
      <c r="H111" s="792"/>
      <c r="I111" s="792"/>
      <c r="J111" s="792"/>
      <c r="K111" s="792"/>
      <c r="L111" s="792"/>
      <c r="M111" s="792"/>
      <c r="N111" s="792"/>
      <c r="O111" s="793"/>
      <c r="P111" s="795" t="s">
        <v>71</v>
      </c>
      <c r="Q111" s="796"/>
      <c r="R111" s="796"/>
      <c r="S111" s="796"/>
      <c r="T111" s="796"/>
      <c r="U111" s="796"/>
      <c r="V111" s="797"/>
      <c r="W111" s="37" t="s">
        <v>69</v>
      </c>
      <c r="X111" s="779">
        <f>IFERROR(SUM(X107:X109),"0")</f>
        <v>32</v>
      </c>
      <c r="Y111" s="779">
        <f>IFERROR(SUM(Y107:Y109),"0")</f>
        <v>36</v>
      </c>
      <c r="Z111" s="37"/>
      <c r="AA111" s="780"/>
      <c r="AB111" s="780"/>
      <c r="AC111" s="780"/>
    </row>
    <row r="112" spans="1:68" ht="14.25" customHeight="1" x14ac:dyDescent="0.25">
      <c r="A112" s="800" t="s">
        <v>73</v>
      </c>
      <c r="B112" s="792"/>
      <c r="C112" s="792"/>
      <c r="D112" s="792"/>
      <c r="E112" s="792"/>
      <c r="F112" s="792"/>
      <c r="G112" s="792"/>
      <c r="H112" s="792"/>
      <c r="I112" s="792"/>
      <c r="J112" s="792"/>
      <c r="K112" s="792"/>
      <c r="L112" s="792"/>
      <c r="M112" s="792"/>
      <c r="N112" s="792"/>
      <c r="O112" s="792"/>
      <c r="P112" s="792"/>
      <c r="Q112" s="792"/>
      <c r="R112" s="792"/>
      <c r="S112" s="792"/>
      <c r="T112" s="792"/>
      <c r="U112" s="792"/>
      <c r="V112" s="792"/>
      <c r="W112" s="792"/>
      <c r="X112" s="792"/>
      <c r="Y112" s="792"/>
      <c r="Z112" s="792"/>
      <c r="AA112" s="773"/>
      <c r="AB112" s="773"/>
      <c r="AC112" s="773"/>
    </row>
    <row r="113" spans="1:68" ht="27" customHeight="1" x14ac:dyDescent="0.25">
      <c r="A113" s="54" t="s">
        <v>230</v>
      </c>
      <c r="B113" s="54" t="s">
        <v>231</v>
      </c>
      <c r="C113" s="31">
        <v>4301051437</v>
      </c>
      <c r="D113" s="788">
        <v>4607091386967</v>
      </c>
      <c r="E113" s="789"/>
      <c r="F113" s="776">
        <v>1.35</v>
      </c>
      <c r="G113" s="32">
        <v>6</v>
      </c>
      <c r="H113" s="776">
        <v>8.1</v>
      </c>
      <c r="I113" s="776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89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7">
        <v>0</v>
      </c>
      <c r="Y113" s="778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customHeight="1" x14ac:dyDescent="0.25">
      <c r="A114" s="54" t="s">
        <v>230</v>
      </c>
      <c r="B114" s="54" t="s">
        <v>233</v>
      </c>
      <c r="C114" s="31">
        <v>4301051546</v>
      </c>
      <c r="D114" s="788">
        <v>4607091386967</v>
      </c>
      <c r="E114" s="789"/>
      <c r="F114" s="776">
        <v>1.4</v>
      </c>
      <c r="G114" s="32">
        <v>6</v>
      </c>
      <c r="H114" s="776">
        <v>8.4</v>
      </c>
      <c r="I114" s="776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2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7">
        <v>0</v>
      </c>
      <c r="Y114" s="778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customHeight="1" x14ac:dyDescent="0.25">
      <c r="A115" s="54" t="s">
        <v>234</v>
      </c>
      <c r="B115" s="54" t="s">
        <v>235</v>
      </c>
      <c r="C115" s="31">
        <v>4301051436</v>
      </c>
      <c r="D115" s="788">
        <v>4607091385731</v>
      </c>
      <c r="E115" s="789"/>
      <c r="F115" s="776">
        <v>0.45</v>
      </c>
      <c r="G115" s="32">
        <v>6</v>
      </c>
      <c r="H115" s="776">
        <v>2.7</v>
      </c>
      <c r="I115" s="776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1012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7">
        <v>0</v>
      </c>
      <c r="Y115" s="778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customHeight="1" x14ac:dyDescent="0.25">
      <c r="A116" s="54" t="s">
        <v>236</v>
      </c>
      <c r="B116" s="54" t="s">
        <v>237</v>
      </c>
      <c r="C116" s="31">
        <v>4301051438</v>
      </c>
      <c r="D116" s="788">
        <v>4680115880894</v>
      </c>
      <c r="E116" s="789"/>
      <c r="F116" s="776">
        <v>0.33</v>
      </c>
      <c r="G116" s="32">
        <v>6</v>
      </c>
      <c r="H116" s="776">
        <v>1.98</v>
      </c>
      <c r="I116" s="776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8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7">
        <v>0</v>
      </c>
      <c r="Y116" s="778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customHeight="1" x14ac:dyDescent="0.25">
      <c r="A117" s="54" t="s">
        <v>239</v>
      </c>
      <c r="B117" s="54" t="s">
        <v>240</v>
      </c>
      <c r="C117" s="31">
        <v>4301051439</v>
      </c>
      <c r="D117" s="788">
        <v>4680115880214</v>
      </c>
      <c r="E117" s="789"/>
      <c r="F117" s="776">
        <v>0.45</v>
      </c>
      <c r="G117" s="32">
        <v>6</v>
      </c>
      <c r="H117" s="776">
        <v>2.7</v>
      </c>
      <c r="I117" s="776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28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7">
        <v>0</v>
      </c>
      <c r="Y117" s="778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customHeight="1" x14ac:dyDescent="0.25">
      <c r="A118" s="54" t="s">
        <v>239</v>
      </c>
      <c r="B118" s="54" t="s">
        <v>242</v>
      </c>
      <c r="C118" s="31">
        <v>4301051687</v>
      </c>
      <c r="D118" s="788">
        <v>4680115880214</v>
      </c>
      <c r="E118" s="789"/>
      <c r="F118" s="776">
        <v>0.45</v>
      </c>
      <c r="G118" s="32">
        <v>4</v>
      </c>
      <c r="H118" s="776">
        <v>1.8</v>
      </c>
      <c r="I118" s="776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25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7">
        <v>0</v>
      </c>
      <c r="Y118" s="778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x14ac:dyDescent="0.2">
      <c r="A119" s="791"/>
      <c r="B119" s="792"/>
      <c r="C119" s="792"/>
      <c r="D119" s="792"/>
      <c r="E119" s="792"/>
      <c r="F119" s="792"/>
      <c r="G119" s="792"/>
      <c r="H119" s="792"/>
      <c r="I119" s="792"/>
      <c r="J119" s="792"/>
      <c r="K119" s="792"/>
      <c r="L119" s="792"/>
      <c r="M119" s="792"/>
      <c r="N119" s="792"/>
      <c r="O119" s="793"/>
      <c r="P119" s="795" t="s">
        <v>71</v>
      </c>
      <c r="Q119" s="796"/>
      <c r="R119" s="796"/>
      <c r="S119" s="796"/>
      <c r="T119" s="796"/>
      <c r="U119" s="796"/>
      <c r="V119" s="797"/>
      <c r="W119" s="37" t="s">
        <v>72</v>
      </c>
      <c r="X119" s="779">
        <f>IFERROR(X113/H113,"0")+IFERROR(X114/H114,"0")+IFERROR(X115/H115,"0")+IFERROR(X116/H116,"0")+IFERROR(X117/H117,"0")+IFERROR(X118/H118,"0")</f>
        <v>0</v>
      </c>
      <c r="Y119" s="779">
        <f>IFERROR(Y113/H113,"0")+IFERROR(Y114/H114,"0")+IFERROR(Y115/H115,"0")+IFERROR(Y116/H116,"0")+IFERROR(Y117/H117,"0")+IFERROR(Y118/H118,"0")</f>
        <v>0</v>
      </c>
      <c r="Z119" s="779">
        <f>IFERROR(IF(Z113="",0,Z113),"0")+IFERROR(IF(Z114="",0,Z114),"0")+IFERROR(IF(Z115="",0,Z115),"0")+IFERROR(IF(Z116="",0,Z116),"0")+IFERROR(IF(Z117="",0,Z117),"0")+IFERROR(IF(Z118="",0,Z118),"0")</f>
        <v>0</v>
      </c>
      <c r="AA119" s="780"/>
      <c r="AB119" s="780"/>
      <c r="AC119" s="780"/>
    </row>
    <row r="120" spans="1:68" x14ac:dyDescent="0.2">
      <c r="A120" s="792"/>
      <c r="B120" s="792"/>
      <c r="C120" s="792"/>
      <c r="D120" s="792"/>
      <c r="E120" s="792"/>
      <c r="F120" s="792"/>
      <c r="G120" s="792"/>
      <c r="H120" s="792"/>
      <c r="I120" s="792"/>
      <c r="J120" s="792"/>
      <c r="K120" s="792"/>
      <c r="L120" s="792"/>
      <c r="M120" s="792"/>
      <c r="N120" s="792"/>
      <c r="O120" s="793"/>
      <c r="P120" s="795" t="s">
        <v>71</v>
      </c>
      <c r="Q120" s="796"/>
      <c r="R120" s="796"/>
      <c r="S120" s="796"/>
      <c r="T120" s="796"/>
      <c r="U120" s="796"/>
      <c r="V120" s="797"/>
      <c r="W120" s="37" t="s">
        <v>69</v>
      </c>
      <c r="X120" s="779">
        <f>IFERROR(SUM(X113:X118),"0")</f>
        <v>0</v>
      </c>
      <c r="Y120" s="779">
        <f>IFERROR(SUM(Y113:Y118),"0")</f>
        <v>0</v>
      </c>
      <c r="Z120" s="37"/>
      <c r="AA120" s="780"/>
      <c r="AB120" s="780"/>
      <c r="AC120" s="780"/>
    </row>
    <row r="121" spans="1:68" ht="16.5" customHeight="1" x14ac:dyDescent="0.25">
      <c r="A121" s="807" t="s">
        <v>245</v>
      </c>
      <c r="B121" s="792"/>
      <c r="C121" s="792"/>
      <c r="D121" s="792"/>
      <c r="E121" s="792"/>
      <c r="F121" s="792"/>
      <c r="G121" s="792"/>
      <c r="H121" s="792"/>
      <c r="I121" s="792"/>
      <c r="J121" s="792"/>
      <c r="K121" s="792"/>
      <c r="L121" s="792"/>
      <c r="M121" s="792"/>
      <c r="N121" s="792"/>
      <c r="O121" s="792"/>
      <c r="P121" s="792"/>
      <c r="Q121" s="792"/>
      <c r="R121" s="792"/>
      <c r="S121" s="792"/>
      <c r="T121" s="792"/>
      <c r="U121" s="792"/>
      <c r="V121" s="792"/>
      <c r="W121" s="792"/>
      <c r="X121" s="792"/>
      <c r="Y121" s="792"/>
      <c r="Z121" s="792"/>
      <c r="AA121" s="772"/>
      <c r="AB121" s="772"/>
      <c r="AC121" s="772"/>
    </row>
    <row r="122" spans="1:68" ht="14.25" customHeight="1" x14ac:dyDescent="0.25">
      <c r="A122" s="800" t="s">
        <v>115</v>
      </c>
      <c r="B122" s="792"/>
      <c r="C122" s="792"/>
      <c r="D122" s="792"/>
      <c r="E122" s="792"/>
      <c r="F122" s="792"/>
      <c r="G122" s="792"/>
      <c r="H122" s="792"/>
      <c r="I122" s="792"/>
      <c r="J122" s="792"/>
      <c r="K122" s="792"/>
      <c r="L122" s="792"/>
      <c r="M122" s="792"/>
      <c r="N122" s="792"/>
      <c r="O122" s="792"/>
      <c r="P122" s="792"/>
      <c r="Q122" s="792"/>
      <c r="R122" s="792"/>
      <c r="S122" s="792"/>
      <c r="T122" s="792"/>
      <c r="U122" s="792"/>
      <c r="V122" s="792"/>
      <c r="W122" s="792"/>
      <c r="X122" s="792"/>
      <c r="Y122" s="792"/>
      <c r="Z122" s="792"/>
      <c r="AA122" s="773"/>
      <c r="AB122" s="773"/>
      <c r="AC122" s="773"/>
    </row>
    <row r="123" spans="1:68" ht="27" customHeight="1" x14ac:dyDescent="0.25">
      <c r="A123" s="54" t="s">
        <v>246</v>
      </c>
      <c r="B123" s="54" t="s">
        <v>247</v>
      </c>
      <c r="C123" s="31">
        <v>4301011514</v>
      </c>
      <c r="D123" s="788">
        <v>4680115882133</v>
      </c>
      <c r="E123" s="789"/>
      <c r="F123" s="776">
        <v>1.35</v>
      </c>
      <c r="G123" s="32">
        <v>8</v>
      </c>
      <c r="H123" s="776">
        <v>10.8</v>
      </c>
      <c r="I123" s="776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7">
        <v>0</v>
      </c>
      <c r="Y123" s="7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246</v>
      </c>
      <c r="B124" s="54" t="s">
        <v>249</v>
      </c>
      <c r="C124" s="31">
        <v>4301011703</v>
      </c>
      <c r="D124" s="788">
        <v>4680115882133</v>
      </c>
      <c r="E124" s="789"/>
      <c r="F124" s="776">
        <v>1.4</v>
      </c>
      <c r="G124" s="32">
        <v>8</v>
      </c>
      <c r="H124" s="776">
        <v>11.2</v>
      </c>
      <c r="I124" s="776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0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7">
        <v>0</v>
      </c>
      <c r="Y124" s="778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customHeight="1" x14ac:dyDescent="0.25">
      <c r="A125" s="54" t="s">
        <v>251</v>
      </c>
      <c r="B125" s="54" t="s">
        <v>252</v>
      </c>
      <c r="C125" s="31">
        <v>4301011417</v>
      </c>
      <c r="D125" s="788">
        <v>4680115880269</v>
      </c>
      <c r="E125" s="789"/>
      <c r="F125" s="776">
        <v>0.375</v>
      </c>
      <c r="G125" s="32">
        <v>10</v>
      </c>
      <c r="H125" s="776">
        <v>3.75</v>
      </c>
      <c r="I125" s="776">
        <v>3.96</v>
      </c>
      <c r="J125" s="32">
        <v>132</v>
      </c>
      <c r="K125" s="32" t="s">
        <v>128</v>
      </c>
      <c r="L125" s="32" t="s">
        <v>131</v>
      </c>
      <c r="M125" s="33" t="s">
        <v>77</v>
      </c>
      <c r="N125" s="33"/>
      <c r="O125" s="32">
        <v>50</v>
      </c>
      <c r="P125" s="111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7">
        <v>0</v>
      </c>
      <c r="Y125" s="778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132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customHeight="1" x14ac:dyDescent="0.25">
      <c r="A126" s="54" t="s">
        <v>253</v>
      </c>
      <c r="B126" s="54" t="s">
        <v>254</v>
      </c>
      <c r="C126" s="31">
        <v>4301011415</v>
      </c>
      <c r="D126" s="788">
        <v>4680115880429</v>
      </c>
      <c r="E126" s="789"/>
      <c r="F126" s="776">
        <v>0.45</v>
      </c>
      <c r="G126" s="32">
        <v>10</v>
      </c>
      <c r="H126" s="776">
        <v>4.5</v>
      </c>
      <c r="I126" s="776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7">
        <v>33</v>
      </c>
      <c r="Y126" s="778">
        <f>IFERROR(IF(X126="",0,CEILING((X126/$H126),1)*$H126),"")</f>
        <v>36</v>
      </c>
      <c r="Z126" s="36">
        <f>IFERROR(IF(Y126=0,"",ROUNDUP(Y126/H126,0)*0.00902),"")</f>
        <v>7.2160000000000002E-2</v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34.54</v>
      </c>
      <c r="BN126" s="64">
        <f>IFERROR(Y126*I126/H126,"0")</f>
        <v>37.68</v>
      </c>
      <c r="BO126" s="64">
        <f>IFERROR(1/J126*(X126/H126),"0")</f>
        <v>5.5555555555555552E-2</v>
      </c>
      <c r="BP126" s="64">
        <f>IFERROR(1/J126*(Y126/H126),"0")</f>
        <v>6.0606060606060608E-2</v>
      </c>
    </row>
    <row r="127" spans="1:68" ht="27" customHeight="1" x14ac:dyDescent="0.25">
      <c r="A127" s="54" t="s">
        <v>255</v>
      </c>
      <c r="B127" s="54" t="s">
        <v>256</v>
      </c>
      <c r="C127" s="31">
        <v>4301011462</v>
      </c>
      <c r="D127" s="788">
        <v>4680115881457</v>
      </c>
      <c r="E127" s="789"/>
      <c r="F127" s="776">
        <v>0.75</v>
      </c>
      <c r="G127" s="32">
        <v>6</v>
      </c>
      <c r="H127" s="776">
        <v>4.5</v>
      </c>
      <c r="I127" s="776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7">
        <v>0</v>
      </c>
      <c r="Y127" s="778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791"/>
      <c r="B128" s="792"/>
      <c r="C128" s="792"/>
      <c r="D128" s="792"/>
      <c r="E128" s="792"/>
      <c r="F128" s="792"/>
      <c r="G128" s="792"/>
      <c r="H128" s="792"/>
      <c r="I128" s="792"/>
      <c r="J128" s="792"/>
      <c r="K128" s="792"/>
      <c r="L128" s="792"/>
      <c r="M128" s="792"/>
      <c r="N128" s="792"/>
      <c r="O128" s="793"/>
      <c r="P128" s="795" t="s">
        <v>71</v>
      </c>
      <c r="Q128" s="796"/>
      <c r="R128" s="796"/>
      <c r="S128" s="796"/>
      <c r="T128" s="796"/>
      <c r="U128" s="796"/>
      <c r="V128" s="797"/>
      <c r="W128" s="37" t="s">
        <v>72</v>
      </c>
      <c r="X128" s="779">
        <f>IFERROR(X123/H123,"0")+IFERROR(X124/H124,"0")+IFERROR(X125/H125,"0")+IFERROR(X126/H126,"0")+IFERROR(X127/H127,"0")</f>
        <v>7.333333333333333</v>
      </c>
      <c r="Y128" s="779">
        <f>IFERROR(Y123/H123,"0")+IFERROR(Y124/H124,"0")+IFERROR(Y125/H125,"0")+IFERROR(Y126/H126,"0")+IFERROR(Y127/H127,"0")</f>
        <v>8</v>
      </c>
      <c r="Z128" s="779">
        <f>IFERROR(IF(Z123="",0,Z123),"0")+IFERROR(IF(Z124="",0,Z124),"0")+IFERROR(IF(Z125="",0,Z125),"0")+IFERROR(IF(Z126="",0,Z126),"0")+IFERROR(IF(Z127="",0,Z127),"0")</f>
        <v>7.2160000000000002E-2</v>
      </c>
      <c r="AA128" s="780"/>
      <c r="AB128" s="780"/>
      <c r="AC128" s="780"/>
    </row>
    <row r="129" spans="1:68" x14ac:dyDescent="0.2">
      <c r="A129" s="792"/>
      <c r="B129" s="792"/>
      <c r="C129" s="792"/>
      <c r="D129" s="792"/>
      <c r="E129" s="792"/>
      <c r="F129" s="792"/>
      <c r="G129" s="792"/>
      <c r="H129" s="792"/>
      <c r="I129" s="792"/>
      <c r="J129" s="792"/>
      <c r="K129" s="792"/>
      <c r="L129" s="792"/>
      <c r="M129" s="792"/>
      <c r="N129" s="792"/>
      <c r="O129" s="793"/>
      <c r="P129" s="795" t="s">
        <v>71</v>
      </c>
      <c r="Q129" s="796"/>
      <c r="R129" s="796"/>
      <c r="S129" s="796"/>
      <c r="T129" s="796"/>
      <c r="U129" s="796"/>
      <c r="V129" s="797"/>
      <c r="W129" s="37" t="s">
        <v>69</v>
      </c>
      <c r="X129" s="779">
        <f>IFERROR(SUM(X123:X127),"0")</f>
        <v>33</v>
      </c>
      <c r="Y129" s="779">
        <f>IFERROR(SUM(Y123:Y127),"0")</f>
        <v>36</v>
      </c>
      <c r="Z129" s="37"/>
      <c r="AA129" s="780"/>
      <c r="AB129" s="780"/>
      <c r="AC129" s="780"/>
    </row>
    <row r="130" spans="1:68" ht="14.25" customHeight="1" x14ac:dyDescent="0.25">
      <c r="A130" s="800" t="s">
        <v>172</v>
      </c>
      <c r="B130" s="792"/>
      <c r="C130" s="792"/>
      <c r="D130" s="792"/>
      <c r="E130" s="792"/>
      <c r="F130" s="792"/>
      <c r="G130" s="792"/>
      <c r="H130" s="792"/>
      <c r="I130" s="792"/>
      <c r="J130" s="792"/>
      <c r="K130" s="792"/>
      <c r="L130" s="792"/>
      <c r="M130" s="792"/>
      <c r="N130" s="792"/>
      <c r="O130" s="792"/>
      <c r="P130" s="792"/>
      <c r="Q130" s="792"/>
      <c r="R130" s="792"/>
      <c r="S130" s="792"/>
      <c r="T130" s="792"/>
      <c r="U130" s="792"/>
      <c r="V130" s="792"/>
      <c r="W130" s="792"/>
      <c r="X130" s="792"/>
      <c r="Y130" s="792"/>
      <c r="Z130" s="792"/>
      <c r="AA130" s="773"/>
      <c r="AB130" s="773"/>
      <c r="AC130" s="773"/>
    </row>
    <row r="131" spans="1:68" ht="16.5" customHeight="1" x14ac:dyDescent="0.25">
      <c r="A131" s="54" t="s">
        <v>257</v>
      </c>
      <c r="B131" s="54" t="s">
        <v>258</v>
      </c>
      <c r="C131" s="31">
        <v>4301020345</v>
      </c>
      <c r="D131" s="788">
        <v>4680115881488</v>
      </c>
      <c r="E131" s="789"/>
      <c r="F131" s="776">
        <v>1.35</v>
      </c>
      <c r="G131" s="32">
        <v>8</v>
      </c>
      <c r="H131" s="776">
        <v>10.8</v>
      </c>
      <c r="I131" s="776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904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7">
        <v>0</v>
      </c>
      <c r="Y131" s="7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260</v>
      </c>
      <c r="B132" s="54" t="s">
        <v>261</v>
      </c>
      <c r="C132" s="31">
        <v>4301020258</v>
      </c>
      <c r="D132" s="788">
        <v>4680115882775</v>
      </c>
      <c r="E132" s="789"/>
      <c r="F132" s="776">
        <v>0.3</v>
      </c>
      <c r="G132" s="32">
        <v>8</v>
      </c>
      <c r="H132" s="776">
        <v>2.4</v>
      </c>
      <c r="I132" s="776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55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7">
        <v>0</v>
      </c>
      <c r="Y132" s="7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260</v>
      </c>
      <c r="B133" s="54" t="s">
        <v>263</v>
      </c>
      <c r="C133" s="31">
        <v>4301020346</v>
      </c>
      <c r="D133" s="788">
        <v>4680115882775</v>
      </c>
      <c r="E133" s="789"/>
      <c r="F133" s="776">
        <v>0.3</v>
      </c>
      <c r="G133" s="32">
        <v>8</v>
      </c>
      <c r="H133" s="776">
        <v>2.4</v>
      </c>
      <c r="I133" s="776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7">
        <v>0</v>
      </c>
      <c r="Y133" s="778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264</v>
      </c>
      <c r="B134" s="54" t="s">
        <v>265</v>
      </c>
      <c r="C134" s="31">
        <v>4301020344</v>
      </c>
      <c r="D134" s="788">
        <v>4680115880658</v>
      </c>
      <c r="E134" s="789"/>
      <c r="F134" s="776">
        <v>0.4</v>
      </c>
      <c r="G134" s="32">
        <v>6</v>
      </c>
      <c r="H134" s="776">
        <v>2.4</v>
      </c>
      <c r="I134" s="776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9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7">
        <v>0</v>
      </c>
      <c r="Y134" s="778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791"/>
      <c r="B135" s="792"/>
      <c r="C135" s="792"/>
      <c r="D135" s="792"/>
      <c r="E135" s="792"/>
      <c r="F135" s="792"/>
      <c r="G135" s="792"/>
      <c r="H135" s="792"/>
      <c r="I135" s="792"/>
      <c r="J135" s="792"/>
      <c r="K135" s="792"/>
      <c r="L135" s="792"/>
      <c r="M135" s="792"/>
      <c r="N135" s="792"/>
      <c r="O135" s="793"/>
      <c r="P135" s="795" t="s">
        <v>71</v>
      </c>
      <c r="Q135" s="796"/>
      <c r="R135" s="796"/>
      <c r="S135" s="796"/>
      <c r="T135" s="796"/>
      <c r="U135" s="796"/>
      <c r="V135" s="797"/>
      <c r="W135" s="37" t="s">
        <v>72</v>
      </c>
      <c r="X135" s="779">
        <f>IFERROR(X131/H131,"0")+IFERROR(X132/H132,"0")+IFERROR(X133/H133,"0")+IFERROR(X134/H134,"0")</f>
        <v>0</v>
      </c>
      <c r="Y135" s="779">
        <f>IFERROR(Y131/H131,"0")+IFERROR(Y132/H132,"0")+IFERROR(Y133/H133,"0")+IFERROR(Y134/H134,"0")</f>
        <v>0</v>
      </c>
      <c r="Z135" s="779">
        <f>IFERROR(IF(Z131="",0,Z131),"0")+IFERROR(IF(Z132="",0,Z132),"0")+IFERROR(IF(Z133="",0,Z133),"0")+IFERROR(IF(Z134="",0,Z134),"0")</f>
        <v>0</v>
      </c>
      <c r="AA135" s="780"/>
      <c r="AB135" s="780"/>
      <c r="AC135" s="780"/>
    </row>
    <row r="136" spans="1:68" x14ac:dyDescent="0.2">
      <c r="A136" s="792"/>
      <c r="B136" s="792"/>
      <c r="C136" s="792"/>
      <c r="D136" s="792"/>
      <c r="E136" s="792"/>
      <c r="F136" s="792"/>
      <c r="G136" s="792"/>
      <c r="H136" s="792"/>
      <c r="I136" s="792"/>
      <c r="J136" s="792"/>
      <c r="K136" s="792"/>
      <c r="L136" s="792"/>
      <c r="M136" s="792"/>
      <c r="N136" s="792"/>
      <c r="O136" s="793"/>
      <c r="P136" s="795" t="s">
        <v>71</v>
      </c>
      <c r="Q136" s="796"/>
      <c r="R136" s="796"/>
      <c r="S136" s="796"/>
      <c r="T136" s="796"/>
      <c r="U136" s="796"/>
      <c r="V136" s="797"/>
      <c r="W136" s="37" t="s">
        <v>69</v>
      </c>
      <c r="X136" s="779">
        <f>IFERROR(SUM(X131:X134),"0")</f>
        <v>0</v>
      </c>
      <c r="Y136" s="779">
        <f>IFERROR(SUM(Y131:Y134),"0")</f>
        <v>0</v>
      </c>
      <c r="Z136" s="37"/>
      <c r="AA136" s="780"/>
      <c r="AB136" s="780"/>
      <c r="AC136" s="780"/>
    </row>
    <row r="137" spans="1:68" ht="14.25" customHeight="1" x14ac:dyDescent="0.25">
      <c r="A137" s="800" t="s">
        <v>73</v>
      </c>
      <c r="B137" s="792"/>
      <c r="C137" s="792"/>
      <c r="D137" s="792"/>
      <c r="E137" s="792"/>
      <c r="F137" s="792"/>
      <c r="G137" s="792"/>
      <c r="H137" s="792"/>
      <c r="I137" s="792"/>
      <c r="J137" s="792"/>
      <c r="K137" s="792"/>
      <c r="L137" s="792"/>
      <c r="M137" s="792"/>
      <c r="N137" s="792"/>
      <c r="O137" s="792"/>
      <c r="P137" s="792"/>
      <c r="Q137" s="792"/>
      <c r="R137" s="792"/>
      <c r="S137" s="792"/>
      <c r="T137" s="792"/>
      <c r="U137" s="792"/>
      <c r="V137" s="792"/>
      <c r="W137" s="792"/>
      <c r="X137" s="792"/>
      <c r="Y137" s="792"/>
      <c r="Z137" s="792"/>
      <c r="AA137" s="773"/>
      <c r="AB137" s="773"/>
      <c r="AC137" s="773"/>
    </row>
    <row r="138" spans="1:68" ht="37.5" customHeight="1" x14ac:dyDescent="0.25">
      <c r="A138" s="54" t="s">
        <v>266</v>
      </c>
      <c r="B138" s="54" t="s">
        <v>267</v>
      </c>
      <c r="C138" s="31">
        <v>4301051360</v>
      </c>
      <c r="D138" s="788">
        <v>4607091385168</v>
      </c>
      <c r="E138" s="789"/>
      <c r="F138" s="776">
        <v>1.35</v>
      </c>
      <c r="G138" s="32">
        <v>6</v>
      </c>
      <c r="H138" s="776">
        <v>8.1</v>
      </c>
      <c r="I138" s="776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7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7">
        <v>0</v>
      </c>
      <c r="Y138" s="778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customHeight="1" x14ac:dyDescent="0.25">
      <c r="A139" s="54" t="s">
        <v>266</v>
      </c>
      <c r="B139" s="54" t="s">
        <v>269</v>
      </c>
      <c r="C139" s="31">
        <v>4301051625</v>
      </c>
      <c r="D139" s="788">
        <v>4607091385168</v>
      </c>
      <c r="E139" s="789"/>
      <c r="F139" s="776">
        <v>1.4</v>
      </c>
      <c r="G139" s="32">
        <v>6</v>
      </c>
      <c r="H139" s="776">
        <v>8.4</v>
      </c>
      <c r="I139" s="776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1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7">
        <v>0</v>
      </c>
      <c r="Y139" s="778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customHeight="1" x14ac:dyDescent="0.25">
      <c r="A140" s="54" t="s">
        <v>271</v>
      </c>
      <c r="B140" s="54" t="s">
        <v>272</v>
      </c>
      <c r="C140" s="31">
        <v>4301051742</v>
      </c>
      <c r="D140" s="788">
        <v>4680115884540</v>
      </c>
      <c r="E140" s="789"/>
      <c r="F140" s="776">
        <v>1.4</v>
      </c>
      <c r="G140" s="32">
        <v>6</v>
      </c>
      <c r="H140" s="776">
        <v>8.4</v>
      </c>
      <c r="I140" s="776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86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7">
        <v>0</v>
      </c>
      <c r="Y140" s="778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customHeight="1" x14ac:dyDescent="0.25">
      <c r="A141" s="54" t="s">
        <v>274</v>
      </c>
      <c r="B141" s="54" t="s">
        <v>275</v>
      </c>
      <c r="C141" s="31">
        <v>4301051362</v>
      </c>
      <c r="D141" s="788">
        <v>4607091383256</v>
      </c>
      <c r="E141" s="789"/>
      <c r="F141" s="776">
        <v>0.33</v>
      </c>
      <c r="G141" s="32">
        <v>6</v>
      </c>
      <c r="H141" s="776">
        <v>1.98</v>
      </c>
      <c r="I141" s="776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1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7">
        <v>0</v>
      </c>
      <c r="Y141" s="778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customHeight="1" x14ac:dyDescent="0.25">
      <c r="A142" s="54" t="s">
        <v>277</v>
      </c>
      <c r="B142" s="54" t="s">
        <v>278</v>
      </c>
      <c r="C142" s="31">
        <v>4301051358</v>
      </c>
      <c r="D142" s="788">
        <v>4607091385748</v>
      </c>
      <c r="E142" s="789"/>
      <c r="F142" s="776">
        <v>0.45</v>
      </c>
      <c r="G142" s="32">
        <v>6</v>
      </c>
      <c r="H142" s="776">
        <v>2.7</v>
      </c>
      <c r="I142" s="776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26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7">
        <v>6</v>
      </c>
      <c r="Y142" s="778">
        <f t="shared" si="31"/>
        <v>8.1000000000000014</v>
      </c>
      <c r="Z142" s="36">
        <f>IFERROR(IF(Y142=0,"",ROUNDUP(Y142/H142,0)*0.00651),"")</f>
        <v>1.9529999999999999E-2</v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6.56</v>
      </c>
      <c r="BN142" s="64">
        <f t="shared" si="33"/>
        <v>8.8560000000000016</v>
      </c>
      <c r="BO142" s="64">
        <f t="shared" si="34"/>
        <v>1.2210012210012208E-2</v>
      </c>
      <c r="BP142" s="64">
        <f t="shared" si="35"/>
        <v>1.6483516483516487E-2</v>
      </c>
    </row>
    <row r="143" spans="1:68" ht="27" customHeight="1" x14ac:dyDescent="0.25">
      <c r="A143" s="54" t="s">
        <v>279</v>
      </c>
      <c r="B143" s="54" t="s">
        <v>280</v>
      </c>
      <c r="C143" s="31">
        <v>4301051740</v>
      </c>
      <c r="D143" s="788">
        <v>4680115884533</v>
      </c>
      <c r="E143" s="789"/>
      <c r="F143" s="776">
        <v>0.3</v>
      </c>
      <c r="G143" s="32">
        <v>6</v>
      </c>
      <c r="H143" s="776">
        <v>1.8</v>
      </c>
      <c r="I143" s="776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27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7">
        <v>0</v>
      </c>
      <c r="Y143" s="778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customHeight="1" x14ac:dyDescent="0.25">
      <c r="A144" s="54" t="s">
        <v>282</v>
      </c>
      <c r="B144" s="54" t="s">
        <v>283</v>
      </c>
      <c r="C144" s="31">
        <v>4301051480</v>
      </c>
      <c r="D144" s="788">
        <v>4680115882645</v>
      </c>
      <c r="E144" s="789"/>
      <c r="F144" s="776">
        <v>0.3</v>
      </c>
      <c r="G144" s="32">
        <v>6</v>
      </c>
      <c r="H144" s="776">
        <v>1.8</v>
      </c>
      <c r="I144" s="776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8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7">
        <v>0</v>
      </c>
      <c r="Y144" s="778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x14ac:dyDescent="0.2">
      <c r="A145" s="791"/>
      <c r="B145" s="792"/>
      <c r="C145" s="792"/>
      <c r="D145" s="792"/>
      <c r="E145" s="792"/>
      <c r="F145" s="792"/>
      <c r="G145" s="792"/>
      <c r="H145" s="792"/>
      <c r="I145" s="792"/>
      <c r="J145" s="792"/>
      <c r="K145" s="792"/>
      <c r="L145" s="792"/>
      <c r="M145" s="792"/>
      <c r="N145" s="792"/>
      <c r="O145" s="793"/>
      <c r="P145" s="795" t="s">
        <v>71</v>
      </c>
      <c r="Q145" s="796"/>
      <c r="R145" s="796"/>
      <c r="S145" s="796"/>
      <c r="T145" s="796"/>
      <c r="U145" s="796"/>
      <c r="V145" s="797"/>
      <c r="W145" s="37" t="s">
        <v>72</v>
      </c>
      <c r="X145" s="779">
        <f>IFERROR(X138/H138,"0")+IFERROR(X139/H139,"0")+IFERROR(X140/H140,"0")+IFERROR(X141/H141,"0")+IFERROR(X142/H142,"0")+IFERROR(X143/H143,"0")+IFERROR(X144/H144,"0")</f>
        <v>2.2222222222222219</v>
      </c>
      <c r="Y145" s="779">
        <f>IFERROR(Y138/H138,"0")+IFERROR(Y139/H139,"0")+IFERROR(Y140/H140,"0")+IFERROR(Y141/H141,"0")+IFERROR(Y142/H142,"0")+IFERROR(Y143/H143,"0")+IFERROR(Y144/H144,"0")</f>
        <v>3.0000000000000004</v>
      </c>
      <c r="Z145" s="779">
        <f>IFERROR(IF(Z138="",0,Z138),"0")+IFERROR(IF(Z139="",0,Z139),"0")+IFERROR(IF(Z140="",0,Z140),"0")+IFERROR(IF(Z141="",0,Z141),"0")+IFERROR(IF(Z142="",0,Z142),"0")+IFERROR(IF(Z143="",0,Z143),"0")+IFERROR(IF(Z144="",0,Z144),"0")</f>
        <v>1.9529999999999999E-2</v>
      </c>
      <c r="AA145" s="780"/>
      <c r="AB145" s="780"/>
      <c r="AC145" s="780"/>
    </row>
    <row r="146" spans="1:68" x14ac:dyDescent="0.2">
      <c r="A146" s="792"/>
      <c r="B146" s="792"/>
      <c r="C146" s="792"/>
      <c r="D146" s="792"/>
      <c r="E146" s="792"/>
      <c r="F146" s="792"/>
      <c r="G146" s="792"/>
      <c r="H146" s="792"/>
      <c r="I146" s="792"/>
      <c r="J146" s="792"/>
      <c r="K146" s="792"/>
      <c r="L146" s="792"/>
      <c r="M146" s="792"/>
      <c r="N146" s="792"/>
      <c r="O146" s="793"/>
      <c r="P146" s="795" t="s">
        <v>71</v>
      </c>
      <c r="Q146" s="796"/>
      <c r="R146" s="796"/>
      <c r="S146" s="796"/>
      <c r="T146" s="796"/>
      <c r="U146" s="796"/>
      <c r="V146" s="797"/>
      <c r="W146" s="37" t="s">
        <v>69</v>
      </c>
      <c r="X146" s="779">
        <f>IFERROR(SUM(X138:X144),"0")</f>
        <v>6</v>
      </c>
      <c r="Y146" s="779">
        <f>IFERROR(SUM(Y138:Y144),"0")</f>
        <v>8.1000000000000014</v>
      </c>
      <c r="Z146" s="37"/>
      <c r="AA146" s="780"/>
      <c r="AB146" s="780"/>
      <c r="AC146" s="780"/>
    </row>
    <row r="147" spans="1:68" ht="14.25" customHeight="1" x14ac:dyDescent="0.25">
      <c r="A147" s="800" t="s">
        <v>213</v>
      </c>
      <c r="B147" s="792"/>
      <c r="C147" s="792"/>
      <c r="D147" s="792"/>
      <c r="E147" s="792"/>
      <c r="F147" s="792"/>
      <c r="G147" s="792"/>
      <c r="H147" s="792"/>
      <c r="I147" s="792"/>
      <c r="J147" s="792"/>
      <c r="K147" s="792"/>
      <c r="L147" s="792"/>
      <c r="M147" s="792"/>
      <c r="N147" s="792"/>
      <c r="O147" s="792"/>
      <c r="P147" s="792"/>
      <c r="Q147" s="792"/>
      <c r="R147" s="792"/>
      <c r="S147" s="792"/>
      <c r="T147" s="792"/>
      <c r="U147" s="792"/>
      <c r="V147" s="792"/>
      <c r="W147" s="792"/>
      <c r="X147" s="792"/>
      <c r="Y147" s="792"/>
      <c r="Z147" s="792"/>
      <c r="AA147" s="773"/>
      <c r="AB147" s="773"/>
      <c r="AC147" s="773"/>
    </row>
    <row r="148" spans="1:68" ht="37.5" customHeight="1" x14ac:dyDescent="0.25">
      <c r="A148" s="54" t="s">
        <v>285</v>
      </c>
      <c r="B148" s="54" t="s">
        <v>286</v>
      </c>
      <c r="C148" s="31">
        <v>4301060356</v>
      </c>
      <c r="D148" s="788">
        <v>4680115882652</v>
      </c>
      <c r="E148" s="789"/>
      <c r="F148" s="776">
        <v>0.33</v>
      </c>
      <c r="G148" s="32">
        <v>6</v>
      </c>
      <c r="H148" s="776">
        <v>1.98</v>
      </c>
      <c r="I148" s="776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6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7">
        <v>0</v>
      </c>
      <c r="Y148" s="778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288</v>
      </c>
      <c r="B149" s="54" t="s">
        <v>289</v>
      </c>
      <c r="C149" s="31">
        <v>4301060309</v>
      </c>
      <c r="D149" s="788">
        <v>4680115880238</v>
      </c>
      <c r="E149" s="789"/>
      <c r="F149" s="776">
        <v>0.33</v>
      </c>
      <c r="G149" s="32">
        <v>6</v>
      </c>
      <c r="H149" s="776">
        <v>1.98</v>
      </c>
      <c r="I149" s="776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206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7">
        <v>0</v>
      </c>
      <c r="Y149" s="778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791"/>
      <c r="B150" s="792"/>
      <c r="C150" s="792"/>
      <c r="D150" s="792"/>
      <c r="E150" s="792"/>
      <c r="F150" s="792"/>
      <c r="G150" s="792"/>
      <c r="H150" s="792"/>
      <c r="I150" s="792"/>
      <c r="J150" s="792"/>
      <c r="K150" s="792"/>
      <c r="L150" s="792"/>
      <c r="M150" s="792"/>
      <c r="N150" s="792"/>
      <c r="O150" s="793"/>
      <c r="P150" s="795" t="s">
        <v>71</v>
      </c>
      <c r="Q150" s="796"/>
      <c r="R150" s="796"/>
      <c r="S150" s="796"/>
      <c r="T150" s="796"/>
      <c r="U150" s="796"/>
      <c r="V150" s="797"/>
      <c r="W150" s="37" t="s">
        <v>72</v>
      </c>
      <c r="X150" s="779">
        <f>IFERROR(X148/H148,"0")+IFERROR(X149/H149,"0")</f>
        <v>0</v>
      </c>
      <c r="Y150" s="779">
        <f>IFERROR(Y148/H148,"0")+IFERROR(Y149/H149,"0")</f>
        <v>0</v>
      </c>
      <c r="Z150" s="779">
        <f>IFERROR(IF(Z148="",0,Z148),"0")+IFERROR(IF(Z149="",0,Z149),"0")</f>
        <v>0</v>
      </c>
      <c r="AA150" s="780"/>
      <c r="AB150" s="780"/>
      <c r="AC150" s="780"/>
    </row>
    <row r="151" spans="1:68" x14ac:dyDescent="0.2">
      <c r="A151" s="792"/>
      <c r="B151" s="792"/>
      <c r="C151" s="792"/>
      <c r="D151" s="792"/>
      <c r="E151" s="792"/>
      <c r="F151" s="792"/>
      <c r="G151" s="792"/>
      <c r="H151" s="792"/>
      <c r="I151" s="792"/>
      <c r="J151" s="792"/>
      <c r="K151" s="792"/>
      <c r="L151" s="792"/>
      <c r="M151" s="792"/>
      <c r="N151" s="792"/>
      <c r="O151" s="793"/>
      <c r="P151" s="795" t="s">
        <v>71</v>
      </c>
      <c r="Q151" s="796"/>
      <c r="R151" s="796"/>
      <c r="S151" s="796"/>
      <c r="T151" s="796"/>
      <c r="U151" s="796"/>
      <c r="V151" s="797"/>
      <c r="W151" s="37" t="s">
        <v>69</v>
      </c>
      <c r="X151" s="779">
        <f>IFERROR(SUM(X148:X149),"0")</f>
        <v>0</v>
      </c>
      <c r="Y151" s="779">
        <f>IFERROR(SUM(Y148:Y149),"0")</f>
        <v>0</v>
      </c>
      <c r="Z151" s="37"/>
      <c r="AA151" s="780"/>
      <c r="AB151" s="780"/>
      <c r="AC151" s="780"/>
    </row>
    <row r="152" spans="1:68" ht="16.5" customHeight="1" x14ac:dyDescent="0.25">
      <c r="A152" s="807" t="s">
        <v>291</v>
      </c>
      <c r="B152" s="792"/>
      <c r="C152" s="792"/>
      <c r="D152" s="792"/>
      <c r="E152" s="792"/>
      <c r="F152" s="792"/>
      <c r="G152" s="792"/>
      <c r="H152" s="792"/>
      <c r="I152" s="792"/>
      <c r="J152" s="792"/>
      <c r="K152" s="792"/>
      <c r="L152" s="792"/>
      <c r="M152" s="792"/>
      <c r="N152" s="792"/>
      <c r="O152" s="792"/>
      <c r="P152" s="792"/>
      <c r="Q152" s="792"/>
      <c r="R152" s="792"/>
      <c r="S152" s="792"/>
      <c r="T152" s="792"/>
      <c r="U152" s="792"/>
      <c r="V152" s="792"/>
      <c r="W152" s="792"/>
      <c r="X152" s="792"/>
      <c r="Y152" s="792"/>
      <c r="Z152" s="792"/>
      <c r="AA152" s="772"/>
      <c r="AB152" s="772"/>
      <c r="AC152" s="772"/>
    </row>
    <row r="153" spans="1:68" ht="14.25" customHeight="1" x14ac:dyDescent="0.25">
      <c r="A153" s="800" t="s">
        <v>115</v>
      </c>
      <c r="B153" s="792"/>
      <c r="C153" s="792"/>
      <c r="D153" s="792"/>
      <c r="E153" s="792"/>
      <c r="F153" s="792"/>
      <c r="G153" s="792"/>
      <c r="H153" s="792"/>
      <c r="I153" s="792"/>
      <c r="J153" s="792"/>
      <c r="K153" s="792"/>
      <c r="L153" s="792"/>
      <c r="M153" s="792"/>
      <c r="N153" s="792"/>
      <c r="O153" s="792"/>
      <c r="P153" s="792"/>
      <c r="Q153" s="792"/>
      <c r="R153" s="792"/>
      <c r="S153" s="792"/>
      <c r="T153" s="792"/>
      <c r="U153" s="792"/>
      <c r="V153" s="792"/>
      <c r="W153" s="792"/>
      <c r="X153" s="792"/>
      <c r="Y153" s="792"/>
      <c r="Z153" s="792"/>
      <c r="AA153" s="773"/>
      <c r="AB153" s="773"/>
      <c r="AC153" s="773"/>
    </row>
    <row r="154" spans="1:68" ht="27" customHeight="1" x14ac:dyDescent="0.25">
      <c r="A154" s="54" t="s">
        <v>292</v>
      </c>
      <c r="B154" s="54" t="s">
        <v>293</v>
      </c>
      <c r="C154" s="31">
        <v>4301011564</v>
      </c>
      <c r="D154" s="788">
        <v>4680115882577</v>
      </c>
      <c r="E154" s="789"/>
      <c r="F154" s="776">
        <v>0.4</v>
      </c>
      <c r="G154" s="32">
        <v>8</v>
      </c>
      <c r="H154" s="776">
        <v>3.2</v>
      </c>
      <c r="I154" s="776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4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7">
        <v>0</v>
      </c>
      <c r="Y154" s="778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292</v>
      </c>
      <c r="B155" s="54" t="s">
        <v>295</v>
      </c>
      <c r="C155" s="31">
        <v>4301011562</v>
      </c>
      <c r="D155" s="788">
        <v>4680115882577</v>
      </c>
      <c r="E155" s="789"/>
      <c r="F155" s="776">
        <v>0.4</v>
      </c>
      <c r="G155" s="32">
        <v>8</v>
      </c>
      <c r="H155" s="776">
        <v>3.2</v>
      </c>
      <c r="I155" s="776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0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7">
        <v>0</v>
      </c>
      <c r="Y155" s="778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791"/>
      <c r="B156" s="792"/>
      <c r="C156" s="792"/>
      <c r="D156" s="792"/>
      <c r="E156" s="792"/>
      <c r="F156" s="792"/>
      <c r="G156" s="792"/>
      <c r="H156" s="792"/>
      <c r="I156" s="792"/>
      <c r="J156" s="792"/>
      <c r="K156" s="792"/>
      <c r="L156" s="792"/>
      <c r="M156" s="792"/>
      <c r="N156" s="792"/>
      <c r="O156" s="793"/>
      <c r="P156" s="795" t="s">
        <v>71</v>
      </c>
      <c r="Q156" s="796"/>
      <c r="R156" s="796"/>
      <c r="S156" s="796"/>
      <c r="T156" s="796"/>
      <c r="U156" s="796"/>
      <c r="V156" s="797"/>
      <c r="W156" s="37" t="s">
        <v>72</v>
      </c>
      <c r="X156" s="779">
        <f>IFERROR(X154/H154,"0")+IFERROR(X155/H155,"0")</f>
        <v>0</v>
      </c>
      <c r="Y156" s="779">
        <f>IFERROR(Y154/H154,"0")+IFERROR(Y155/H155,"0")</f>
        <v>0</v>
      </c>
      <c r="Z156" s="779">
        <f>IFERROR(IF(Z154="",0,Z154),"0")+IFERROR(IF(Z155="",0,Z155),"0")</f>
        <v>0</v>
      </c>
      <c r="AA156" s="780"/>
      <c r="AB156" s="780"/>
      <c r="AC156" s="780"/>
    </row>
    <row r="157" spans="1:68" x14ac:dyDescent="0.2">
      <c r="A157" s="792"/>
      <c r="B157" s="792"/>
      <c r="C157" s="792"/>
      <c r="D157" s="792"/>
      <c r="E157" s="792"/>
      <c r="F157" s="792"/>
      <c r="G157" s="792"/>
      <c r="H157" s="792"/>
      <c r="I157" s="792"/>
      <c r="J157" s="792"/>
      <c r="K157" s="792"/>
      <c r="L157" s="792"/>
      <c r="M157" s="792"/>
      <c r="N157" s="792"/>
      <c r="O157" s="793"/>
      <c r="P157" s="795" t="s">
        <v>71</v>
      </c>
      <c r="Q157" s="796"/>
      <c r="R157" s="796"/>
      <c r="S157" s="796"/>
      <c r="T157" s="796"/>
      <c r="U157" s="796"/>
      <c r="V157" s="797"/>
      <c r="W157" s="37" t="s">
        <v>69</v>
      </c>
      <c r="X157" s="779">
        <f>IFERROR(SUM(X154:X155),"0")</f>
        <v>0</v>
      </c>
      <c r="Y157" s="779">
        <f>IFERROR(SUM(Y154:Y155),"0")</f>
        <v>0</v>
      </c>
      <c r="Z157" s="37"/>
      <c r="AA157" s="780"/>
      <c r="AB157" s="780"/>
      <c r="AC157" s="780"/>
    </row>
    <row r="158" spans="1:68" ht="14.25" customHeight="1" x14ac:dyDescent="0.25">
      <c r="A158" s="800" t="s">
        <v>64</v>
      </c>
      <c r="B158" s="792"/>
      <c r="C158" s="792"/>
      <c r="D158" s="792"/>
      <c r="E158" s="792"/>
      <c r="F158" s="792"/>
      <c r="G158" s="792"/>
      <c r="H158" s="792"/>
      <c r="I158" s="792"/>
      <c r="J158" s="792"/>
      <c r="K158" s="792"/>
      <c r="L158" s="792"/>
      <c r="M158" s="792"/>
      <c r="N158" s="792"/>
      <c r="O158" s="792"/>
      <c r="P158" s="792"/>
      <c r="Q158" s="792"/>
      <c r="R158" s="792"/>
      <c r="S158" s="792"/>
      <c r="T158" s="792"/>
      <c r="U158" s="792"/>
      <c r="V158" s="792"/>
      <c r="W158" s="792"/>
      <c r="X158" s="792"/>
      <c r="Y158" s="792"/>
      <c r="Z158" s="792"/>
      <c r="AA158" s="773"/>
      <c r="AB158" s="773"/>
      <c r="AC158" s="773"/>
    </row>
    <row r="159" spans="1:68" ht="27" customHeight="1" x14ac:dyDescent="0.25">
      <c r="A159" s="54" t="s">
        <v>296</v>
      </c>
      <c r="B159" s="54" t="s">
        <v>297</v>
      </c>
      <c r="C159" s="31">
        <v>4301031234</v>
      </c>
      <c r="D159" s="788">
        <v>4680115883444</v>
      </c>
      <c r="E159" s="789"/>
      <c r="F159" s="776">
        <v>0.35</v>
      </c>
      <c r="G159" s="32">
        <v>8</v>
      </c>
      <c r="H159" s="776">
        <v>2.8</v>
      </c>
      <c r="I159" s="776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10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7">
        <v>38</v>
      </c>
      <c r="Y159" s="778">
        <f>IFERROR(IF(X159="",0,CEILING((X159/$H159),1)*$H159),"")</f>
        <v>39.199999999999996</v>
      </c>
      <c r="Z159" s="36">
        <f>IFERROR(IF(Y159=0,"",ROUNDUP(Y159/H159,0)*0.00651),"")</f>
        <v>9.1139999999999999E-2</v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41.637142857142862</v>
      </c>
      <c r="BN159" s="64">
        <f>IFERROR(Y159*I159/H159,"0")</f>
        <v>42.951999999999998</v>
      </c>
      <c r="BO159" s="64">
        <f>IFERROR(1/J159*(X159/H159),"0")</f>
        <v>7.4568288854003156E-2</v>
      </c>
      <c r="BP159" s="64">
        <f>IFERROR(1/J159*(Y159/H159),"0")</f>
        <v>7.6923076923076927E-2</v>
      </c>
    </row>
    <row r="160" spans="1:68" ht="27" customHeight="1" x14ac:dyDescent="0.25">
      <c r="A160" s="54" t="s">
        <v>296</v>
      </c>
      <c r="B160" s="54" t="s">
        <v>299</v>
      </c>
      <c r="C160" s="31">
        <v>4301031235</v>
      </c>
      <c r="D160" s="788">
        <v>4680115883444</v>
      </c>
      <c r="E160" s="789"/>
      <c r="F160" s="776">
        <v>0.35</v>
      </c>
      <c r="G160" s="32">
        <v>8</v>
      </c>
      <c r="H160" s="776">
        <v>2.8</v>
      </c>
      <c r="I160" s="776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7">
        <v>0</v>
      </c>
      <c r="Y160" s="778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791"/>
      <c r="B161" s="792"/>
      <c r="C161" s="792"/>
      <c r="D161" s="792"/>
      <c r="E161" s="792"/>
      <c r="F161" s="792"/>
      <c r="G161" s="792"/>
      <c r="H161" s="792"/>
      <c r="I161" s="792"/>
      <c r="J161" s="792"/>
      <c r="K161" s="792"/>
      <c r="L161" s="792"/>
      <c r="M161" s="792"/>
      <c r="N161" s="792"/>
      <c r="O161" s="793"/>
      <c r="P161" s="795" t="s">
        <v>71</v>
      </c>
      <c r="Q161" s="796"/>
      <c r="R161" s="796"/>
      <c r="S161" s="796"/>
      <c r="T161" s="796"/>
      <c r="U161" s="796"/>
      <c r="V161" s="797"/>
      <c r="W161" s="37" t="s">
        <v>72</v>
      </c>
      <c r="X161" s="779">
        <f>IFERROR(X159/H159,"0")+IFERROR(X160/H160,"0")</f>
        <v>13.571428571428573</v>
      </c>
      <c r="Y161" s="779">
        <f>IFERROR(Y159/H159,"0")+IFERROR(Y160/H160,"0")</f>
        <v>14</v>
      </c>
      <c r="Z161" s="779">
        <f>IFERROR(IF(Z159="",0,Z159),"0")+IFERROR(IF(Z160="",0,Z160),"0")</f>
        <v>9.1139999999999999E-2</v>
      </c>
      <c r="AA161" s="780"/>
      <c r="AB161" s="780"/>
      <c r="AC161" s="780"/>
    </row>
    <row r="162" spans="1:68" x14ac:dyDescent="0.2">
      <c r="A162" s="792"/>
      <c r="B162" s="792"/>
      <c r="C162" s="792"/>
      <c r="D162" s="792"/>
      <c r="E162" s="792"/>
      <c r="F162" s="792"/>
      <c r="G162" s="792"/>
      <c r="H162" s="792"/>
      <c r="I162" s="792"/>
      <c r="J162" s="792"/>
      <c r="K162" s="792"/>
      <c r="L162" s="792"/>
      <c r="M162" s="792"/>
      <c r="N162" s="792"/>
      <c r="O162" s="793"/>
      <c r="P162" s="795" t="s">
        <v>71</v>
      </c>
      <c r="Q162" s="796"/>
      <c r="R162" s="796"/>
      <c r="S162" s="796"/>
      <c r="T162" s="796"/>
      <c r="U162" s="796"/>
      <c r="V162" s="797"/>
      <c r="W162" s="37" t="s">
        <v>69</v>
      </c>
      <c r="X162" s="779">
        <f>IFERROR(SUM(X159:X160),"0")</f>
        <v>38</v>
      </c>
      <c r="Y162" s="779">
        <f>IFERROR(SUM(Y159:Y160),"0")</f>
        <v>39.199999999999996</v>
      </c>
      <c r="Z162" s="37"/>
      <c r="AA162" s="780"/>
      <c r="AB162" s="780"/>
      <c r="AC162" s="780"/>
    </row>
    <row r="163" spans="1:68" ht="14.25" customHeight="1" x14ac:dyDescent="0.25">
      <c r="A163" s="800" t="s">
        <v>73</v>
      </c>
      <c r="B163" s="792"/>
      <c r="C163" s="792"/>
      <c r="D163" s="792"/>
      <c r="E163" s="792"/>
      <c r="F163" s="792"/>
      <c r="G163" s="792"/>
      <c r="H163" s="792"/>
      <c r="I163" s="792"/>
      <c r="J163" s="792"/>
      <c r="K163" s="792"/>
      <c r="L163" s="792"/>
      <c r="M163" s="792"/>
      <c r="N163" s="792"/>
      <c r="O163" s="792"/>
      <c r="P163" s="792"/>
      <c r="Q163" s="792"/>
      <c r="R163" s="792"/>
      <c r="S163" s="792"/>
      <c r="T163" s="792"/>
      <c r="U163" s="792"/>
      <c r="V163" s="792"/>
      <c r="W163" s="792"/>
      <c r="X163" s="792"/>
      <c r="Y163" s="792"/>
      <c r="Z163" s="792"/>
      <c r="AA163" s="773"/>
      <c r="AB163" s="773"/>
      <c r="AC163" s="773"/>
    </row>
    <row r="164" spans="1:68" ht="16.5" customHeight="1" x14ac:dyDescent="0.25">
      <c r="A164" s="54" t="s">
        <v>300</v>
      </c>
      <c r="B164" s="54" t="s">
        <v>301</v>
      </c>
      <c r="C164" s="31">
        <v>4301051477</v>
      </c>
      <c r="D164" s="788">
        <v>4680115882584</v>
      </c>
      <c r="E164" s="789"/>
      <c r="F164" s="776">
        <v>0.33</v>
      </c>
      <c r="G164" s="32">
        <v>8</v>
      </c>
      <c r="H164" s="776">
        <v>2.64</v>
      </c>
      <c r="I164" s="776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10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7">
        <v>0</v>
      </c>
      <c r="Y164" s="778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customHeight="1" x14ac:dyDescent="0.25">
      <c r="A165" s="54" t="s">
        <v>300</v>
      </c>
      <c r="B165" s="54" t="s">
        <v>302</v>
      </c>
      <c r="C165" s="31">
        <v>4301051476</v>
      </c>
      <c r="D165" s="788">
        <v>4680115882584</v>
      </c>
      <c r="E165" s="789"/>
      <c r="F165" s="776">
        <v>0.33</v>
      </c>
      <c r="G165" s="32">
        <v>8</v>
      </c>
      <c r="H165" s="776">
        <v>2.64</v>
      </c>
      <c r="I165" s="776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7">
        <v>0</v>
      </c>
      <c r="Y165" s="778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791"/>
      <c r="B166" s="792"/>
      <c r="C166" s="792"/>
      <c r="D166" s="792"/>
      <c r="E166" s="792"/>
      <c r="F166" s="792"/>
      <c r="G166" s="792"/>
      <c r="H166" s="792"/>
      <c r="I166" s="792"/>
      <c r="J166" s="792"/>
      <c r="K166" s="792"/>
      <c r="L166" s="792"/>
      <c r="M166" s="792"/>
      <c r="N166" s="792"/>
      <c r="O166" s="793"/>
      <c r="P166" s="795" t="s">
        <v>71</v>
      </c>
      <c r="Q166" s="796"/>
      <c r="R166" s="796"/>
      <c r="S166" s="796"/>
      <c r="T166" s="796"/>
      <c r="U166" s="796"/>
      <c r="V166" s="797"/>
      <c r="W166" s="37" t="s">
        <v>72</v>
      </c>
      <c r="X166" s="779">
        <f>IFERROR(X164/H164,"0")+IFERROR(X165/H165,"0")</f>
        <v>0</v>
      </c>
      <c r="Y166" s="779">
        <f>IFERROR(Y164/H164,"0")+IFERROR(Y165/H165,"0")</f>
        <v>0</v>
      </c>
      <c r="Z166" s="779">
        <f>IFERROR(IF(Z164="",0,Z164),"0")+IFERROR(IF(Z165="",0,Z165),"0")</f>
        <v>0</v>
      </c>
      <c r="AA166" s="780"/>
      <c r="AB166" s="780"/>
      <c r="AC166" s="780"/>
    </row>
    <row r="167" spans="1:68" x14ac:dyDescent="0.2">
      <c r="A167" s="792"/>
      <c r="B167" s="792"/>
      <c r="C167" s="792"/>
      <c r="D167" s="792"/>
      <c r="E167" s="792"/>
      <c r="F167" s="792"/>
      <c r="G167" s="792"/>
      <c r="H167" s="792"/>
      <c r="I167" s="792"/>
      <c r="J167" s="792"/>
      <c r="K167" s="792"/>
      <c r="L167" s="792"/>
      <c r="M167" s="792"/>
      <c r="N167" s="792"/>
      <c r="O167" s="793"/>
      <c r="P167" s="795" t="s">
        <v>71</v>
      </c>
      <c r="Q167" s="796"/>
      <c r="R167" s="796"/>
      <c r="S167" s="796"/>
      <c r="T167" s="796"/>
      <c r="U167" s="796"/>
      <c r="V167" s="797"/>
      <c r="W167" s="37" t="s">
        <v>69</v>
      </c>
      <c r="X167" s="779">
        <f>IFERROR(SUM(X164:X165),"0")</f>
        <v>0</v>
      </c>
      <c r="Y167" s="779">
        <f>IFERROR(SUM(Y164:Y165),"0")</f>
        <v>0</v>
      </c>
      <c r="Z167" s="37"/>
      <c r="AA167" s="780"/>
      <c r="AB167" s="780"/>
      <c r="AC167" s="780"/>
    </row>
    <row r="168" spans="1:68" ht="16.5" customHeight="1" x14ac:dyDescent="0.25">
      <c r="A168" s="807" t="s">
        <v>113</v>
      </c>
      <c r="B168" s="792"/>
      <c r="C168" s="792"/>
      <c r="D168" s="792"/>
      <c r="E168" s="792"/>
      <c r="F168" s="792"/>
      <c r="G168" s="792"/>
      <c r="H168" s="792"/>
      <c r="I168" s="792"/>
      <c r="J168" s="792"/>
      <c r="K168" s="792"/>
      <c r="L168" s="792"/>
      <c r="M168" s="792"/>
      <c r="N168" s="792"/>
      <c r="O168" s="792"/>
      <c r="P168" s="792"/>
      <c r="Q168" s="792"/>
      <c r="R168" s="792"/>
      <c r="S168" s="792"/>
      <c r="T168" s="792"/>
      <c r="U168" s="792"/>
      <c r="V168" s="792"/>
      <c r="W168" s="792"/>
      <c r="X168" s="792"/>
      <c r="Y168" s="792"/>
      <c r="Z168" s="792"/>
      <c r="AA168" s="772"/>
      <c r="AB168" s="772"/>
      <c r="AC168" s="772"/>
    </row>
    <row r="169" spans="1:68" ht="14.25" customHeight="1" x14ac:dyDescent="0.25">
      <c r="A169" s="800" t="s">
        <v>115</v>
      </c>
      <c r="B169" s="792"/>
      <c r="C169" s="792"/>
      <c r="D169" s="792"/>
      <c r="E169" s="792"/>
      <c r="F169" s="792"/>
      <c r="G169" s="792"/>
      <c r="H169" s="792"/>
      <c r="I169" s="792"/>
      <c r="J169" s="792"/>
      <c r="K169" s="792"/>
      <c r="L169" s="792"/>
      <c r="M169" s="792"/>
      <c r="N169" s="792"/>
      <c r="O169" s="792"/>
      <c r="P169" s="792"/>
      <c r="Q169" s="792"/>
      <c r="R169" s="792"/>
      <c r="S169" s="792"/>
      <c r="T169" s="792"/>
      <c r="U169" s="792"/>
      <c r="V169" s="792"/>
      <c r="W169" s="792"/>
      <c r="X169" s="792"/>
      <c r="Y169" s="792"/>
      <c r="Z169" s="792"/>
      <c r="AA169" s="773"/>
      <c r="AB169" s="773"/>
      <c r="AC169" s="773"/>
    </row>
    <row r="170" spans="1:68" ht="27" customHeight="1" x14ac:dyDescent="0.25">
      <c r="A170" s="54" t="s">
        <v>303</v>
      </c>
      <c r="B170" s="54" t="s">
        <v>304</v>
      </c>
      <c r="C170" s="31">
        <v>4301011705</v>
      </c>
      <c r="D170" s="788">
        <v>4607091384604</v>
      </c>
      <c r="E170" s="789"/>
      <c r="F170" s="776">
        <v>0.4</v>
      </c>
      <c r="G170" s="32">
        <v>10</v>
      </c>
      <c r="H170" s="776">
        <v>4</v>
      </c>
      <c r="I170" s="776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83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7">
        <v>0</v>
      </c>
      <c r="Y170" s="778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x14ac:dyDescent="0.2">
      <c r="A171" s="791"/>
      <c r="B171" s="792"/>
      <c r="C171" s="792"/>
      <c r="D171" s="792"/>
      <c r="E171" s="792"/>
      <c r="F171" s="792"/>
      <c r="G171" s="792"/>
      <c r="H171" s="792"/>
      <c r="I171" s="792"/>
      <c r="J171" s="792"/>
      <c r="K171" s="792"/>
      <c r="L171" s="792"/>
      <c r="M171" s="792"/>
      <c r="N171" s="792"/>
      <c r="O171" s="793"/>
      <c r="P171" s="795" t="s">
        <v>71</v>
      </c>
      <c r="Q171" s="796"/>
      <c r="R171" s="796"/>
      <c r="S171" s="796"/>
      <c r="T171" s="796"/>
      <c r="U171" s="796"/>
      <c r="V171" s="797"/>
      <c r="W171" s="37" t="s">
        <v>72</v>
      </c>
      <c r="X171" s="779">
        <f>IFERROR(X170/H170,"0")</f>
        <v>0</v>
      </c>
      <c r="Y171" s="779">
        <f>IFERROR(Y170/H170,"0")</f>
        <v>0</v>
      </c>
      <c r="Z171" s="779">
        <f>IFERROR(IF(Z170="",0,Z170),"0")</f>
        <v>0</v>
      </c>
      <c r="AA171" s="780"/>
      <c r="AB171" s="780"/>
      <c r="AC171" s="780"/>
    </row>
    <row r="172" spans="1:68" x14ac:dyDescent="0.2">
      <c r="A172" s="792"/>
      <c r="B172" s="792"/>
      <c r="C172" s="792"/>
      <c r="D172" s="792"/>
      <c r="E172" s="792"/>
      <c r="F172" s="792"/>
      <c r="G172" s="792"/>
      <c r="H172" s="792"/>
      <c r="I172" s="792"/>
      <c r="J172" s="792"/>
      <c r="K172" s="792"/>
      <c r="L172" s="792"/>
      <c r="M172" s="792"/>
      <c r="N172" s="792"/>
      <c r="O172" s="793"/>
      <c r="P172" s="795" t="s">
        <v>71</v>
      </c>
      <c r="Q172" s="796"/>
      <c r="R172" s="796"/>
      <c r="S172" s="796"/>
      <c r="T172" s="796"/>
      <c r="U172" s="796"/>
      <c r="V172" s="797"/>
      <c r="W172" s="37" t="s">
        <v>69</v>
      </c>
      <c r="X172" s="779">
        <f>IFERROR(SUM(X170:X170),"0")</f>
        <v>0</v>
      </c>
      <c r="Y172" s="779">
        <f>IFERROR(SUM(Y170:Y170),"0")</f>
        <v>0</v>
      </c>
      <c r="Z172" s="37"/>
      <c r="AA172" s="780"/>
      <c r="AB172" s="780"/>
      <c r="AC172" s="780"/>
    </row>
    <row r="173" spans="1:68" ht="14.25" customHeight="1" x14ac:dyDescent="0.25">
      <c r="A173" s="800" t="s">
        <v>64</v>
      </c>
      <c r="B173" s="792"/>
      <c r="C173" s="792"/>
      <c r="D173" s="792"/>
      <c r="E173" s="792"/>
      <c r="F173" s="792"/>
      <c r="G173" s="792"/>
      <c r="H173" s="792"/>
      <c r="I173" s="792"/>
      <c r="J173" s="792"/>
      <c r="K173" s="792"/>
      <c r="L173" s="792"/>
      <c r="M173" s="792"/>
      <c r="N173" s="792"/>
      <c r="O173" s="792"/>
      <c r="P173" s="792"/>
      <c r="Q173" s="792"/>
      <c r="R173" s="792"/>
      <c r="S173" s="792"/>
      <c r="T173" s="792"/>
      <c r="U173" s="792"/>
      <c r="V173" s="792"/>
      <c r="W173" s="792"/>
      <c r="X173" s="792"/>
      <c r="Y173" s="792"/>
      <c r="Z173" s="792"/>
      <c r="AA173" s="773"/>
      <c r="AB173" s="773"/>
      <c r="AC173" s="773"/>
    </row>
    <row r="174" spans="1:68" ht="16.5" customHeight="1" x14ac:dyDescent="0.25">
      <c r="A174" s="54" t="s">
        <v>306</v>
      </c>
      <c r="B174" s="54" t="s">
        <v>307</v>
      </c>
      <c r="C174" s="31">
        <v>4301030895</v>
      </c>
      <c r="D174" s="788">
        <v>4607091387667</v>
      </c>
      <c r="E174" s="789"/>
      <c r="F174" s="776">
        <v>0.9</v>
      </c>
      <c r="G174" s="32">
        <v>10</v>
      </c>
      <c r="H174" s="776">
        <v>9</v>
      </c>
      <c r="I174" s="776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20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7">
        <v>0</v>
      </c>
      <c r="Y174" s="778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309</v>
      </c>
      <c r="B175" s="54" t="s">
        <v>310</v>
      </c>
      <c r="C175" s="31">
        <v>4301030961</v>
      </c>
      <c r="D175" s="788">
        <v>4607091387636</v>
      </c>
      <c r="E175" s="789"/>
      <c r="F175" s="776">
        <v>0.7</v>
      </c>
      <c r="G175" s="32">
        <v>6</v>
      </c>
      <c r="H175" s="776">
        <v>4.2</v>
      </c>
      <c r="I175" s="776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7">
        <v>0</v>
      </c>
      <c r="Y175" s="778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customHeight="1" x14ac:dyDescent="0.25">
      <c r="A176" s="54" t="s">
        <v>312</v>
      </c>
      <c r="B176" s="54" t="s">
        <v>313</v>
      </c>
      <c r="C176" s="31">
        <v>4301030963</v>
      </c>
      <c r="D176" s="788">
        <v>4607091382426</v>
      </c>
      <c r="E176" s="789"/>
      <c r="F176" s="776">
        <v>0.9</v>
      </c>
      <c r="G176" s="32">
        <v>10</v>
      </c>
      <c r="H176" s="776">
        <v>9</v>
      </c>
      <c r="I176" s="776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2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7">
        <v>0</v>
      </c>
      <c r="Y176" s="778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315</v>
      </c>
      <c r="B177" s="54" t="s">
        <v>316</v>
      </c>
      <c r="C177" s="31">
        <v>4301030962</v>
      </c>
      <c r="D177" s="788">
        <v>4607091386547</v>
      </c>
      <c r="E177" s="789"/>
      <c r="F177" s="776">
        <v>0.35</v>
      </c>
      <c r="G177" s="32">
        <v>8</v>
      </c>
      <c r="H177" s="776">
        <v>2.8</v>
      </c>
      <c r="I177" s="776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7">
        <v>0</v>
      </c>
      <c r="Y177" s="778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317</v>
      </c>
      <c r="B178" s="54" t="s">
        <v>318</v>
      </c>
      <c r="C178" s="31">
        <v>4301030964</v>
      </c>
      <c r="D178" s="788">
        <v>4607091382464</v>
      </c>
      <c r="E178" s="789"/>
      <c r="F178" s="776">
        <v>0.35</v>
      </c>
      <c r="G178" s="32">
        <v>8</v>
      </c>
      <c r="H178" s="776">
        <v>2.8</v>
      </c>
      <c r="I178" s="776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7">
        <v>0</v>
      </c>
      <c r="Y178" s="778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791"/>
      <c r="B179" s="792"/>
      <c r="C179" s="792"/>
      <c r="D179" s="792"/>
      <c r="E179" s="792"/>
      <c r="F179" s="792"/>
      <c r="G179" s="792"/>
      <c r="H179" s="792"/>
      <c r="I179" s="792"/>
      <c r="J179" s="792"/>
      <c r="K179" s="792"/>
      <c r="L179" s="792"/>
      <c r="M179" s="792"/>
      <c r="N179" s="792"/>
      <c r="O179" s="793"/>
      <c r="P179" s="795" t="s">
        <v>71</v>
      </c>
      <c r="Q179" s="796"/>
      <c r="R179" s="796"/>
      <c r="S179" s="796"/>
      <c r="T179" s="796"/>
      <c r="U179" s="796"/>
      <c r="V179" s="797"/>
      <c r="W179" s="37" t="s">
        <v>72</v>
      </c>
      <c r="X179" s="779">
        <f>IFERROR(X174/H174,"0")+IFERROR(X175/H175,"0")+IFERROR(X176/H176,"0")+IFERROR(X177/H177,"0")+IFERROR(X178/H178,"0")</f>
        <v>0</v>
      </c>
      <c r="Y179" s="779">
        <f>IFERROR(Y174/H174,"0")+IFERROR(Y175/H175,"0")+IFERROR(Y176/H176,"0")+IFERROR(Y177/H177,"0")+IFERROR(Y178/H178,"0")</f>
        <v>0</v>
      </c>
      <c r="Z179" s="779">
        <f>IFERROR(IF(Z174="",0,Z174),"0")+IFERROR(IF(Z175="",0,Z175),"0")+IFERROR(IF(Z176="",0,Z176),"0")+IFERROR(IF(Z177="",0,Z177),"0")+IFERROR(IF(Z178="",0,Z178),"0")</f>
        <v>0</v>
      </c>
      <c r="AA179" s="780"/>
      <c r="AB179" s="780"/>
      <c r="AC179" s="780"/>
    </row>
    <row r="180" spans="1:68" x14ac:dyDescent="0.2">
      <c r="A180" s="792"/>
      <c r="B180" s="792"/>
      <c r="C180" s="792"/>
      <c r="D180" s="792"/>
      <c r="E180" s="792"/>
      <c r="F180" s="792"/>
      <c r="G180" s="792"/>
      <c r="H180" s="792"/>
      <c r="I180" s="792"/>
      <c r="J180" s="792"/>
      <c r="K180" s="792"/>
      <c r="L180" s="792"/>
      <c r="M180" s="792"/>
      <c r="N180" s="792"/>
      <c r="O180" s="793"/>
      <c r="P180" s="795" t="s">
        <v>71</v>
      </c>
      <c r="Q180" s="796"/>
      <c r="R180" s="796"/>
      <c r="S180" s="796"/>
      <c r="T180" s="796"/>
      <c r="U180" s="796"/>
      <c r="V180" s="797"/>
      <c r="W180" s="37" t="s">
        <v>69</v>
      </c>
      <c r="X180" s="779">
        <f>IFERROR(SUM(X174:X178),"0")</f>
        <v>0</v>
      </c>
      <c r="Y180" s="779">
        <f>IFERROR(SUM(Y174:Y178),"0")</f>
        <v>0</v>
      </c>
      <c r="Z180" s="37"/>
      <c r="AA180" s="780"/>
      <c r="AB180" s="780"/>
      <c r="AC180" s="780"/>
    </row>
    <row r="181" spans="1:68" ht="14.25" customHeight="1" x14ac:dyDescent="0.25">
      <c r="A181" s="800" t="s">
        <v>73</v>
      </c>
      <c r="B181" s="792"/>
      <c r="C181" s="792"/>
      <c r="D181" s="792"/>
      <c r="E181" s="792"/>
      <c r="F181" s="792"/>
      <c r="G181" s="792"/>
      <c r="H181" s="792"/>
      <c r="I181" s="792"/>
      <c r="J181" s="792"/>
      <c r="K181" s="792"/>
      <c r="L181" s="792"/>
      <c r="M181" s="792"/>
      <c r="N181" s="792"/>
      <c r="O181" s="792"/>
      <c r="P181" s="792"/>
      <c r="Q181" s="792"/>
      <c r="R181" s="792"/>
      <c r="S181" s="792"/>
      <c r="T181" s="792"/>
      <c r="U181" s="792"/>
      <c r="V181" s="792"/>
      <c r="W181" s="792"/>
      <c r="X181" s="792"/>
      <c r="Y181" s="792"/>
      <c r="Z181" s="792"/>
      <c r="AA181" s="773"/>
      <c r="AB181" s="773"/>
      <c r="AC181" s="773"/>
    </row>
    <row r="182" spans="1:68" ht="16.5" customHeight="1" x14ac:dyDescent="0.25">
      <c r="A182" s="54" t="s">
        <v>319</v>
      </c>
      <c r="B182" s="54" t="s">
        <v>320</v>
      </c>
      <c r="C182" s="31">
        <v>4301051653</v>
      </c>
      <c r="D182" s="788">
        <v>4607091386264</v>
      </c>
      <c r="E182" s="789"/>
      <c r="F182" s="776">
        <v>0.5</v>
      </c>
      <c r="G182" s="32">
        <v>6</v>
      </c>
      <c r="H182" s="776">
        <v>3</v>
      </c>
      <c r="I182" s="776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29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7">
        <v>3</v>
      </c>
      <c r="Y182" s="778">
        <f>IFERROR(IF(X182="",0,CEILING((X182/$H182),1)*$H182),"")</f>
        <v>3</v>
      </c>
      <c r="Z182" s="36">
        <f>IFERROR(IF(Y182=0,"",ROUNDUP(Y182/H182,0)*0.00651),"")</f>
        <v>6.5100000000000002E-3</v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3.2580000000000005</v>
      </c>
      <c r="BN182" s="64">
        <f>IFERROR(Y182*I182/H182,"0")</f>
        <v>3.2580000000000005</v>
      </c>
      <c r="BO182" s="64">
        <f>IFERROR(1/J182*(X182/H182),"0")</f>
        <v>5.4945054945054949E-3</v>
      </c>
      <c r="BP182" s="64">
        <f>IFERROR(1/J182*(Y182/H182),"0")</f>
        <v>5.4945054945054949E-3</v>
      </c>
    </row>
    <row r="183" spans="1:68" ht="27" customHeight="1" x14ac:dyDescent="0.25">
      <c r="A183" s="54" t="s">
        <v>322</v>
      </c>
      <c r="B183" s="54" t="s">
        <v>323</v>
      </c>
      <c r="C183" s="31">
        <v>4301051313</v>
      </c>
      <c r="D183" s="788">
        <v>4607091385427</v>
      </c>
      <c r="E183" s="789"/>
      <c r="F183" s="776">
        <v>0.5</v>
      </c>
      <c r="G183" s="32">
        <v>6</v>
      </c>
      <c r="H183" s="776">
        <v>3</v>
      </c>
      <c r="I183" s="776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4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7">
        <v>0</v>
      </c>
      <c r="Y183" s="778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791"/>
      <c r="B184" s="792"/>
      <c r="C184" s="792"/>
      <c r="D184" s="792"/>
      <c r="E184" s="792"/>
      <c r="F184" s="792"/>
      <c r="G184" s="792"/>
      <c r="H184" s="792"/>
      <c r="I184" s="792"/>
      <c r="J184" s="792"/>
      <c r="K184" s="792"/>
      <c r="L184" s="792"/>
      <c r="M184" s="792"/>
      <c r="N184" s="792"/>
      <c r="O184" s="793"/>
      <c r="P184" s="795" t="s">
        <v>71</v>
      </c>
      <c r="Q184" s="796"/>
      <c r="R184" s="796"/>
      <c r="S184" s="796"/>
      <c r="T184" s="796"/>
      <c r="U184" s="796"/>
      <c r="V184" s="797"/>
      <c r="W184" s="37" t="s">
        <v>72</v>
      </c>
      <c r="X184" s="779">
        <f>IFERROR(X182/H182,"0")+IFERROR(X183/H183,"0")</f>
        <v>1</v>
      </c>
      <c r="Y184" s="779">
        <f>IFERROR(Y182/H182,"0")+IFERROR(Y183/H183,"0")</f>
        <v>1</v>
      </c>
      <c r="Z184" s="779">
        <f>IFERROR(IF(Z182="",0,Z182),"0")+IFERROR(IF(Z183="",0,Z183),"0")</f>
        <v>6.5100000000000002E-3</v>
      </c>
      <c r="AA184" s="780"/>
      <c r="AB184" s="780"/>
      <c r="AC184" s="780"/>
    </row>
    <row r="185" spans="1:68" x14ac:dyDescent="0.2">
      <c r="A185" s="792"/>
      <c r="B185" s="792"/>
      <c r="C185" s="792"/>
      <c r="D185" s="792"/>
      <c r="E185" s="792"/>
      <c r="F185" s="792"/>
      <c r="G185" s="792"/>
      <c r="H185" s="792"/>
      <c r="I185" s="792"/>
      <c r="J185" s="792"/>
      <c r="K185" s="792"/>
      <c r="L185" s="792"/>
      <c r="M185" s="792"/>
      <c r="N185" s="792"/>
      <c r="O185" s="793"/>
      <c r="P185" s="795" t="s">
        <v>71</v>
      </c>
      <c r="Q185" s="796"/>
      <c r="R185" s="796"/>
      <c r="S185" s="796"/>
      <c r="T185" s="796"/>
      <c r="U185" s="796"/>
      <c r="V185" s="797"/>
      <c r="W185" s="37" t="s">
        <v>69</v>
      </c>
      <c r="X185" s="779">
        <f>IFERROR(SUM(X182:X183),"0")</f>
        <v>3</v>
      </c>
      <c r="Y185" s="779">
        <f>IFERROR(SUM(Y182:Y183),"0")</f>
        <v>3</v>
      </c>
      <c r="Z185" s="37"/>
      <c r="AA185" s="780"/>
      <c r="AB185" s="780"/>
      <c r="AC185" s="780"/>
    </row>
    <row r="186" spans="1:68" ht="27.75" customHeight="1" x14ac:dyDescent="0.2">
      <c r="A186" s="873" t="s">
        <v>325</v>
      </c>
      <c r="B186" s="874"/>
      <c r="C186" s="874"/>
      <c r="D186" s="874"/>
      <c r="E186" s="874"/>
      <c r="F186" s="874"/>
      <c r="G186" s="874"/>
      <c r="H186" s="874"/>
      <c r="I186" s="874"/>
      <c r="J186" s="874"/>
      <c r="K186" s="874"/>
      <c r="L186" s="874"/>
      <c r="M186" s="874"/>
      <c r="N186" s="874"/>
      <c r="O186" s="874"/>
      <c r="P186" s="874"/>
      <c r="Q186" s="874"/>
      <c r="R186" s="874"/>
      <c r="S186" s="874"/>
      <c r="T186" s="874"/>
      <c r="U186" s="874"/>
      <c r="V186" s="874"/>
      <c r="W186" s="874"/>
      <c r="X186" s="874"/>
      <c r="Y186" s="874"/>
      <c r="Z186" s="874"/>
      <c r="AA186" s="48"/>
      <c r="AB186" s="48"/>
      <c r="AC186" s="48"/>
    </row>
    <row r="187" spans="1:68" ht="16.5" customHeight="1" x14ac:dyDescent="0.25">
      <c r="A187" s="807" t="s">
        <v>326</v>
      </c>
      <c r="B187" s="792"/>
      <c r="C187" s="792"/>
      <c r="D187" s="792"/>
      <c r="E187" s="792"/>
      <c r="F187" s="792"/>
      <c r="G187" s="792"/>
      <c r="H187" s="792"/>
      <c r="I187" s="792"/>
      <c r="J187" s="792"/>
      <c r="K187" s="792"/>
      <c r="L187" s="792"/>
      <c r="M187" s="792"/>
      <c r="N187" s="792"/>
      <c r="O187" s="792"/>
      <c r="P187" s="792"/>
      <c r="Q187" s="792"/>
      <c r="R187" s="792"/>
      <c r="S187" s="792"/>
      <c r="T187" s="792"/>
      <c r="U187" s="792"/>
      <c r="V187" s="792"/>
      <c r="W187" s="792"/>
      <c r="X187" s="792"/>
      <c r="Y187" s="792"/>
      <c r="Z187" s="792"/>
      <c r="AA187" s="772"/>
      <c r="AB187" s="772"/>
      <c r="AC187" s="772"/>
    </row>
    <row r="188" spans="1:68" ht="14.25" customHeight="1" x14ac:dyDescent="0.25">
      <c r="A188" s="800" t="s">
        <v>172</v>
      </c>
      <c r="B188" s="792"/>
      <c r="C188" s="792"/>
      <c r="D188" s="792"/>
      <c r="E188" s="792"/>
      <c r="F188" s="792"/>
      <c r="G188" s="792"/>
      <c r="H188" s="792"/>
      <c r="I188" s="792"/>
      <c r="J188" s="792"/>
      <c r="K188" s="792"/>
      <c r="L188" s="792"/>
      <c r="M188" s="792"/>
      <c r="N188" s="792"/>
      <c r="O188" s="792"/>
      <c r="P188" s="792"/>
      <c r="Q188" s="792"/>
      <c r="R188" s="792"/>
      <c r="S188" s="792"/>
      <c r="T188" s="792"/>
      <c r="U188" s="792"/>
      <c r="V188" s="792"/>
      <c r="W188" s="792"/>
      <c r="X188" s="792"/>
      <c r="Y188" s="792"/>
      <c r="Z188" s="792"/>
      <c r="AA188" s="773"/>
      <c r="AB188" s="773"/>
      <c r="AC188" s="773"/>
    </row>
    <row r="189" spans="1:68" ht="27" customHeight="1" x14ac:dyDescent="0.25">
      <c r="A189" s="54" t="s">
        <v>327</v>
      </c>
      <c r="B189" s="54" t="s">
        <v>328</v>
      </c>
      <c r="C189" s="31">
        <v>4301020323</v>
      </c>
      <c r="D189" s="788">
        <v>4680115886223</v>
      </c>
      <c r="E189" s="789"/>
      <c r="F189" s="776">
        <v>0.33</v>
      </c>
      <c r="G189" s="32">
        <v>6</v>
      </c>
      <c r="H189" s="776">
        <v>1.98</v>
      </c>
      <c r="I189" s="776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0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7">
        <v>0</v>
      </c>
      <c r="Y189" s="778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791"/>
      <c r="B190" s="792"/>
      <c r="C190" s="792"/>
      <c r="D190" s="792"/>
      <c r="E190" s="792"/>
      <c r="F190" s="792"/>
      <c r="G190" s="792"/>
      <c r="H190" s="792"/>
      <c r="I190" s="792"/>
      <c r="J190" s="792"/>
      <c r="K190" s="792"/>
      <c r="L190" s="792"/>
      <c r="M190" s="792"/>
      <c r="N190" s="792"/>
      <c r="O190" s="793"/>
      <c r="P190" s="795" t="s">
        <v>71</v>
      </c>
      <c r="Q190" s="796"/>
      <c r="R190" s="796"/>
      <c r="S190" s="796"/>
      <c r="T190" s="796"/>
      <c r="U190" s="796"/>
      <c r="V190" s="797"/>
      <c r="W190" s="37" t="s">
        <v>72</v>
      </c>
      <c r="X190" s="779">
        <f>IFERROR(X189/H189,"0")</f>
        <v>0</v>
      </c>
      <c r="Y190" s="779">
        <f>IFERROR(Y189/H189,"0")</f>
        <v>0</v>
      </c>
      <c r="Z190" s="779">
        <f>IFERROR(IF(Z189="",0,Z189),"0")</f>
        <v>0</v>
      </c>
      <c r="AA190" s="780"/>
      <c r="AB190" s="780"/>
      <c r="AC190" s="780"/>
    </row>
    <row r="191" spans="1:68" x14ac:dyDescent="0.2">
      <c r="A191" s="792"/>
      <c r="B191" s="792"/>
      <c r="C191" s="792"/>
      <c r="D191" s="792"/>
      <c r="E191" s="792"/>
      <c r="F191" s="792"/>
      <c r="G191" s="792"/>
      <c r="H191" s="792"/>
      <c r="I191" s="792"/>
      <c r="J191" s="792"/>
      <c r="K191" s="792"/>
      <c r="L191" s="792"/>
      <c r="M191" s="792"/>
      <c r="N191" s="792"/>
      <c r="O191" s="793"/>
      <c r="P191" s="795" t="s">
        <v>71</v>
      </c>
      <c r="Q191" s="796"/>
      <c r="R191" s="796"/>
      <c r="S191" s="796"/>
      <c r="T191" s="796"/>
      <c r="U191" s="796"/>
      <c r="V191" s="797"/>
      <c r="W191" s="37" t="s">
        <v>69</v>
      </c>
      <c r="X191" s="779">
        <f>IFERROR(SUM(X189:X189),"0")</f>
        <v>0</v>
      </c>
      <c r="Y191" s="779">
        <f>IFERROR(SUM(Y189:Y189),"0")</f>
        <v>0</v>
      </c>
      <c r="Z191" s="37"/>
      <c r="AA191" s="780"/>
      <c r="AB191" s="780"/>
      <c r="AC191" s="780"/>
    </row>
    <row r="192" spans="1:68" ht="14.25" customHeight="1" x14ac:dyDescent="0.25">
      <c r="A192" s="800" t="s">
        <v>64</v>
      </c>
      <c r="B192" s="792"/>
      <c r="C192" s="792"/>
      <c r="D192" s="792"/>
      <c r="E192" s="792"/>
      <c r="F192" s="792"/>
      <c r="G192" s="792"/>
      <c r="H192" s="792"/>
      <c r="I192" s="792"/>
      <c r="J192" s="792"/>
      <c r="K192" s="792"/>
      <c r="L192" s="792"/>
      <c r="M192" s="792"/>
      <c r="N192" s="792"/>
      <c r="O192" s="792"/>
      <c r="P192" s="792"/>
      <c r="Q192" s="792"/>
      <c r="R192" s="792"/>
      <c r="S192" s="792"/>
      <c r="T192" s="792"/>
      <c r="U192" s="792"/>
      <c r="V192" s="792"/>
      <c r="W192" s="792"/>
      <c r="X192" s="792"/>
      <c r="Y192" s="792"/>
      <c r="Z192" s="792"/>
      <c r="AA192" s="773"/>
      <c r="AB192" s="773"/>
      <c r="AC192" s="773"/>
    </row>
    <row r="193" spans="1:68" ht="27" customHeight="1" x14ac:dyDescent="0.25">
      <c r="A193" s="54" t="s">
        <v>330</v>
      </c>
      <c r="B193" s="54" t="s">
        <v>331</v>
      </c>
      <c r="C193" s="31">
        <v>4301031191</v>
      </c>
      <c r="D193" s="788">
        <v>4680115880993</v>
      </c>
      <c r="E193" s="789"/>
      <c r="F193" s="776">
        <v>0.7</v>
      </c>
      <c r="G193" s="32">
        <v>6</v>
      </c>
      <c r="H193" s="776">
        <v>4.2</v>
      </c>
      <c r="I193" s="776">
        <v>4.46</v>
      </c>
      <c r="J193" s="32">
        <v>156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7">
        <v>0</v>
      </c>
      <c r="Y193" s="778">
        <f t="shared" ref="Y193:Y200" si="36"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customHeight="1" x14ac:dyDescent="0.25">
      <c r="A194" s="54" t="s">
        <v>333</v>
      </c>
      <c r="B194" s="54" t="s">
        <v>334</v>
      </c>
      <c r="C194" s="31">
        <v>4301031204</v>
      </c>
      <c r="D194" s="788">
        <v>4680115881761</v>
      </c>
      <c r="E194" s="789"/>
      <c r="F194" s="776">
        <v>0.7</v>
      </c>
      <c r="G194" s="32">
        <v>6</v>
      </c>
      <c r="H194" s="776">
        <v>4.2</v>
      </c>
      <c r="I194" s="776">
        <v>4.46</v>
      </c>
      <c r="J194" s="32">
        <v>156</v>
      </c>
      <c r="K194" s="32" t="s">
        <v>128</v>
      </c>
      <c r="L194" s="32"/>
      <c r="M194" s="33" t="s">
        <v>68</v>
      </c>
      <c r="N194" s="33"/>
      <c r="O194" s="32">
        <v>40</v>
      </c>
      <c r="P194" s="89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7">
        <v>0</v>
      </c>
      <c r="Y194" s="778">
        <f t="shared" si="36"/>
        <v>0</v>
      </c>
      <c r="Z194" s="36" t="str">
        <f>IFERROR(IF(Y194=0,"",ROUNDUP(Y194/H194,0)*0.00753),"")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customHeight="1" x14ac:dyDescent="0.25">
      <c r="A195" s="54" t="s">
        <v>336</v>
      </c>
      <c r="B195" s="54" t="s">
        <v>337</v>
      </c>
      <c r="C195" s="31">
        <v>4301031201</v>
      </c>
      <c r="D195" s="788">
        <v>4680115881563</v>
      </c>
      <c r="E195" s="789"/>
      <c r="F195" s="776">
        <v>0.7</v>
      </c>
      <c r="G195" s="32">
        <v>6</v>
      </c>
      <c r="H195" s="776">
        <v>4.2</v>
      </c>
      <c r="I195" s="776">
        <v>4.4000000000000004</v>
      </c>
      <c r="J195" s="32">
        <v>156</v>
      </c>
      <c r="K195" s="32" t="s">
        <v>128</v>
      </c>
      <c r="L195" s="32"/>
      <c r="M195" s="33" t="s">
        <v>68</v>
      </c>
      <c r="N195" s="33"/>
      <c r="O195" s="32">
        <v>40</v>
      </c>
      <c r="P195" s="93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7">
        <v>0</v>
      </c>
      <c r="Y195" s="778">
        <f t="shared" si="36"/>
        <v>0</v>
      </c>
      <c r="Z195" s="36" t="str">
        <f>IFERROR(IF(Y195=0,"",ROUNDUP(Y195/H195,0)*0.00753),"")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339</v>
      </c>
      <c r="B196" s="54" t="s">
        <v>340</v>
      </c>
      <c r="C196" s="31">
        <v>4301031199</v>
      </c>
      <c r="D196" s="788">
        <v>4680115880986</v>
      </c>
      <c r="E196" s="789"/>
      <c r="F196" s="776">
        <v>0.35</v>
      </c>
      <c r="G196" s="32">
        <v>6</v>
      </c>
      <c r="H196" s="776">
        <v>2.1</v>
      </c>
      <c r="I196" s="776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7">
        <v>8</v>
      </c>
      <c r="Y196" s="778">
        <f t="shared" si="36"/>
        <v>8.4</v>
      </c>
      <c r="Z196" s="36">
        <f>IFERROR(IF(Y196=0,"",ROUNDUP(Y196/H196,0)*0.00502),"")</f>
        <v>2.0080000000000001E-2</v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8.4952380952380953</v>
      </c>
      <c r="BN196" s="64">
        <f t="shared" si="38"/>
        <v>8.92</v>
      </c>
      <c r="BO196" s="64">
        <f t="shared" si="39"/>
        <v>1.6280016280016282E-2</v>
      </c>
      <c r="BP196" s="64">
        <f t="shared" si="40"/>
        <v>1.7094017094017096E-2</v>
      </c>
    </row>
    <row r="197" spans="1:68" ht="27" customHeight="1" x14ac:dyDescent="0.25">
      <c r="A197" s="54" t="s">
        <v>341</v>
      </c>
      <c r="B197" s="54" t="s">
        <v>342</v>
      </c>
      <c r="C197" s="31">
        <v>4301031205</v>
      </c>
      <c r="D197" s="788">
        <v>4680115881785</v>
      </c>
      <c r="E197" s="789"/>
      <c r="F197" s="776">
        <v>0.35</v>
      </c>
      <c r="G197" s="32">
        <v>6</v>
      </c>
      <c r="H197" s="776">
        <v>2.1</v>
      </c>
      <c r="I197" s="776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4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7">
        <v>0</v>
      </c>
      <c r="Y197" s="778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customHeight="1" x14ac:dyDescent="0.25">
      <c r="A198" s="54" t="s">
        <v>343</v>
      </c>
      <c r="B198" s="54" t="s">
        <v>344</v>
      </c>
      <c r="C198" s="31">
        <v>4301031202</v>
      </c>
      <c r="D198" s="788">
        <v>4680115881679</v>
      </c>
      <c r="E198" s="789"/>
      <c r="F198" s="776">
        <v>0.35</v>
      </c>
      <c r="G198" s="32">
        <v>6</v>
      </c>
      <c r="H198" s="776">
        <v>2.1</v>
      </c>
      <c r="I198" s="776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7">
        <v>42</v>
      </c>
      <c r="Y198" s="778">
        <f t="shared" si="36"/>
        <v>42</v>
      </c>
      <c r="Z198" s="36">
        <f>IFERROR(IF(Y198=0,"",ROUNDUP(Y198/H198,0)*0.00502),"")</f>
        <v>0.1004</v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44</v>
      </c>
      <c r="BN198" s="64">
        <f t="shared" si="38"/>
        <v>44</v>
      </c>
      <c r="BO198" s="64">
        <f t="shared" si="39"/>
        <v>8.5470085470085472E-2</v>
      </c>
      <c r="BP198" s="64">
        <f t="shared" si="40"/>
        <v>8.5470085470085472E-2</v>
      </c>
    </row>
    <row r="199" spans="1:68" ht="27" customHeight="1" x14ac:dyDescent="0.25">
      <c r="A199" s="54" t="s">
        <v>345</v>
      </c>
      <c r="B199" s="54" t="s">
        <v>346</v>
      </c>
      <c r="C199" s="31">
        <v>4301031158</v>
      </c>
      <c r="D199" s="788">
        <v>4680115880191</v>
      </c>
      <c r="E199" s="789"/>
      <c r="F199" s="776">
        <v>0.4</v>
      </c>
      <c r="G199" s="32">
        <v>6</v>
      </c>
      <c r="H199" s="776">
        <v>2.4</v>
      </c>
      <c r="I199" s="776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8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7">
        <v>0</v>
      </c>
      <c r="Y199" s="778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customHeight="1" x14ac:dyDescent="0.25">
      <c r="A200" s="54" t="s">
        <v>347</v>
      </c>
      <c r="B200" s="54" t="s">
        <v>348</v>
      </c>
      <c r="C200" s="31">
        <v>4301031245</v>
      </c>
      <c r="D200" s="788">
        <v>4680115883963</v>
      </c>
      <c r="E200" s="789"/>
      <c r="F200" s="776">
        <v>0.28000000000000003</v>
      </c>
      <c r="G200" s="32">
        <v>6</v>
      </c>
      <c r="H200" s="776">
        <v>1.68</v>
      </c>
      <c r="I200" s="776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9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7">
        <v>0</v>
      </c>
      <c r="Y200" s="778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x14ac:dyDescent="0.2">
      <c r="A201" s="791"/>
      <c r="B201" s="792"/>
      <c r="C201" s="792"/>
      <c r="D201" s="792"/>
      <c r="E201" s="792"/>
      <c r="F201" s="792"/>
      <c r="G201" s="792"/>
      <c r="H201" s="792"/>
      <c r="I201" s="792"/>
      <c r="J201" s="792"/>
      <c r="K201" s="792"/>
      <c r="L201" s="792"/>
      <c r="M201" s="792"/>
      <c r="N201" s="792"/>
      <c r="O201" s="793"/>
      <c r="P201" s="795" t="s">
        <v>71</v>
      </c>
      <c r="Q201" s="796"/>
      <c r="R201" s="796"/>
      <c r="S201" s="796"/>
      <c r="T201" s="796"/>
      <c r="U201" s="796"/>
      <c r="V201" s="797"/>
      <c r="W201" s="37" t="s">
        <v>72</v>
      </c>
      <c r="X201" s="779">
        <f>IFERROR(X193/H193,"0")+IFERROR(X194/H194,"0")+IFERROR(X195/H195,"0")+IFERROR(X196/H196,"0")+IFERROR(X197/H197,"0")+IFERROR(X198/H198,"0")+IFERROR(X199/H199,"0")+IFERROR(X200/H200,"0")</f>
        <v>23.80952380952381</v>
      </c>
      <c r="Y201" s="779">
        <f>IFERROR(Y193/H193,"0")+IFERROR(Y194/H194,"0")+IFERROR(Y195/H195,"0")+IFERROR(Y196/H196,"0")+IFERROR(Y197/H197,"0")+IFERROR(Y198/H198,"0")+IFERROR(Y199/H199,"0")+IFERROR(Y200/H200,"0")</f>
        <v>24</v>
      </c>
      <c r="Z201" s="779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0.12048</v>
      </c>
      <c r="AA201" s="780"/>
      <c r="AB201" s="780"/>
      <c r="AC201" s="780"/>
    </row>
    <row r="202" spans="1:68" x14ac:dyDescent="0.2">
      <c r="A202" s="792"/>
      <c r="B202" s="792"/>
      <c r="C202" s="792"/>
      <c r="D202" s="792"/>
      <c r="E202" s="792"/>
      <c r="F202" s="792"/>
      <c r="G202" s="792"/>
      <c r="H202" s="792"/>
      <c r="I202" s="792"/>
      <c r="J202" s="792"/>
      <c r="K202" s="792"/>
      <c r="L202" s="792"/>
      <c r="M202" s="792"/>
      <c r="N202" s="792"/>
      <c r="O202" s="793"/>
      <c r="P202" s="795" t="s">
        <v>71</v>
      </c>
      <c r="Q202" s="796"/>
      <c r="R202" s="796"/>
      <c r="S202" s="796"/>
      <c r="T202" s="796"/>
      <c r="U202" s="796"/>
      <c r="V202" s="797"/>
      <c r="W202" s="37" t="s">
        <v>69</v>
      </c>
      <c r="X202" s="779">
        <f>IFERROR(SUM(X193:X200),"0")</f>
        <v>50</v>
      </c>
      <c r="Y202" s="779">
        <f>IFERROR(SUM(Y193:Y200),"0")</f>
        <v>50.4</v>
      </c>
      <c r="Z202" s="37"/>
      <c r="AA202" s="780"/>
      <c r="AB202" s="780"/>
      <c r="AC202" s="780"/>
    </row>
    <row r="203" spans="1:68" ht="16.5" customHeight="1" x14ac:dyDescent="0.25">
      <c r="A203" s="807" t="s">
        <v>350</v>
      </c>
      <c r="B203" s="792"/>
      <c r="C203" s="792"/>
      <c r="D203" s="792"/>
      <c r="E203" s="792"/>
      <c r="F203" s="792"/>
      <c r="G203" s="792"/>
      <c r="H203" s="792"/>
      <c r="I203" s="792"/>
      <c r="J203" s="792"/>
      <c r="K203" s="792"/>
      <c r="L203" s="792"/>
      <c r="M203" s="792"/>
      <c r="N203" s="792"/>
      <c r="O203" s="792"/>
      <c r="P203" s="792"/>
      <c r="Q203" s="792"/>
      <c r="R203" s="792"/>
      <c r="S203" s="792"/>
      <c r="T203" s="792"/>
      <c r="U203" s="792"/>
      <c r="V203" s="792"/>
      <c r="W203" s="792"/>
      <c r="X203" s="792"/>
      <c r="Y203" s="792"/>
      <c r="Z203" s="792"/>
      <c r="AA203" s="772"/>
      <c r="AB203" s="772"/>
      <c r="AC203" s="772"/>
    </row>
    <row r="204" spans="1:68" ht="14.25" customHeight="1" x14ac:dyDescent="0.25">
      <c r="A204" s="800" t="s">
        <v>115</v>
      </c>
      <c r="B204" s="792"/>
      <c r="C204" s="792"/>
      <c r="D204" s="792"/>
      <c r="E204" s="792"/>
      <c r="F204" s="792"/>
      <c r="G204" s="792"/>
      <c r="H204" s="792"/>
      <c r="I204" s="792"/>
      <c r="J204" s="792"/>
      <c r="K204" s="792"/>
      <c r="L204" s="792"/>
      <c r="M204" s="792"/>
      <c r="N204" s="792"/>
      <c r="O204" s="792"/>
      <c r="P204" s="792"/>
      <c r="Q204" s="792"/>
      <c r="R204" s="792"/>
      <c r="S204" s="792"/>
      <c r="T204" s="792"/>
      <c r="U204" s="792"/>
      <c r="V204" s="792"/>
      <c r="W204" s="792"/>
      <c r="X204" s="792"/>
      <c r="Y204" s="792"/>
      <c r="Z204" s="792"/>
      <c r="AA204" s="773"/>
      <c r="AB204" s="773"/>
      <c r="AC204" s="773"/>
    </row>
    <row r="205" spans="1:68" ht="16.5" customHeight="1" x14ac:dyDescent="0.25">
      <c r="A205" s="54" t="s">
        <v>351</v>
      </c>
      <c r="B205" s="54" t="s">
        <v>352</v>
      </c>
      <c r="C205" s="31">
        <v>4301011450</v>
      </c>
      <c r="D205" s="788">
        <v>4680115881402</v>
      </c>
      <c r="E205" s="789"/>
      <c r="F205" s="776">
        <v>1.35</v>
      </c>
      <c r="G205" s="32">
        <v>8</v>
      </c>
      <c r="H205" s="776">
        <v>10.8</v>
      </c>
      <c r="I205" s="776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7">
        <v>0</v>
      </c>
      <c r="Y205" s="778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customHeight="1" x14ac:dyDescent="0.25">
      <c r="A206" s="54" t="s">
        <v>354</v>
      </c>
      <c r="B206" s="54" t="s">
        <v>355</v>
      </c>
      <c r="C206" s="31">
        <v>4301011767</v>
      </c>
      <c r="D206" s="788">
        <v>4680115881396</v>
      </c>
      <c r="E206" s="789"/>
      <c r="F206" s="776">
        <v>0.45</v>
      </c>
      <c r="G206" s="32">
        <v>6</v>
      </c>
      <c r="H206" s="776">
        <v>2.7</v>
      </c>
      <c r="I206" s="776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7">
        <v>0</v>
      </c>
      <c r="Y206" s="778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x14ac:dyDescent="0.2">
      <c r="A207" s="791"/>
      <c r="B207" s="792"/>
      <c r="C207" s="792"/>
      <c r="D207" s="792"/>
      <c r="E207" s="792"/>
      <c r="F207" s="792"/>
      <c r="G207" s="792"/>
      <c r="H207" s="792"/>
      <c r="I207" s="792"/>
      <c r="J207" s="792"/>
      <c r="K207" s="792"/>
      <c r="L207" s="792"/>
      <c r="M207" s="792"/>
      <c r="N207" s="792"/>
      <c r="O207" s="793"/>
      <c r="P207" s="795" t="s">
        <v>71</v>
      </c>
      <c r="Q207" s="796"/>
      <c r="R207" s="796"/>
      <c r="S207" s="796"/>
      <c r="T207" s="796"/>
      <c r="U207" s="796"/>
      <c r="V207" s="797"/>
      <c r="W207" s="37" t="s">
        <v>72</v>
      </c>
      <c r="X207" s="779">
        <f>IFERROR(X205/H205,"0")+IFERROR(X206/H206,"0")</f>
        <v>0</v>
      </c>
      <c r="Y207" s="779">
        <f>IFERROR(Y205/H205,"0")+IFERROR(Y206/H206,"0")</f>
        <v>0</v>
      </c>
      <c r="Z207" s="779">
        <f>IFERROR(IF(Z205="",0,Z205),"0")+IFERROR(IF(Z206="",0,Z206),"0")</f>
        <v>0</v>
      </c>
      <c r="AA207" s="780"/>
      <c r="AB207" s="780"/>
      <c r="AC207" s="780"/>
    </row>
    <row r="208" spans="1:68" x14ac:dyDescent="0.2">
      <c r="A208" s="792"/>
      <c r="B208" s="792"/>
      <c r="C208" s="792"/>
      <c r="D208" s="792"/>
      <c r="E208" s="792"/>
      <c r="F208" s="792"/>
      <c r="G208" s="792"/>
      <c r="H208" s="792"/>
      <c r="I208" s="792"/>
      <c r="J208" s="792"/>
      <c r="K208" s="792"/>
      <c r="L208" s="792"/>
      <c r="M208" s="792"/>
      <c r="N208" s="792"/>
      <c r="O208" s="793"/>
      <c r="P208" s="795" t="s">
        <v>71</v>
      </c>
      <c r="Q208" s="796"/>
      <c r="R208" s="796"/>
      <c r="S208" s="796"/>
      <c r="T208" s="796"/>
      <c r="U208" s="796"/>
      <c r="V208" s="797"/>
      <c r="W208" s="37" t="s">
        <v>69</v>
      </c>
      <c r="X208" s="779">
        <f>IFERROR(SUM(X205:X206),"0")</f>
        <v>0</v>
      </c>
      <c r="Y208" s="779">
        <f>IFERROR(SUM(Y205:Y206),"0")</f>
        <v>0</v>
      </c>
      <c r="Z208" s="37"/>
      <c r="AA208" s="780"/>
      <c r="AB208" s="780"/>
      <c r="AC208" s="780"/>
    </row>
    <row r="209" spans="1:68" ht="14.25" customHeight="1" x14ac:dyDescent="0.25">
      <c r="A209" s="800" t="s">
        <v>172</v>
      </c>
      <c r="B209" s="792"/>
      <c r="C209" s="792"/>
      <c r="D209" s="792"/>
      <c r="E209" s="792"/>
      <c r="F209" s="792"/>
      <c r="G209" s="792"/>
      <c r="H209" s="792"/>
      <c r="I209" s="792"/>
      <c r="J209" s="792"/>
      <c r="K209" s="792"/>
      <c r="L209" s="792"/>
      <c r="M209" s="792"/>
      <c r="N209" s="792"/>
      <c r="O209" s="792"/>
      <c r="P209" s="792"/>
      <c r="Q209" s="792"/>
      <c r="R209" s="792"/>
      <c r="S209" s="792"/>
      <c r="T209" s="792"/>
      <c r="U209" s="792"/>
      <c r="V209" s="792"/>
      <c r="W209" s="792"/>
      <c r="X209" s="792"/>
      <c r="Y209" s="792"/>
      <c r="Z209" s="792"/>
      <c r="AA209" s="773"/>
      <c r="AB209" s="773"/>
      <c r="AC209" s="773"/>
    </row>
    <row r="210" spans="1:68" ht="16.5" customHeight="1" x14ac:dyDescent="0.25">
      <c r="A210" s="54" t="s">
        <v>357</v>
      </c>
      <c r="B210" s="54" t="s">
        <v>358</v>
      </c>
      <c r="C210" s="31">
        <v>4301020262</v>
      </c>
      <c r="D210" s="788">
        <v>4680115882935</v>
      </c>
      <c r="E210" s="789"/>
      <c r="F210" s="776">
        <v>1.35</v>
      </c>
      <c r="G210" s="32">
        <v>8</v>
      </c>
      <c r="H210" s="776">
        <v>10.8</v>
      </c>
      <c r="I210" s="776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7">
        <v>0</v>
      </c>
      <c r="Y210" s="778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customHeight="1" x14ac:dyDescent="0.25">
      <c r="A211" s="54" t="s">
        <v>360</v>
      </c>
      <c r="B211" s="54" t="s">
        <v>361</v>
      </c>
      <c r="C211" s="31">
        <v>4301020220</v>
      </c>
      <c r="D211" s="788">
        <v>4680115880764</v>
      </c>
      <c r="E211" s="789"/>
      <c r="F211" s="776">
        <v>0.35</v>
      </c>
      <c r="G211" s="32">
        <v>6</v>
      </c>
      <c r="H211" s="776">
        <v>2.1</v>
      </c>
      <c r="I211" s="776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10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7">
        <v>0</v>
      </c>
      <c r="Y211" s="778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x14ac:dyDescent="0.2">
      <c r="A212" s="791"/>
      <c r="B212" s="792"/>
      <c r="C212" s="792"/>
      <c r="D212" s="792"/>
      <c r="E212" s="792"/>
      <c r="F212" s="792"/>
      <c r="G212" s="792"/>
      <c r="H212" s="792"/>
      <c r="I212" s="792"/>
      <c r="J212" s="792"/>
      <c r="K212" s="792"/>
      <c r="L212" s="792"/>
      <c r="M212" s="792"/>
      <c r="N212" s="792"/>
      <c r="O212" s="793"/>
      <c r="P212" s="795" t="s">
        <v>71</v>
      </c>
      <c r="Q212" s="796"/>
      <c r="R212" s="796"/>
      <c r="S212" s="796"/>
      <c r="T212" s="796"/>
      <c r="U212" s="796"/>
      <c r="V212" s="797"/>
      <c r="W212" s="37" t="s">
        <v>72</v>
      </c>
      <c r="X212" s="779">
        <f>IFERROR(X210/H210,"0")+IFERROR(X211/H211,"0")</f>
        <v>0</v>
      </c>
      <c r="Y212" s="779">
        <f>IFERROR(Y210/H210,"0")+IFERROR(Y211/H211,"0")</f>
        <v>0</v>
      </c>
      <c r="Z212" s="779">
        <f>IFERROR(IF(Z210="",0,Z210),"0")+IFERROR(IF(Z211="",0,Z211),"0")</f>
        <v>0</v>
      </c>
      <c r="AA212" s="780"/>
      <c r="AB212" s="780"/>
      <c r="AC212" s="780"/>
    </row>
    <row r="213" spans="1:68" x14ac:dyDescent="0.2">
      <c r="A213" s="792"/>
      <c r="B213" s="792"/>
      <c r="C213" s="792"/>
      <c r="D213" s="792"/>
      <c r="E213" s="792"/>
      <c r="F213" s="792"/>
      <c r="G213" s="792"/>
      <c r="H213" s="792"/>
      <c r="I213" s="792"/>
      <c r="J213" s="792"/>
      <c r="K213" s="792"/>
      <c r="L213" s="792"/>
      <c r="M213" s="792"/>
      <c r="N213" s="792"/>
      <c r="O213" s="793"/>
      <c r="P213" s="795" t="s">
        <v>71</v>
      </c>
      <c r="Q213" s="796"/>
      <c r="R213" s="796"/>
      <c r="S213" s="796"/>
      <c r="T213" s="796"/>
      <c r="U213" s="796"/>
      <c r="V213" s="797"/>
      <c r="W213" s="37" t="s">
        <v>69</v>
      </c>
      <c r="X213" s="779">
        <f>IFERROR(SUM(X210:X211),"0")</f>
        <v>0</v>
      </c>
      <c r="Y213" s="779">
        <f>IFERROR(SUM(Y210:Y211),"0")</f>
        <v>0</v>
      </c>
      <c r="Z213" s="37"/>
      <c r="AA213" s="780"/>
      <c r="AB213" s="780"/>
      <c r="AC213" s="780"/>
    </row>
    <row r="214" spans="1:68" ht="14.25" customHeight="1" x14ac:dyDescent="0.25">
      <c r="A214" s="800" t="s">
        <v>64</v>
      </c>
      <c r="B214" s="792"/>
      <c r="C214" s="792"/>
      <c r="D214" s="792"/>
      <c r="E214" s="792"/>
      <c r="F214" s="792"/>
      <c r="G214" s="792"/>
      <c r="H214" s="792"/>
      <c r="I214" s="792"/>
      <c r="J214" s="792"/>
      <c r="K214" s="792"/>
      <c r="L214" s="792"/>
      <c r="M214" s="792"/>
      <c r="N214" s="792"/>
      <c r="O214" s="792"/>
      <c r="P214" s="792"/>
      <c r="Q214" s="792"/>
      <c r="R214" s="792"/>
      <c r="S214" s="792"/>
      <c r="T214" s="792"/>
      <c r="U214" s="792"/>
      <c r="V214" s="792"/>
      <c r="W214" s="792"/>
      <c r="X214" s="792"/>
      <c r="Y214" s="792"/>
      <c r="Z214" s="792"/>
      <c r="AA214" s="773"/>
      <c r="AB214" s="773"/>
      <c r="AC214" s="773"/>
    </row>
    <row r="215" spans="1:68" ht="27" customHeight="1" x14ac:dyDescent="0.25">
      <c r="A215" s="54" t="s">
        <v>362</v>
      </c>
      <c r="B215" s="54" t="s">
        <v>363</v>
      </c>
      <c r="C215" s="31">
        <v>4301031224</v>
      </c>
      <c r="D215" s="788">
        <v>4680115882683</v>
      </c>
      <c r="E215" s="789"/>
      <c r="F215" s="776">
        <v>0.9</v>
      </c>
      <c r="G215" s="32">
        <v>6</v>
      </c>
      <c r="H215" s="776">
        <v>5.4</v>
      </c>
      <c r="I215" s="776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7">
        <v>0</v>
      </c>
      <c r="Y215" s="778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customHeight="1" x14ac:dyDescent="0.25">
      <c r="A216" s="54" t="s">
        <v>365</v>
      </c>
      <c r="B216" s="54" t="s">
        <v>366</v>
      </c>
      <c r="C216" s="31">
        <v>4301031230</v>
      </c>
      <c r="D216" s="788">
        <v>4680115882690</v>
      </c>
      <c r="E216" s="789"/>
      <c r="F216" s="776">
        <v>0.9</v>
      </c>
      <c r="G216" s="32">
        <v>6</v>
      </c>
      <c r="H216" s="776">
        <v>5.4</v>
      </c>
      <c r="I216" s="776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99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7">
        <v>0</v>
      </c>
      <c r="Y216" s="778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customHeight="1" x14ac:dyDescent="0.25">
      <c r="A217" s="54" t="s">
        <v>368</v>
      </c>
      <c r="B217" s="54" t="s">
        <v>369</v>
      </c>
      <c r="C217" s="31">
        <v>4301031220</v>
      </c>
      <c r="D217" s="788">
        <v>4680115882669</v>
      </c>
      <c r="E217" s="789"/>
      <c r="F217" s="776">
        <v>0.9</v>
      </c>
      <c r="G217" s="32">
        <v>6</v>
      </c>
      <c r="H217" s="776">
        <v>5.4</v>
      </c>
      <c r="I217" s="776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04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7">
        <v>0</v>
      </c>
      <c r="Y217" s="778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customHeight="1" x14ac:dyDescent="0.25">
      <c r="A218" s="54" t="s">
        <v>371</v>
      </c>
      <c r="B218" s="54" t="s">
        <v>372</v>
      </c>
      <c r="C218" s="31">
        <v>4301031221</v>
      </c>
      <c r="D218" s="788">
        <v>4680115882676</v>
      </c>
      <c r="E218" s="789"/>
      <c r="F218" s="776">
        <v>0.9</v>
      </c>
      <c r="G218" s="32">
        <v>6</v>
      </c>
      <c r="H218" s="776">
        <v>5.4</v>
      </c>
      <c r="I218" s="776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7">
        <v>0</v>
      </c>
      <c r="Y218" s="778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customHeight="1" x14ac:dyDescent="0.25">
      <c r="A219" s="54" t="s">
        <v>374</v>
      </c>
      <c r="B219" s="54" t="s">
        <v>375</v>
      </c>
      <c r="C219" s="31">
        <v>4301031223</v>
      </c>
      <c r="D219" s="788">
        <v>4680115884014</v>
      </c>
      <c r="E219" s="789"/>
      <c r="F219" s="776">
        <v>0.3</v>
      </c>
      <c r="G219" s="32">
        <v>6</v>
      </c>
      <c r="H219" s="776">
        <v>1.8</v>
      </c>
      <c r="I219" s="776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7">
        <v>0</v>
      </c>
      <c r="Y219" s="778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customHeight="1" x14ac:dyDescent="0.25">
      <c r="A220" s="54" t="s">
        <v>376</v>
      </c>
      <c r="B220" s="54" t="s">
        <v>377</v>
      </c>
      <c r="C220" s="31">
        <v>4301031222</v>
      </c>
      <c r="D220" s="788">
        <v>4680115884007</v>
      </c>
      <c r="E220" s="789"/>
      <c r="F220" s="776">
        <v>0.3</v>
      </c>
      <c r="G220" s="32">
        <v>6</v>
      </c>
      <c r="H220" s="776">
        <v>1.8</v>
      </c>
      <c r="I220" s="776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0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7">
        <v>0</v>
      </c>
      <c r="Y220" s="778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customHeight="1" x14ac:dyDescent="0.25">
      <c r="A221" s="54" t="s">
        <v>378</v>
      </c>
      <c r="B221" s="54" t="s">
        <v>379</v>
      </c>
      <c r="C221" s="31">
        <v>4301031229</v>
      </c>
      <c r="D221" s="788">
        <v>4680115884038</v>
      </c>
      <c r="E221" s="789"/>
      <c r="F221" s="776">
        <v>0.3</v>
      </c>
      <c r="G221" s="32">
        <v>6</v>
      </c>
      <c r="H221" s="776">
        <v>1.8</v>
      </c>
      <c r="I221" s="776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105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7">
        <v>0</v>
      </c>
      <c r="Y221" s="778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customHeight="1" x14ac:dyDescent="0.25">
      <c r="A222" s="54" t="s">
        <v>380</v>
      </c>
      <c r="B222" s="54" t="s">
        <v>381</v>
      </c>
      <c r="C222" s="31">
        <v>4301031225</v>
      </c>
      <c r="D222" s="788">
        <v>4680115884021</v>
      </c>
      <c r="E222" s="789"/>
      <c r="F222" s="776">
        <v>0.3</v>
      </c>
      <c r="G222" s="32">
        <v>6</v>
      </c>
      <c r="H222" s="776">
        <v>1.8</v>
      </c>
      <c r="I222" s="776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7">
        <v>0</v>
      </c>
      <c r="Y222" s="778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x14ac:dyDescent="0.2">
      <c r="A223" s="791"/>
      <c r="B223" s="792"/>
      <c r="C223" s="792"/>
      <c r="D223" s="792"/>
      <c r="E223" s="792"/>
      <c r="F223" s="792"/>
      <c r="G223" s="792"/>
      <c r="H223" s="792"/>
      <c r="I223" s="792"/>
      <c r="J223" s="792"/>
      <c r="K223" s="792"/>
      <c r="L223" s="792"/>
      <c r="M223" s="792"/>
      <c r="N223" s="792"/>
      <c r="O223" s="793"/>
      <c r="P223" s="795" t="s">
        <v>71</v>
      </c>
      <c r="Q223" s="796"/>
      <c r="R223" s="796"/>
      <c r="S223" s="796"/>
      <c r="T223" s="796"/>
      <c r="U223" s="796"/>
      <c r="V223" s="797"/>
      <c r="W223" s="37" t="s">
        <v>72</v>
      </c>
      <c r="X223" s="779">
        <f>IFERROR(X215/H215,"0")+IFERROR(X216/H216,"0")+IFERROR(X217/H217,"0")+IFERROR(X218/H218,"0")+IFERROR(X219/H219,"0")+IFERROR(X220/H220,"0")+IFERROR(X221/H221,"0")+IFERROR(X222/H222,"0")</f>
        <v>0</v>
      </c>
      <c r="Y223" s="779">
        <f>IFERROR(Y215/H215,"0")+IFERROR(Y216/H216,"0")+IFERROR(Y217/H217,"0")+IFERROR(Y218/H218,"0")+IFERROR(Y219/H219,"0")+IFERROR(Y220/H220,"0")+IFERROR(Y221/H221,"0")+IFERROR(Y222/H222,"0")</f>
        <v>0</v>
      </c>
      <c r="Z223" s="779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80"/>
      <c r="AB223" s="780"/>
      <c r="AC223" s="780"/>
    </row>
    <row r="224" spans="1:68" x14ac:dyDescent="0.2">
      <c r="A224" s="792"/>
      <c r="B224" s="792"/>
      <c r="C224" s="792"/>
      <c r="D224" s="792"/>
      <c r="E224" s="792"/>
      <c r="F224" s="792"/>
      <c r="G224" s="792"/>
      <c r="H224" s="792"/>
      <c r="I224" s="792"/>
      <c r="J224" s="792"/>
      <c r="K224" s="792"/>
      <c r="L224" s="792"/>
      <c r="M224" s="792"/>
      <c r="N224" s="792"/>
      <c r="O224" s="793"/>
      <c r="P224" s="795" t="s">
        <v>71</v>
      </c>
      <c r="Q224" s="796"/>
      <c r="R224" s="796"/>
      <c r="S224" s="796"/>
      <c r="T224" s="796"/>
      <c r="U224" s="796"/>
      <c r="V224" s="797"/>
      <c r="W224" s="37" t="s">
        <v>69</v>
      </c>
      <c r="X224" s="779">
        <f>IFERROR(SUM(X215:X222),"0")</f>
        <v>0</v>
      </c>
      <c r="Y224" s="779">
        <f>IFERROR(SUM(Y215:Y222),"0")</f>
        <v>0</v>
      </c>
      <c r="Z224" s="37"/>
      <c r="AA224" s="780"/>
      <c r="AB224" s="780"/>
      <c r="AC224" s="780"/>
    </row>
    <row r="225" spans="1:68" ht="14.25" customHeight="1" x14ac:dyDescent="0.25">
      <c r="A225" s="800" t="s">
        <v>73</v>
      </c>
      <c r="B225" s="792"/>
      <c r="C225" s="792"/>
      <c r="D225" s="792"/>
      <c r="E225" s="792"/>
      <c r="F225" s="792"/>
      <c r="G225" s="792"/>
      <c r="H225" s="792"/>
      <c r="I225" s="792"/>
      <c r="J225" s="792"/>
      <c r="K225" s="792"/>
      <c r="L225" s="792"/>
      <c r="M225" s="792"/>
      <c r="N225" s="792"/>
      <c r="O225" s="792"/>
      <c r="P225" s="792"/>
      <c r="Q225" s="792"/>
      <c r="R225" s="792"/>
      <c r="S225" s="792"/>
      <c r="T225" s="792"/>
      <c r="U225" s="792"/>
      <c r="V225" s="792"/>
      <c r="W225" s="792"/>
      <c r="X225" s="792"/>
      <c r="Y225" s="792"/>
      <c r="Z225" s="792"/>
      <c r="AA225" s="773"/>
      <c r="AB225" s="773"/>
      <c r="AC225" s="773"/>
    </row>
    <row r="226" spans="1:68" ht="37.5" customHeight="1" x14ac:dyDescent="0.25">
      <c r="A226" s="54" t="s">
        <v>382</v>
      </c>
      <c r="B226" s="54" t="s">
        <v>383</v>
      </c>
      <c r="C226" s="31">
        <v>4301051408</v>
      </c>
      <c r="D226" s="788">
        <v>4680115881594</v>
      </c>
      <c r="E226" s="789"/>
      <c r="F226" s="776">
        <v>1.35</v>
      </c>
      <c r="G226" s="32">
        <v>6</v>
      </c>
      <c r="H226" s="776">
        <v>8.1</v>
      </c>
      <c r="I226" s="776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7">
        <v>0</v>
      </c>
      <c r="Y226" s="778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customHeight="1" x14ac:dyDescent="0.25">
      <c r="A227" s="54" t="s">
        <v>385</v>
      </c>
      <c r="B227" s="54" t="s">
        <v>386</v>
      </c>
      <c r="C227" s="31">
        <v>4301051754</v>
      </c>
      <c r="D227" s="788">
        <v>4680115880962</v>
      </c>
      <c r="E227" s="789"/>
      <c r="F227" s="776">
        <v>1.3</v>
      </c>
      <c r="G227" s="32">
        <v>6</v>
      </c>
      <c r="H227" s="776">
        <v>7.8</v>
      </c>
      <c r="I227" s="776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3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7">
        <v>0</v>
      </c>
      <c r="Y227" s="778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customHeight="1" x14ac:dyDescent="0.25">
      <c r="A228" s="54" t="s">
        <v>388</v>
      </c>
      <c r="B228" s="54" t="s">
        <v>389</v>
      </c>
      <c r="C228" s="31">
        <v>4301051411</v>
      </c>
      <c r="D228" s="788">
        <v>4680115881617</v>
      </c>
      <c r="E228" s="789"/>
      <c r="F228" s="776">
        <v>1.35</v>
      </c>
      <c r="G228" s="32">
        <v>6</v>
      </c>
      <c r="H228" s="776">
        <v>8.1</v>
      </c>
      <c r="I228" s="776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9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7">
        <v>0</v>
      </c>
      <c r="Y228" s="778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customHeight="1" x14ac:dyDescent="0.25">
      <c r="A229" s="54" t="s">
        <v>391</v>
      </c>
      <c r="B229" s="54" t="s">
        <v>392</v>
      </c>
      <c r="C229" s="31">
        <v>4301051632</v>
      </c>
      <c r="D229" s="788">
        <v>4680115880573</v>
      </c>
      <c r="E229" s="789"/>
      <c r="F229" s="776">
        <v>1.45</v>
      </c>
      <c r="G229" s="32">
        <v>6</v>
      </c>
      <c r="H229" s="776">
        <v>8.6999999999999993</v>
      </c>
      <c r="I229" s="776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101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7">
        <v>0</v>
      </c>
      <c r="Y229" s="778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customHeight="1" x14ac:dyDescent="0.25">
      <c r="A230" s="54" t="s">
        <v>394</v>
      </c>
      <c r="B230" s="54" t="s">
        <v>395</v>
      </c>
      <c r="C230" s="31">
        <v>4301051407</v>
      </c>
      <c r="D230" s="788">
        <v>4680115882195</v>
      </c>
      <c r="E230" s="789"/>
      <c r="F230" s="776">
        <v>0.4</v>
      </c>
      <c r="G230" s="32">
        <v>6</v>
      </c>
      <c r="H230" s="776">
        <v>2.4</v>
      </c>
      <c r="I230" s="776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7">
        <v>0</v>
      </c>
      <c r="Y230" s="778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customHeight="1" x14ac:dyDescent="0.25">
      <c r="A231" s="54" t="s">
        <v>396</v>
      </c>
      <c r="B231" s="54" t="s">
        <v>397</v>
      </c>
      <c r="C231" s="31">
        <v>4301051752</v>
      </c>
      <c r="D231" s="788">
        <v>4680115882607</v>
      </c>
      <c r="E231" s="789"/>
      <c r="F231" s="776">
        <v>0.3</v>
      </c>
      <c r="G231" s="32">
        <v>6</v>
      </c>
      <c r="H231" s="776">
        <v>1.8</v>
      </c>
      <c r="I231" s="776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79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7">
        <v>0</v>
      </c>
      <c r="Y231" s="778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customHeight="1" x14ac:dyDescent="0.25">
      <c r="A232" s="54" t="s">
        <v>399</v>
      </c>
      <c r="B232" s="54" t="s">
        <v>400</v>
      </c>
      <c r="C232" s="31">
        <v>4301051630</v>
      </c>
      <c r="D232" s="788">
        <v>4680115880092</v>
      </c>
      <c r="E232" s="789"/>
      <c r="F232" s="776">
        <v>0.4</v>
      </c>
      <c r="G232" s="32">
        <v>6</v>
      </c>
      <c r="H232" s="776">
        <v>2.4</v>
      </c>
      <c r="I232" s="776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103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7">
        <v>69</v>
      </c>
      <c r="Y232" s="778">
        <f t="shared" si="46"/>
        <v>69.599999999999994</v>
      </c>
      <c r="Z232" s="36">
        <f t="shared" si="51"/>
        <v>0.18879000000000001</v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76.245000000000005</v>
      </c>
      <c r="BN232" s="64">
        <f t="shared" si="48"/>
        <v>76.908000000000001</v>
      </c>
      <c r="BO232" s="64">
        <f t="shared" si="49"/>
        <v>0.15796703296703299</v>
      </c>
      <c r="BP232" s="64">
        <f t="shared" si="50"/>
        <v>0.15934065934065936</v>
      </c>
    </row>
    <row r="233" spans="1:68" ht="27" customHeight="1" x14ac:dyDescent="0.25">
      <c r="A233" s="54" t="s">
        <v>402</v>
      </c>
      <c r="B233" s="54" t="s">
        <v>403</v>
      </c>
      <c r="C233" s="31">
        <v>4301051631</v>
      </c>
      <c r="D233" s="788">
        <v>4680115880221</v>
      </c>
      <c r="E233" s="789"/>
      <c r="F233" s="776">
        <v>0.4</v>
      </c>
      <c r="G233" s="32">
        <v>6</v>
      </c>
      <c r="H233" s="776">
        <v>2.4</v>
      </c>
      <c r="I233" s="776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2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7">
        <v>44</v>
      </c>
      <c r="Y233" s="778">
        <f t="shared" si="46"/>
        <v>45.6</v>
      </c>
      <c r="Z233" s="36">
        <f t="shared" si="51"/>
        <v>0.12369000000000001</v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48.620000000000005</v>
      </c>
      <c r="BN233" s="64">
        <f t="shared" si="48"/>
        <v>50.388000000000005</v>
      </c>
      <c r="BO233" s="64">
        <f t="shared" si="49"/>
        <v>0.10073260073260075</v>
      </c>
      <c r="BP233" s="64">
        <f t="shared" si="50"/>
        <v>0.1043956043956044</v>
      </c>
    </row>
    <row r="234" spans="1:68" ht="27" customHeight="1" x14ac:dyDescent="0.25">
      <c r="A234" s="54" t="s">
        <v>404</v>
      </c>
      <c r="B234" s="54" t="s">
        <v>405</v>
      </c>
      <c r="C234" s="31">
        <v>4301051749</v>
      </c>
      <c r="D234" s="788">
        <v>4680115882942</v>
      </c>
      <c r="E234" s="789"/>
      <c r="F234" s="776">
        <v>0.3</v>
      </c>
      <c r="G234" s="32">
        <v>6</v>
      </c>
      <c r="H234" s="776">
        <v>1.8</v>
      </c>
      <c r="I234" s="776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7">
        <v>0</v>
      </c>
      <c r="Y234" s="778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customHeight="1" x14ac:dyDescent="0.25">
      <c r="A235" s="54" t="s">
        <v>406</v>
      </c>
      <c r="B235" s="54" t="s">
        <v>407</v>
      </c>
      <c r="C235" s="31">
        <v>4301051753</v>
      </c>
      <c r="D235" s="788">
        <v>4680115880504</v>
      </c>
      <c r="E235" s="789"/>
      <c r="F235" s="776">
        <v>0.4</v>
      </c>
      <c r="G235" s="32">
        <v>6</v>
      </c>
      <c r="H235" s="776">
        <v>2.4</v>
      </c>
      <c r="I235" s="776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7">
        <v>0</v>
      </c>
      <c r="Y235" s="778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customHeight="1" x14ac:dyDescent="0.25">
      <c r="A236" s="54" t="s">
        <v>408</v>
      </c>
      <c r="B236" s="54" t="s">
        <v>409</v>
      </c>
      <c r="C236" s="31">
        <v>4301051410</v>
      </c>
      <c r="D236" s="788">
        <v>4680115882164</v>
      </c>
      <c r="E236" s="789"/>
      <c r="F236" s="776">
        <v>0.4</v>
      </c>
      <c r="G236" s="32">
        <v>6</v>
      </c>
      <c r="H236" s="776">
        <v>2.4</v>
      </c>
      <c r="I236" s="776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3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7">
        <v>0</v>
      </c>
      <c r="Y236" s="778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x14ac:dyDescent="0.2">
      <c r="A237" s="791"/>
      <c r="B237" s="792"/>
      <c r="C237" s="792"/>
      <c r="D237" s="792"/>
      <c r="E237" s="792"/>
      <c r="F237" s="792"/>
      <c r="G237" s="792"/>
      <c r="H237" s="792"/>
      <c r="I237" s="792"/>
      <c r="J237" s="792"/>
      <c r="K237" s="792"/>
      <c r="L237" s="792"/>
      <c r="M237" s="792"/>
      <c r="N237" s="792"/>
      <c r="O237" s="793"/>
      <c r="P237" s="795" t="s">
        <v>71</v>
      </c>
      <c r="Q237" s="796"/>
      <c r="R237" s="796"/>
      <c r="S237" s="796"/>
      <c r="T237" s="796"/>
      <c r="U237" s="796"/>
      <c r="V237" s="797"/>
      <c r="W237" s="37" t="s">
        <v>72</v>
      </c>
      <c r="X237" s="779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47.083333333333336</v>
      </c>
      <c r="Y237" s="779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48</v>
      </c>
      <c r="Z237" s="779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0.31248000000000004</v>
      </c>
      <c r="AA237" s="780"/>
      <c r="AB237" s="780"/>
      <c r="AC237" s="780"/>
    </row>
    <row r="238" spans="1:68" x14ac:dyDescent="0.2">
      <c r="A238" s="792"/>
      <c r="B238" s="792"/>
      <c r="C238" s="792"/>
      <c r="D238" s="792"/>
      <c r="E238" s="792"/>
      <c r="F238" s="792"/>
      <c r="G238" s="792"/>
      <c r="H238" s="792"/>
      <c r="I238" s="792"/>
      <c r="J238" s="792"/>
      <c r="K238" s="792"/>
      <c r="L238" s="792"/>
      <c r="M238" s="792"/>
      <c r="N238" s="792"/>
      <c r="O238" s="793"/>
      <c r="P238" s="795" t="s">
        <v>71</v>
      </c>
      <c r="Q238" s="796"/>
      <c r="R238" s="796"/>
      <c r="S238" s="796"/>
      <c r="T238" s="796"/>
      <c r="U238" s="796"/>
      <c r="V238" s="797"/>
      <c r="W238" s="37" t="s">
        <v>69</v>
      </c>
      <c r="X238" s="779">
        <f>IFERROR(SUM(X226:X236),"0")</f>
        <v>113</v>
      </c>
      <c r="Y238" s="779">
        <f>IFERROR(SUM(Y226:Y236),"0")</f>
        <v>115.19999999999999</v>
      </c>
      <c r="Z238" s="37"/>
      <c r="AA238" s="780"/>
      <c r="AB238" s="780"/>
      <c r="AC238" s="780"/>
    </row>
    <row r="239" spans="1:68" ht="14.25" customHeight="1" x14ac:dyDescent="0.25">
      <c r="A239" s="800" t="s">
        <v>213</v>
      </c>
      <c r="B239" s="792"/>
      <c r="C239" s="792"/>
      <c r="D239" s="792"/>
      <c r="E239" s="792"/>
      <c r="F239" s="792"/>
      <c r="G239" s="792"/>
      <c r="H239" s="792"/>
      <c r="I239" s="792"/>
      <c r="J239" s="792"/>
      <c r="K239" s="792"/>
      <c r="L239" s="792"/>
      <c r="M239" s="792"/>
      <c r="N239" s="792"/>
      <c r="O239" s="792"/>
      <c r="P239" s="792"/>
      <c r="Q239" s="792"/>
      <c r="R239" s="792"/>
      <c r="S239" s="792"/>
      <c r="T239" s="792"/>
      <c r="U239" s="792"/>
      <c r="V239" s="792"/>
      <c r="W239" s="792"/>
      <c r="X239" s="792"/>
      <c r="Y239" s="792"/>
      <c r="Z239" s="792"/>
      <c r="AA239" s="773"/>
      <c r="AB239" s="773"/>
      <c r="AC239" s="773"/>
    </row>
    <row r="240" spans="1:68" ht="16.5" customHeight="1" x14ac:dyDescent="0.25">
      <c r="A240" s="54" t="s">
        <v>411</v>
      </c>
      <c r="B240" s="54" t="s">
        <v>412</v>
      </c>
      <c r="C240" s="31">
        <v>4301060360</v>
      </c>
      <c r="D240" s="788">
        <v>4680115882874</v>
      </c>
      <c r="E240" s="789"/>
      <c r="F240" s="776">
        <v>0.8</v>
      </c>
      <c r="G240" s="32">
        <v>4</v>
      </c>
      <c r="H240" s="776">
        <v>3.2</v>
      </c>
      <c r="I240" s="776">
        <v>3.4660000000000002</v>
      </c>
      <c r="J240" s="32">
        <v>120</v>
      </c>
      <c r="K240" s="32" t="s">
        <v>128</v>
      </c>
      <c r="L240" s="32"/>
      <c r="M240" s="33" t="s">
        <v>68</v>
      </c>
      <c r="N240" s="33"/>
      <c r="O240" s="32">
        <v>30</v>
      </c>
      <c r="P240" s="869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7">
        <v>0</v>
      </c>
      <c r="Y240" s="778">
        <f t="shared" ref="Y240:Y245" si="52">IFERROR(IF(X240="",0,CEILING((X240/$H240),1)*$H240),"")</f>
        <v>0</v>
      </c>
      <c r="Z240" s="36" t="str">
        <f>IFERROR(IF(Y240=0,"",ROUNDUP(Y240/H240,0)*0.00937),"")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customHeight="1" x14ac:dyDescent="0.25">
      <c r="A241" s="54" t="s">
        <v>411</v>
      </c>
      <c r="B241" s="54" t="s">
        <v>414</v>
      </c>
      <c r="C241" s="31">
        <v>4301060460</v>
      </c>
      <c r="D241" s="788">
        <v>4680115882874</v>
      </c>
      <c r="E241" s="789"/>
      <c r="F241" s="776">
        <v>0.8</v>
      </c>
      <c r="G241" s="32">
        <v>4</v>
      </c>
      <c r="H241" s="776">
        <v>3.2</v>
      </c>
      <c r="I241" s="776">
        <v>3.4660000000000002</v>
      </c>
      <c r="J241" s="32">
        <v>132</v>
      </c>
      <c r="K241" s="32" t="s">
        <v>128</v>
      </c>
      <c r="L241" s="32"/>
      <c r="M241" s="33" t="s">
        <v>164</v>
      </c>
      <c r="N241" s="33"/>
      <c r="O241" s="32">
        <v>30</v>
      </c>
      <c r="P241" s="1122" t="s">
        <v>415</v>
      </c>
      <c r="Q241" s="782"/>
      <c r="R241" s="782"/>
      <c r="S241" s="782"/>
      <c r="T241" s="783"/>
      <c r="U241" s="34"/>
      <c r="V241" s="34"/>
      <c r="W241" s="35" t="s">
        <v>69</v>
      </c>
      <c r="X241" s="777">
        <v>0</v>
      </c>
      <c r="Y241" s="778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416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customHeight="1" x14ac:dyDescent="0.25">
      <c r="A242" s="54" t="s">
        <v>411</v>
      </c>
      <c r="B242" s="54" t="s">
        <v>417</v>
      </c>
      <c r="C242" s="31">
        <v>4301060404</v>
      </c>
      <c r="D242" s="788">
        <v>4680115882874</v>
      </c>
      <c r="E242" s="789"/>
      <c r="F242" s="776">
        <v>0.8</v>
      </c>
      <c r="G242" s="32">
        <v>4</v>
      </c>
      <c r="H242" s="776">
        <v>3.2</v>
      </c>
      <c r="I242" s="776">
        <v>3.4660000000000002</v>
      </c>
      <c r="J242" s="32">
        <v>132</v>
      </c>
      <c r="K242" s="32" t="s">
        <v>128</v>
      </c>
      <c r="L242" s="32"/>
      <c r="M242" s="33" t="s">
        <v>68</v>
      </c>
      <c r="N242" s="33"/>
      <c r="O242" s="32">
        <v>40</v>
      </c>
      <c r="P242" s="86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2" s="782"/>
      <c r="R242" s="782"/>
      <c r="S242" s="782"/>
      <c r="T242" s="783"/>
      <c r="U242" s="34"/>
      <c r="V242" s="34"/>
      <c r="W242" s="35" t="s">
        <v>69</v>
      </c>
      <c r="X242" s="777">
        <v>0</v>
      </c>
      <c r="Y242" s="778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customHeight="1" x14ac:dyDescent="0.25">
      <c r="A243" s="54" t="s">
        <v>419</v>
      </c>
      <c r="B243" s="54" t="s">
        <v>420</v>
      </c>
      <c r="C243" s="31">
        <v>4301060359</v>
      </c>
      <c r="D243" s="788">
        <v>4680115884434</v>
      </c>
      <c r="E243" s="789"/>
      <c r="F243" s="776">
        <v>0.8</v>
      </c>
      <c r="G243" s="32">
        <v>4</v>
      </c>
      <c r="H243" s="776">
        <v>3.2</v>
      </c>
      <c r="I243" s="776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19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7">
        <v>0</v>
      </c>
      <c r="Y243" s="778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customHeight="1" x14ac:dyDescent="0.25">
      <c r="A244" s="54" t="s">
        <v>422</v>
      </c>
      <c r="B244" s="54" t="s">
        <v>423</v>
      </c>
      <c r="C244" s="31">
        <v>4301060375</v>
      </c>
      <c r="D244" s="788">
        <v>4680115880818</v>
      </c>
      <c r="E244" s="789"/>
      <c r="F244" s="776">
        <v>0.4</v>
      </c>
      <c r="G244" s="32">
        <v>6</v>
      </c>
      <c r="H244" s="776">
        <v>2.4</v>
      </c>
      <c r="I244" s="776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8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7">
        <v>0</v>
      </c>
      <c r="Y244" s="778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customHeight="1" x14ac:dyDescent="0.25">
      <c r="A245" s="54" t="s">
        <v>425</v>
      </c>
      <c r="B245" s="54" t="s">
        <v>426</v>
      </c>
      <c r="C245" s="31">
        <v>4301060389</v>
      </c>
      <c r="D245" s="788">
        <v>4680115880801</v>
      </c>
      <c r="E245" s="789"/>
      <c r="F245" s="776">
        <v>0.4</v>
      </c>
      <c r="G245" s="32">
        <v>6</v>
      </c>
      <c r="H245" s="776">
        <v>2.4</v>
      </c>
      <c r="I245" s="776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100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7">
        <v>0</v>
      </c>
      <c r="Y245" s="778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x14ac:dyDescent="0.2">
      <c r="A246" s="791"/>
      <c r="B246" s="792"/>
      <c r="C246" s="792"/>
      <c r="D246" s="792"/>
      <c r="E246" s="792"/>
      <c r="F246" s="792"/>
      <c r="G246" s="792"/>
      <c r="H246" s="792"/>
      <c r="I246" s="792"/>
      <c r="J246" s="792"/>
      <c r="K246" s="792"/>
      <c r="L246" s="792"/>
      <c r="M246" s="792"/>
      <c r="N246" s="792"/>
      <c r="O246" s="793"/>
      <c r="P246" s="795" t="s">
        <v>71</v>
      </c>
      <c r="Q246" s="796"/>
      <c r="R246" s="796"/>
      <c r="S246" s="796"/>
      <c r="T246" s="796"/>
      <c r="U246" s="796"/>
      <c r="V246" s="797"/>
      <c r="W246" s="37" t="s">
        <v>72</v>
      </c>
      <c r="X246" s="779">
        <f>IFERROR(X240/H240,"0")+IFERROR(X241/H241,"0")+IFERROR(X242/H242,"0")+IFERROR(X243/H243,"0")+IFERROR(X244/H244,"0")+IFERROR(X245/H245,"0")</f>
        <v>0</v>
      </c>
      <c r="Y246" s="779">
        <f>IFERROR(Y240/H240,"0")+IFERROR(Y241/H241,"0")+IFERROR(Y242/H242,"0")+IFERROR(Y243/H243,"0")+IFERROR(Y244/H244,"0")+IFERROR(Y245/H245,"0")</f>
        <v>0</v>
      </c>
      <c r="Z246" s="779">
        <f>IFERROR(IF(Z240="",0,Z240),"0")+IFERROR(IF(Z241="",0,Z241),"0")+IFERROR(IF(Z242="",0,Z242),"0")+IFERROR(IF(Z243="",0,Z243),"0")+IFERROR(IF(Z244="",0,Z244),"0")+IFERROR(IF(Z245="",0,Z245),"0")</f>
        <v>0</v>
      </c>
      <c r="AA246" s="780"/>
      <c r="AB246" s="780"/>
      <c r="AC246" s="780"/>
    </row>
    <row r="247" spans="1:68" x14ac:dyDescent="0.2">
      <c r="A247" s="792"/>
      <c r="B247" s="792"/>
      <c r="C247" s="792"/>
      <c r="D247" s="792"/>
      <c r="E247" s="792"/>
      <c r="F247" s="792"/>
      <c r="G247" s="792"/>
      <c r="H247" s="792"/>
      <c r="I247" s="792"/>
      <c r="J247" s="792"/>
      <c r="K247" s="792"/>
      <c r="L247" s="792"/>
      <c r="M247" s="792"/>
      <c r="N247" s="792"/>
      <c r="O247" s="793"/>
      <c r="P247" s="795" t="s">
        <v>71</v>
      </c>
      <c r="Q247" s="796"/>
      <c r="R247" s="796"/>
      <c r="S247" s="796"/>
      <c r="T247" s="796"/>
      <c r="U247" s="796"/>
      <c r="V247" s="797"/>
      <c r="W247" s="37" t="s">
        <v>69</v>
      </c>
      <c r="X247" s="779">
        <f>IFERROR(SUM(X240:X245),"0")</f>
        <v>0</v>
      </c>
      <c r="Y247" s="779">
        <f>IFERROR(SUM(Y240:Y245),"0")</f>
        <v>0</v>
      </c>
      <c r="Z247" s="37"/>
      <c r="AA247" s="780"/>
      <c r="AB247" s="780"/>
      <c r="AC247" s="780"/>
    </row>
    <row r="248" spans="1:68" ht="16.5" customHeight="1" x14ac:dyDescent="0.25">
      <c r="A248" s="807" t="s">
        <v>428</v>
      </c>
      <c r="B248" s="792"/>
      <c r="C248" s="792"/>
      <c r="D248" s="792"/>
      <c r="E248" s="792"/>
      <c r="F248" s="792"/>
      <c r="G248" s="792"/>
      <c r="H248" s="792"/>
      <c r="I248" s="792"/>
      <c r="J248" s="792"/>
      <c r="K248" s="792"/>
      <c r="L248" s="792"/>
      <c r="M248" s="792"/>
      <c r="N248" s="792"/>
      <c r="O248" s="792"/>
      <c r="P248" s="792"/>
      <c r="Q248" s="792"/>
      <c r="R248" s="792"/>
      <c r="S248" s="792"/>
      <c r="T248" s="792"/>
      <c r="U248" s="792"/>
      <c r="V248" s="792"/>
      <c r="W248" s="792"/>
      <c r="X248" s="792"/>
      <c r="Y248" s="792"/>
      <c r="Z248" s="792"/>
      <c r="AA248" s="772"/>
      <c r="AB248" s="772"/>
      <c r="AC248" s="772"/>
    </row>
    <row r="249" spans="1:68" ht="14.25" customHeight="1" x14ac:dyDescent="0.25">
      <c r="A249" s="800" t="s">
        <v>115</v>
      </c>
      <c r="B249" s="792"/>
      <c r="C249" s="792"/>
      <c r="D249" s="792"/>
      <c r="E249" s="792"/>
      <c r="F249" s="792"/>
      <c r="G249" s="792"/>
      <c r="H249" s="792"/>
      <c r="I249" s="792"/>
      <c r="J249" s="792"/>
      <c r="K249" s="792"/>
      <c r="L249" s="792"/>
      <c r="M249" s="792"/>
      <c r="N249" s="792"/>
      <c r="O249" s="792"/>
      <c r="P249" s="792"/>
      <c r="Q249" s="792"/>
      <c r="R249" s="792"/>
      <c r="S249" s="792"/>
      <c r="T249" s="792"/>
      <c r="U249" s="792"/>
      <c r="V249" s="792"/>
      <c r="W249" s="792"/>
      <c r="X249" s="792"/>
      <c r="Y249" s="792"/>
      <c r="Z249" s="792"/>
      <c r="AA249" s="773"/>
      <c r="AB249" s="773"/>
      <c r="AC249" s="773"/>
    </row>
    <row r="250" spans="1:68" ht="27" customHeight="1" x14ac:dyDescent="0.25">
      <c r="A250" s="54" t="s">
        <v>429</v>
      </c>
      <c r="B250" s="54" t="s">
        <v>430</v>
      </c>
      <c r="C250" s="31">
        <v>4301011717</v>
      </c>
      <c r="D250" s="788">
        <v>4680115884274</v>
      </c>
      <c r="E250" s="789"/>
      <c r="F250" s="776">
        <v>1.45</v>
      </c>
      <c r="G250" s="32">
        <v>8</v>
      </c>
      <c r="H250" s="776">
        <v>11.6</v>
      </c>
      <c r="I250" s="776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898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7">
        <v>0</v>
      </c>
      <c r="Y250" s="778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customHeight="1" x14ac:dyDescent="0.25">
      <c r="A251" s="54" t="s">
        <v>429</v>
      </c>
      <c r="B251" s="54" t="s">
        <v>432</v>
      </c>
      <c r="C251" s="31">
        <v>4301011945</v>
      </c>
      <c r="D251" s="788">
        <v>4680115884274</v>
      </c>
      <c r="E251" s="789"/>
      <c r="F251" s="776">
        <v>1.45</v>
      </c>
      <c r="G251" s="32">
        <v>8</v>
      </c>
      <c r="H251" s="776">
        <v>11.6</v>
      </c>
      <c r="I251" s="776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61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7">
        <v>0</v>
      </c>
      <c r="Y251" s="778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customHeight="1" x14ac:dyDescent="0.25">
      <c r="A252" s="54" t="s">
        <v>434</v>
      </c>
      <c r="B252" s="54" t="s">
        <v>435</v>
      </c>
      <c r="C252" s="31">
        <v>4301011719</v>
      </c>
      <c r="D252" s="788">
        <v>4680115884298</v>
      </c>
      <c r="E252" s="789"/>
      <c r="F252" s="776">
        <v>1.45</v>
      </c>
      <c r="G252" s="32">
        <v>8</v>
      </c>
      <c r="H252" s="776">
        <v>11.6</v>
      </c>
      <c r="I252" s="776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2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7">
        <v>0</v>
      </c>
      <c r="Y252" s="778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customHeight="1" x14ac:dyDescent="0.25">
      <c r="A253" s="54" t="s">
        <v>437</v>
      </c>
      <c r="B253" s="54" t="s">
        <v>438</v>
      </c>
      <c r="C253" s="31">
        <v>4301011733</v>
      </c>
      <c r="D253" s="788">
        <v>4680115884250</v>
      </c>
      <c r="E253" s="789"/>
      <c r="F253" s="776">
        <v>1.45</v>
      </c>
      <c r="G253" s="32">
        <v>8</v>
      </c>
      <c r="H253" s="776">
        <v>11.6</v>
      </c>
      <c r="I253" s="776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66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7">
        <v>0</v>
      </c>
      <c r="Y253" s="778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customHeight="1" x14ac:dyDescent="0.25">
      <c r="A254" s="54" t="s">
        <v>437</v>
      </c>
      <c r="B254" s="54" t="s">
        <v>440</v>
      </c>
      <c r="C254" s="31">
        <v>4301011944</v>
      </c>
      <c r="D254" s="788">
        <v>4680115884250</v>
      </c>
      <c r="E254" s="789"/>
      <c r="F254" s="776">
        <v>1.45</v>
      </c>
      <c r="G254" s="32">
        <v>8</v>
      </c>
      <c r="H254" s="776">
        <v>11.6</v>
      </c>
      <c r="I254" s="776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6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7">
        <v>0</v>
      </c>
      <c r="Y254" s="778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customHeight="1" x14ac:dyDescent="0.25">
      <c r="A255" s="54" t="s">
        <v>441</v>
      </c>
      <c r="B255" s="54" t="s">
        <v>442</v>
      </c>
      <c r="C255" s="31">
        <v>4301011718</v>
      </c>
      <c r="D255" s="788">
        <v>4680115884281</v>
      </c>
      <c r="E255" s="789"/>
      <c r="F255" s="776">
        <v>0.4</v>
      </c>
      <c r="G255" s="32">
        <v>10</v>
      </c>
      <c r="H255" s="776">
        <v>4</v>
      </c>
      <c r="I255" s="776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7">
        <v>0</v>
      </c>
      <c r="Y255" s="778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customHeight="1" x14ac:dyDescent="0.25">
      <c r="A256" s="54" t="s">
        <v>444</v>
      </c>
      <c r="B256" s="54" t="s">
        <v>445</v>
      </c>
      <c r="C256" s="31">
        <v>4301011720</v>
      </c>
      <c r="D256" s="788">
        <v>4680115884199</v>
      </c>
      <c r="E256" s="789"/>
      <c r="F256" s="776">
        <v>0.37</v>
      </c>
      <c r="G256" s="32">
        <v>10</v>
      </c>
      <c r="H256" s="776">
        <v>3.7</v>
      </c>
      <c r="I256" s="776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7">
        <v>0</v>
      </c>
      <c r="Y256" s="778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customHeight="1" x14ac:dyDescent="0.25">
      <c r="A257" s="54" t="s">
        <v>446</v>
      </c>
      <c r="B257" s="54" t="s">
        <v>447</v>
      </c>
      <c r="C257" s="31">
        <v>4301011716</v>
      </c>
      <c r="D257" s="788">
        <v>4680115884267</v>
      </c>
      <c r="E257" s="789"/>
      <c r="F257" s="776">
        <v>0.4</v>
      </c>
      <c r="G257" s="32">
        <v>10</v>
      </c>
      <c r="H257" s="776">
        <v>4</v>
      </c>
      <c r="I257" s="776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7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7">
        <v>0</v>
      </c>
      <c r="Y257" s="778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x14ac:dyDescent="0.2">
      <c r="A258" s="791"/>
      <c r="B258" s="792"/>
      <c r="C258" s="792"/>
      <c r="D258" s="792"/>
      <c r="E258" s="792"/>
      <c r="F258" s="792"/>
      <c r="G258" s="792"/>
      <c r="H258" s="792"/>
      <c r="I258" s="792"/>
      <c r="J258" s="792"/>
      <c r="K258" s="792"/>
      <c r="L258" s="792"/>
      <c r="M258" s="792"/>
      <c r="N258" s="792"/>
      <c r="O258" s="793"/>
      <c r="P258" s="795" t="s">
        <v>71</v>
      </c>
      <c r="Q258" s="796"/>
      <c r="R258" s="796"/>
      <c r="S258" s="796"/>
      <c r="T258" s="796"/>
      <c r="U258" s="796"/>
      <c r="V258" s="797"/>
      <c r="W258" s="37" t="s">
        <v>72</v>
      </c>
      <c r="X258" s="779">
        <f>IFERROR(X250/H250,"0")+IFERROR(X251/H251,"0")+IFERROR(X252/H252,"0")+IFERROR(X253/H253,"0")+IFERROR(X254/H254,"0")+IFERROR(X255/H255,"0")+IFERROR(X256/H256,"0")+IFERROR(X257/H257,"0")</f>
        <v>0</v>
      </c>
      <c r="Y258" s="779">
        <f>IFERROR(Y250/H250,"0")+IFERROR(Y251/H251,"0")+IFERROR(Y252/H252,"0")+IFERROR(Y253/H253,"0")+IFERROR(Y254/H254,"0")+IFERROR(Y255/H255,"0")+IFERROR(Y256/H256,"0")+IFERROR(Y257/H257,"0")</f>
        <v>0</v>
      </c>
      <c r="Z258" s="779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80"/>
      <c r="AB258" s="780"/>
      <c r="AC258" s="780"/>
    </row>
    <row r="259" spans="1:68" x14ac:dyDescent="0.2">
      <c r="A259" s="792"/>
      <c r="B259" s="792"/>
      <c r="C259" s="792"/>
      <c r="D259" s="792"/>
      <c r="E259" s="792"/>
      <c r="F259" s="792"/>
      <c r="G259" s="792"/>
      <c r="H259" s="792"/>
      <c r="I259" s="792"/>
      <c r="J259" s="792"/>
      <c r="K259" s="792"/>
      <c r="L259" s="792"/>
      <c r="M259" s="792"/>
      <c r="N259" s="792"/>
      <c r="O259" s="793"/>
      <c r="P259" s="795" t="s">
        <v>71</v>
      </c>
      <c r="Q259" s="796"/>
      <c r="R259" s="796"/>
      <c r="S259" s="796"/>
      <c r="T259" s="796"/>
      <c r="U259" s="796"/>
      <c r="V259" s="797"/>
      <c r="W259" s="37" t="s">
        <v>69</v>
      </c>
      <c r="X259" s="779">
        <f>IFERROR(SUM(X250:X257),"0")</f>
        <v>0</v>
      </c>
      <c r="Y259" s="779">
        <f>IFERROR(SUM(Y250:Y257),"0")</f>
        <v>0</v>
      </c>
      <c r="Z259" s="37"/>
      <c r="AA259" s="780"/>
      <c r="AB259" s="780"/>
      <c r="AC259" s="780"/>
    </row>
    <row r="260" spans="1:68" ht="16.5" customHeight="1" x14ac:dyDescent="0.25">
      <c r="A260" s="807" t="s">
        <v>449</v>
      </c>
      <c r="B260" s="792"/>
      <c r="C260" s="792"/>
      <c r="D260" s="792"/>
      <c r="E260" s="792"/>
      <c r="F260" s="792"/>
      <c r="G260" s="792"/>
      <c r="H260" s="792"/>
      <c r="I260" s="792"/>
      <c r="J260" s="792"/>
      <c r="K260" s="792"/>
      <c r="L260" s="792"/>
      <c r="M260" s="792"/>
      <c r="N260" s="792"/>
      <c r="O260" s="792"/>
      <c r="P260" s="792"/>
      <c r="Q260" s="792"/>
      <c r="R260" s="792"/>
      <c r="S260" s="792"/>
      <c r="T260" s="792"/>
      <c r="U260" s="792"/>
      <c r="V260" s="792"/>
      <c r="W260" s="792"/>
      <c r="X260" s="792"/>
      <c r="Y260" s="792"/>
      <c r="Z260" s="792"/>
      <c r="AA260" s="772"/>
      <c r="AB260" s="772"/>
      <c r="AC260" s="772"/>
    </row>
    <row r="261" spans="1:68" ht="14.25" customHeight="1" x14ac:dyDescent="0.25">
      <c r="A261" s="800" t="s">
        <v>115</v>
      </c>
      <c r="B261" s="792"/>
      <c r="C261" s="792"/>
      <c r="D261" s="792"/>
      <c r="E261" s="792"/>
      <c r="F261" s="792"/>
      <c r="G261" s="792"/>
      <c r="H261" s="792"/>
      <c r="I261" s="792"/>
      <c r="J261" s="792"/>
      <c r="K261" s="792"/>
      <c r="L261" s="792"/>
      <c r="M261" s="792"/>
      <c r="N261" s="792"/>
      <c r="O261" s="792"/>
      <c r="P261" s="792"/>
      <c r="Q261" s="792"/>
      <c r="R261" s="792"/>
      <c r="S261" s="792"/>
      <c r="T261" s="792"/>
      <c r="U261" s="792"/>
      <c r="V261" s="792"/>
      <c r="W261" s="792"/>
      <c r="X261" s="792"/>
      <c r="Y261" s="792"/>
      <c r="Z261" s="792"/>
      <c r="AA261" s="773"/>
      <c r="AB261" s="773"/>
      <c r="AC261" s="773"/>
    </row>
    <row r="262" spans="1:68" ht="27" customHeight="1" x14ac:dyDescent="0.25">
      <c r="A262" s="54" t="s">
        <v>450</v>
      </c>
      <c r="B262" s="54" t="s">
        <v>451</v>
      </c>
      <c r="C262" s="31">
        <v>4301011826</v>
      </c>
      <c r="D262" s="788">
        <v>4680115884137</v>
      </c>
      <c r="E262" s="789"/>
      <c r="F262" s="776">
        <v>1.45</v>
      </c>
      <c r="G262" s="32">
        <v>8</v>
      </c>
      <c r="H262" s="776">
        <v>11.6</v>
      </c>
      <c r="I262" s="776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18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7">
        <v>0</v>
      </c>
      <c r="Y262" s="778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customHeight="1" x14ac:dyDescent="0.25">
      <c r="A263" s="54" t="s">
        <v>450</v>
      </c>
      <c r="B263" s="54" t="s">
        <v>453</v>
      </c>
      <c r="C263" s="31">
        <v>4301011942</v>
      </c>
      <c r="D263" s="788">
        <v>4680115884137</v>
      </c>
      <c r="E263" s="789"/>
      <c r="F263" s="776">
        <v>1.45</v>
      </c>
      <c r="G263" s="32">
        <v>8</v>
      </c>
      <c r="H263" s="776">
        <v>11.6</v>
      </c>
      <c r="I263" s="776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90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7">
        <v>0</v>
      </c>
      <c r="Y263" s="778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customHeight="1" x14ac:dyDescent="0.25">
      <c r="A264" s="54" t="s">
        <v>454</v>
      </c>
      <c r="B264" s="54" t="s">
        <v>455</v>
      </c>
      <c r="C264" s="31">
        <v>4301011724</v>
      </c>
      <c r="D264" s="788">
        <v>4680115884236</v>
      </c>
      <c r="E264" s="789"/>
      <c r="F264" s="776">
        <v>1.45</v>
      </c>
      <c r="G264" s="32">
        <v>8</v>
      </c>
      <c r="H264" s="776">
        <v>11.6</v>
      </c>
      <c r="I264" s="776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7">
        <v>0</v>
      </c>
      <c r="Y264" s="778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customHeight="1" x14ac:dyDescent="0.25">
      <c r="A265" s="54" t="s">
        <v>457</v>
      </c>
      <c r="B265" s="54" t="s">
        <v>458</v>
      </c>
      <c r="C265" s="31">
        <v>4301011721</v>
      </c>
      <c r="D265" s="788">
        <v>4680115884175</v>
      </c>
      <c r="E265" s="789"/>
      <c r="F265" s="776">
        <v>1.45</v>
      </c>
      <c r="G265" s="32">
        <v>8</v>
      </c>
      <c r="H265" s="776">
        <v>11.6</v>
      </c>
      <c r="I265" s="776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7">
        <v>0</v>
      </c>
      <c r="Y265" s="778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customHeight="1" x14ac:dyDescent="0.25">
      <c r="A266" s="54" t="s">
        <v>457</v>
      </c>
      <c r="B266" s="54" t="s">
        <v>460</v>
      </c>
      <c r="C266" s="31">
        <v>4301011941</v>
      </c>
      <c r="D266" s="788">
        <v>4680115884175</v>
      </c>
      <c r="E266" s="789"/>
      <c r="F266" s="776">
        <v>1.45</v>
      </c>
      <c r="G266" s="32">
        <v>8</v>
      </c>
      <c r="H266" s="776">
        <v>11.6</v>
      </c>
      <c r="I266" s="776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53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7">
        <v>0</v>
      </c>
      <c r="Y266" s="778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customHeight="1" x14ac:dyDescent="0.25">
      <c r="A267" s="54" t="s">
        <v>461</v>
      </c>
      <c r="B267" s="54" t="s">
        <v>462</v>
      </c>
      <c r="C267" s="31">
        <v>4301011824</v>
      </c>
      <c r="D267" s="788">
        <v>4680115884144</v>
      </c>
      <c r="E267" s="789"/>
      <c r="F267" s="776">
        <v>0.4</v>
      </c>
      <c r="G267" s="32">
        <v>10</v>
      </c>
      <c r="H267" s="776">
        <v>4</v>
      </c>
      <c r="I267" s="776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8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7">
        <v>0</v>
      </c>
      <c r="Y267" s="778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customHeight="1" x14ac:dyDescent="0.25">
      <c r="A268" s="54" t="s">
        <v>463</v>
      </c>
      <c r="B268" s="54" t="s">
        <v>464</v>
      </c>
      <c r="C268" s="31">
        <v>4301011963</v>
      </c>
      <c r="D268" s="788">
        <v>4680115885288</v>
      </c>
      <c r="E268" s="789"/>
      <c r="F268" s="776">
        <v>0.37</v>
      </c>
      <c r="G268" s="32">
        <v>10</v>
      </c>
      <c r="H268" s="776">
        <v>3.7</v>
      </c>
      <c r="I268" s="776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8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7">
        <v>0</v>
      </c>
      <c r="Y268" s="778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customHeight="1" x14ac:dyDescent="0.25">
      <c r="A269" s="54" t="s">
        <v>466</v>
      </c>
      <c r="B269" s="54" t="s">
        <v>467</v>
      </c>
      <c r="C269" s="31">
        <v>4301011726</v>
      </c>
      <c r="D269" s="788">
        <v>4680115884182</v>
      </c>
      <c r="E269" s="789"/>
      <c r="F269" s="776">
        <v>0.37</v>
      </c>
      <c r="G269" s="32">
        <v>10</v>
      </c>
      <c r="H269" s="776">
        <v>3.7</v>
      </c>
      <c r="I269" s="776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7">
        <v>0</v>
      </c>
      <c r="Y269" s="778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customHeight="1" x14ac:dyDescent="0.25">
      <c r="A270" s="54" t="s">
        <v>468</v>
      </c>
      <c r="B270" s="54" t="s">
        <v>469</v>
      </c>
      <c r="C270" s="31">
        <v>4301011722</v>
      </c>
      <c r="D270" s="788">
        <v>4680115884205</v>
      </c>
      <c r="E270" s="789"/>
      <c r="F270" s="776">
        <v>0.4</v>
      </c>
      <c r="G270" s="32">
        <v>10</v>
      </c>
      <c r="H270" s="776">
        <v>4</v>
      </c>
      <c r="I270" s="776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12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7">
        <v>0</v>
      </c>
      <c r="Y270" s="778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x14ac:dyDescent="0.2">
      <c r="A271" s="791"/>
      <c r="B271" s="792"/>
      <c r="C271" s="792"/>
      <c r="D271" s="792"/>
      <c r="E271" s="792"/>
      <c r="F271" s="792"/>
      <c r="G271" s="792"/>
      <c r="H271" s="792"/>
      <c r="I271" s="792"/>
      <c r="J271" s="792"/>
      <c r="K271" s="792"/>
      <c r="L271" s="792"/>
      <c r="M271" s="792"/>
      <c r="N271" s="792"/>
      <c r="O271" s="793"/>
      <c r="P271" s="795" t="s">
        <v>71</v>
      </c>
      <c r="Q271" s="796"/>
      <c r="R271" s="796"/>
      <c r="S271" s="796"/>
      <c r="T271" s="796"/>
      <c r="U271" s="796"/>
      <c r="V271" s="797"/>
      <c r="W271" s="37" t="s">
        <v>72</v>
      </c>
      <c r="X271" s="779">
        <f>IFERROR(X262/H262,"0")+IFERROR(X263/H263,"0")+IFERROR(X264/H264,"0")+IFERROR(X265/H265,"0")+IFERROR(X266/H266,"0")+IFERROR(X267/H267,"0")+IFERROR(X268/H268,"0")+IFERROR(X269/H269,"0")+IFERROR(X270/H270,"0")</f>
        <v>0</v>
      </c>
      <c r="Y271" s="779">
        <f>IFERROR(Y262/H262,"0")+IFERROR(Y263/H263,"0")+IFERROR(Y264/H264,"0")+IFERROR(Y265/H265,"0")+IFERROR(Y266/H266,"0")+IFERROR(Y267/H267,"0")+IFERROR(Y268/H268,"0")+IFERROR(Y269/H269,"0")+IFERROR(Y270/H270,"0")</f>
        <v>0</v>
      </c>
      <c r="Z271" s="779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80"/>
      <c r="AB271" s="780"/>
      <c r="AC271" s="780"/>
    </row>
    <row r="272" spans="1:68" x14ac:dyDescent="0.2">
      <c r="A272" s="792"/>
      <c r="B272" s="792"/>
      <c r="C272" s="792"/>
      <c r="D272" s="792"/>
      <c r="E272" s="792"/>
      <c r="F272" s="792"/>
      <c r="G272" s="792"/>
      <c r="H272" s="792"/>
      <c r="I272" s="792"/>
      <c r="J272" s="792"/>
      <c r="K272" s="792"/>
      <c r="L272" s="792"/>
      <c r="M272" s="792"/>
      <c r="N272" s="792"/>
      <c r="O272" s="793"/>
      <c r="P272" s="795" t="s">
        <v>71</v>
      </c>
      <c r="Q272" s="796"/>
      <c r="R272" s="796"/>
      <c r="S272" s="796"/>
      <c r="T272" s="796"/>
      <c r="U272" s="796"/>
      <c r="V272" s="797"/>
      <c r="W272" s="37" t="s">
        <v>69</v>
      </c>
      <c r="X272" s="779">
        <f>IFERROR(SUM(X262:X270),"0")</f>
        <v>0</v>
      </c>
      <c r="Y272" s="779">
        <f>IFERROR(SUM(Y262:Y270),"0")</f>
        <v>0</v>
      </c>
      <c r="Z272" s="37"/>
      <c r="AA272" s="780"/>
      <c r="AB272" s="780"/>
      <c r="AC272" s="780"/>
    </row>
    <row r="273" spans="1:68" ht="14.25" customHeight="1" x14ac:dyDescent="0.25">
      <c r="A273" s="800" t="s">
        <v>172</v>
      </c>
      <c r="B273" s="792"/>
      <c r="C273" s="792"/>
      <c r="D273" s="792"/>
      <c r="E273" s="792"/>
      <c r="F273" s="792"/>
      <c r="G273" s="792"/>
      <c r="H273" s="792"/>
      <c r="I273" s="792"/>
      <c r="J273" s="792"/>
      <c r="K273" s="792"/>
      <c r="L273" s="792"/>
      <c r="M273" s="792"/>
      <c r="N273" s="792"/>
      <c r="O273" s="792"/>
      <c r="P273" s="792"/>
      <c r="Q273" s="792"/>
      <c r="R273" s="792"/>
      <c r="S273" s="792"/>
      <c r="T273" s="792"/>
      <c r="U273" s="792"/>
      <c r="V273" s="792"/>
      <c r="W273" s="792"/>
      <c r="X273" s="792"/>
      <c r="Y273" s="792"/>
      <c r="Z273" s="792"/>
      <c r="AA273" s="773"/>
      <c r="AB273" s="773"/>
      <c r="AC273" s="773"/>
    </row>
    <row r="274" spans="1:68" ht="27" customHeight="1" x14ac:dyDescent="0.25">
      <c r="A274" s="54" t="s">
        <v>470</v>
      </c>
      <c r="B274" s="54" t="s">
        <v>471</v>
      </c>
      <c r="C274" s="31">
        <v>4301020340</v>
      </c>
      <c r="D274" s="788">
        <v>4680115885721</v>
      </c>
      <c r="E274" s="789"/>
      <c r="F274" s="776">
        <v>0.33</v>
      </c>
      <c r="G274" s="32">
        <v>6</v>
      </c>
      <c r="H274" s="776">
        <v>1.98</v>
      </c>
      <c r="I274" s="776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0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7">
        <v>0</v>
      </c>
      <c r="Y274" s="778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791"/>
      <c r="B275" s="792"/>
      <c r="C275" s="792"/>
      <c r="D275" s="792"/>
      <c r="E275" s="792"/>
      <c r="F275" s="792"/>
      <c r="G275" s="792"/>
      <c r="H275" s="792"/>
      <c r="I275" s="792"/>
      <c r="J275" s="792"/>
      <c r="K275" s="792"/>
      <c r="L275" s="792"/>
      <c r="M275" s="792"/>
      <c r="N275" s="792"/>
      <c r="O275" s="793"/>
      <c r="P275" s="795" t="s">
        <v>71</v>
      </c>
      <c r="Q275" s="796"/>
      <c r="R275" s="796"/>
      <c r="S275" s="796"/>
      <c r="T275" s="796"/>
      <c r="U275" s="796"/>
      <c r="V275" s="797"/>
      <c r="W275" s="37" t="s">
        <v>72</v>
      </c>
      <c r="X275" s="779">
        <f>IFERROR(X274/H274,"0")</f>
        <v>0</v>
      </c>
      <c r="Y275" s="779">
        <f>IFERROR(Y274/H274,"0")</f>
        <v>0</v>
      </c>
      <c r="Z275" s="779">
        <f>IFERROR(IF(Z274="",0,Z274),"0")</f>
        <v>0</v>
      </c>
      <c r="AA275" s="780"/>
      <c r="AB275" s="780"/>
      <c r="AC275" s="780"/>
    </row>
    <row r="276" spans="1:68" x14ac:dyDescent="0.2">
      <c r="A276" s="792"/>
      <c r="B276" s="792"/>
      <c r="C276" s="792"/>
      <c r="D276" s="792"/>
      <c r="E276" s="792"/>
      <c r="F276" s="792"/>
      <c r="G276" s="792"/>
      <c r="H276" s="792"/>
      <c r="I276" s="792"/>
      <c r="J276" s="792"/>
      <c r="K276" s="792"/>
      <c r="L276" s="792"/>
      <c r="M276" s="792"/>
      <c r="N276" s="792"/>
      <c r="O276" s="793"/>
      <c r="P276" s="795" t="s">
        <v>71</v>
      </c>
      <c r="Q276" s="796"/>
      <c r="R276" s="796"/>
      <c r="S276" s="796"/>
      <c r="T276" s="796"/>
      <c r="U276" s="796"/>
      <c r="V276" s="797"/>
      <c r="W276" s="37" t="s">
        <v>69</v>
      </c>
      <c r="X276" s="779">
        <f>IFERROR(SUM(X274:X274),"0")</f>
        <v>0</v>
      </c>
      <c r="Y276" s="779">
        <f>IFERROR(SUM(Y274:Y274),"0")</f>
        <v>0</v>
      </c>
      <c r="Z276" s="37"/>
      <c r="AA276" s="780"/>
      <c r="AB276" s="780"/>
      <c r="AC276" s="780"/>
    </row>
    <row r="277" spans="1:68" ht="16.5" customHeight="1" x14ac:dyDescent="0.25">
      <c r="A277" s="807" t="s">
        <v>473</v>
      </c>
      <c r="B277" s="792"/>
      <c r="C277" s="792"/>
      <c r="D277" s="792"/>
      <c r="E277" s="792"/>
      <c r="F277" s="792"/>
      <c r="G277" s="792"/>
      <c r="H277" s="792"/>
      <c r="I277" s="792"/>
      <c r="J277" s="792"/>
      <c r="K277" s="792"/>
      <c r="L277" s="792"/>
      <c r="M277" s="792"/>
      <c r="N277" s="792"/>
      <c r="O277" s="792"/>
      <c r="P277" s="792"/>
      <c r="Q277" s="792"/>
      <c r="R277" s="792"/>
      <c r="S277" s="792"/>
      <c r="T277" s="792"/>
      <c r="U277" s="792"/>
      <c r="V277" s="792"/>
      <c r="W277" s="792"/>
      <c r="X277" s="792"/>
      <c r="Y277" s="792"/>
      <c r="Z277" s="792"/>
      <c r="AA277" s="772"/>
      <c r="AB277" s="772"/>
      <c r="AC277" s="772"/>
    </row>
    <row r="278" spans="1:68" ht="14.25" customHeight="1" x14ac:dyDescent="0.25">
      <c r="A278" s="800" t="s">
        <v>115</v>
      </c>
      <c r="B278" s="792"/>
      <c r="C278" s="792"/>
      <c r="D278" s="792"/>
      <c r="E278" s="792"/>
      <c r="F278" s="792"/>
      <c r="G278" s="792"/>
      <c r="H278" s="792"/>
      <c r="I278" s="792"/>
      <c r="J278" s="792"/>
      <c r="K278" s="792"/>
      <c r="L278" s="792"/>
      <c r="M278" s="792"/>
      <c r="N278" s="792"/>
      <c r="O278" s="792"/>
      <c r="P278" s="792"/>
      <c r="Q278" s="792"/>
      <c r="R278" s="792"/>
      <c r="S278" s="792"/>
      <c r="T278" s="792"/>
      <c r="U278" s="792"/>
      <c r="V278" s="792"/>
      <c r="W278" s="792"/>
      <c r="X278" s="792"/>
      <c r="Y278" s="792"/>
      <c r="Z278" s="792"/>
      <c r="AA278" s="773"/>
      <c r="AB278" s="773"/>
      <c r="AC278" s="773"/>
    </row>
    <row r="279" spans="1:68" ht="27" customHeight="1" x14ac:dyDescent="0.25">
      <c r="A279" s="54" t="s">
        <v>474</v>
      </c>
      <c r="B279" s="54" t="s">
        <v>475</v>
      </c>
      <c r="C279" s="31">
        <v>4301011855</v>
      </c>
      <c r="D279" s="788">
        <v>4680115885837</v>
      </c>
      <c r="E279" s="789"/>
      <c r="F279" s="776">
        <v>1.35</v>
      </c>
      <c r="G279" s="32">
        <v>8</v>
      </c>
      <c r="H279" s="776">
        <v>10.8</v>
      </c>
      <c r="I279" s="776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7">
        <v>0</v>
      </c>
      <c r="Y279" s="778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customHeight="1" x14ac:dyDescent="0.25">
      <c r="A280" s="54" t="s">
        <v>477</v>
      </c>
      <c r="B280" s="54" t="s">
        <v>478</v>
      </c>
      <c r="C280" s="31">
        <v>4301011322</v>
      </c>
      <c r="D280" s="788">
        <v>4607091387452</v>
      </c>
      <c r="E280" s="789"/>
      <c r="F280" s="776">
        <v>1.35</v>
      </c>
      <c r="G280" s="32">
        <v>8</v>
      </c>
      <c r="H280" s="776">
        <v>10.8</v>
      </c>
      <c r="I280" s="776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31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7">
        <v>0</v>
      </c>
      <c r="Y280" s="778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customHeight="1" x14ac:dyDescent="0.25">
      <c r="A281" s="54" t="s">
        <v>480</v>
      </c>
      <c r="B281" s="54" t="s">
        <v>481</v>
      </c>
      <c r="C281" s="31">
        <v>4301011850</v>
      </c>
      <c r="D281" s="788">
        <v>4680115885806</v>
      </c>
      <c r="E281" s="789"/>
      <c r="F281" s="776">
        <v>1.35</v>
      </c>
      <c r="G281" s="32">
        <v>8</v>
      </c>
      <c r="H281" s="776">
        <v>10.8</v>
      </c>
      <c r="I281" s="776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7">
        <v>0</v>
      </c>
      <c r="Y281" s="778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customHeight="1" x14ac:dyDescent="0.25">
      <c r="A282" s="54" t="s">
        <v>480</v>
      </c>
      <c r="B282" s="54" t="s">
        <v>483</v>
      </c>
      <c r="C282" s="31">
        <v>4301011910</v>
      </c>
      <c r="D282" s="788">
        <v>4680115885806</v>
      </c>
      <c r="E282" s="789"/>
      <c r="F282" s="776">
        <v>1.35</v>
      </c>
      <c r="G282" s="32">
        <v>8</v>
      </c>
      <c r="H282" s="776">
        <v>10.8</v>
      </c>
      <c r="I282" s="776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0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7">
        <v>0</v>
      </c>
      <c r="Y282" s="778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customHeight="1" x14ac:dyDescent="0.25">
      <c r="A283" s="54" t="s">
        <v>485</v>
      </c>
      <c r="B283" s="54" t="s">
        <v>486</v>
      </c>
      <c r="C283" s="31">
        <v>4301011853</v>
      </c>
      <c r="D283" s="788">
        <v>4680115885851</v>
      </c>
      <c r="E283" s="789"/>
      <c r="F283" s="776">
        <v>1.35</v>
      </c>
      <c r="G283" s="32">
        <v>8</v>
      </c>
      <c r="H283" s="776">
        <v>10.8</v>
      </c>
      <c r="I283" s="776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70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7">
        <v>0</v>
      </c>
      <c r="Y283" s="778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customHeight="1" x14ac:dyDescent="0.25">
      <c r="A284" s="54" t="s">
        <v>488</v>
      </c>
      <c r="B284" s="54" t="s">
        <v>489</v>
      </c>
      <c r="C284" s="31">
        <v>4301011313</v>
      </c>
      <c r="D284" s="788">
        <v>4607091385984</v>
      </c>
      <c r="E284" s="789"/>
      <c r="F284" s="776">
        <v>1.35</v>
      </c>
      <c r="G284" s="32">
        <v>8</v>
      </c>
      <c r="H284" s="776">
        <v>10.8</v>
      </c>
      <c r="I284" s="776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7">
        <v>0</v>
      </c>
      <c r="Y284" s="778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customHeight="1" x14ac:dyDescent="0.25">
      <c r="A285" s="54" t="s">
        <v>491</v>
      </c>
      <c r="B285" s="54" t="s">
        <v>492</v>
      </c>
      <c r="C285" s="31">
        <v>4301011852</v>
      </c>
      <c r="D285" s="788">
        <v>4680115885844</v>
      </c>
      <c r="E285" s="789"/>
      <c r="F285" s="776">
        <v>0.4</v>
      </c>
      <c r="G285" s="32">
        <v>10</v>
      </c>
      <c r="H285" s="776">
        <v>4</v>
      </c>
      <c r="I285" s="776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7">
        <v>0</v>
      </c>
      <c r="Y285" s="778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customHeight="1" x14ac:dyDescent="0.25">
      <c r="A286" s="54" t="s">
        <v>493</v>
      </c>
      <c r="B286" s="54" t="s">
        <v>494</v>
      </c>
      <c r="C286" s="31">
        <v>4301011319</v>
      </c>
      <c r="D286" s="788">
        <v>4607091387469</v>
      </c>
      <c r="E286" s="789"/>
      <c r="F286" s="776">
        <v>0.5</v>
      </c>
      <c r="G286" s="32">
        <v>10</v>
      </c>
      <c r="H286" s="776">
        <v>5</v>
      </c>
      <c r="I286" s="776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02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7">
        <v>0</v>
      </c>
      <c r="Y286" s="778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customHeight="1" x14ac:dyDescent="0.25">
      <c r="A287" s="54" t="s">
        <v>495</v>
      </c>
      <c r="B287" s="54" t="s">
        <v>496</v>
      </c>
      <c r="C287" s="31">
        <v>4301011851</v>
      </c>
      <c r="D287" s="788">
        <v>4680115885820</v>
      </c>
      <c r="E287" s="789"/>
      <c r="F287" s="776">
        <v>0.4</v>
      </c>
      <c r="G287" s="32">
        <v>10</v>
      </c>
      <c r="H287" s="776">
        <v>4</v>
      </c>
      <c r="I287" s="776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7">
        <v>5</v>
      </c>
      <c r="Y287" s="778">
        <f t="shared" si="67"/>
        <v>8</v>
      </c>
      <c r="Z287" s="36">
        <f>IFERROR(IF(Y287=0,"",ROUNDUP(Y287/H287,0)*0.00902),"")</f>
        <v>1.804E-2</v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5.2625000000000002</v>
      </c>
      <c r="BN287" s="64">
        <f t="shared" si="69"/>
        <v>8.42</v>
      </c>
      <c r="BO287" s="64">
        <f t="shared" si="70"/>
        <v>9.46969696969697E-3</v>
      </c>
      <c r="BP287" s="64">
        <f t="shared" si="71"/>
        <v>1.5151515151515152E-2</v>
      </c>
    </row>
    <row r="288" spans="1:68" ht="27" customHeight="1" x14ac:dyDescent="0.25">
      <c r="A288" s="54" t="s">
        <v>497</v>
      </c>
      <c r="B288" s="54" t="s">
        <v>498</v>
      </c>
      <c r="C288" s="31">
        <v>4301011316</v>
      </c>
      <c r="D288" s="788">
        <v>4607091387438</v>
      </c>
      <c r="E288" s="789"/>
      <c r="F288" s="776">
        <v>0.5</v>
      </c>
      <c r="G288" s="32">
        <v>10</v>
      </c>
      <c r="H288" s="776">
        <v>5</v>
      </c>
      <c r="I288" s="776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8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7">
        <v>0</v>
      </c>
      <c r="Y288" s="778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x14ac:dyDescent="0.2">
      <c r="A289" s="791"/>
      <c r="B289" s="792"/>
      <c r="C289" s="792"/>
      <c r="D289" s="792"/>
      <c r="E289" s="792"/>
      <c r="F289" s="792"/>
      <c r="G289" s="792"/>
      <c r="H289" s="792"/>
      <c r="I289" s="792"/>
      <c r="J289" s="792"/>
      <c r="K289" s="792"/>
      <c r="L289" s="792"/>
      <c r="M289" s="792"/>
      <c r="N289" s="792"/>
      <c r="O289" s="793"/>
      <c r="P289" s="795" t="s">
        <v>71</v>
      </c>
      <c r="Q289" s="796"/>
      <c r="R289" s="796"/>
      <c r="S289" s="796"/>
      <c r="T289" s="796"/>
      <c r="U289" s="796"/>
      <c r="V289" s="797"/>
      <c r="W289" s="37" t="s">
        <v>72</v>
      </c>
      <c r="X289" s="779">
        <f>IFERROR(X279/H279,"0")+IFERROR(X280/H280,"0")+IFERROR(X281/H281,"0")+IFERROR(X282/H282,"0")+IFERROR(X283/H283,"0")+IFERROR(X284/H284,"0")+IFERROR(X285/H285,"0")+IFERROR(X286/H286,"0")+IFERROR(X287/H287,"0")+IFERROR(X288/H288,"0")</f>
        <v>1.25</v>
      </c>
      <c r="Y289" s="779">
        <f>IFERROR(Y279/H279,"0")+IFERROR(Y280/H280,"0")+IFERROR(Y281/H281,"0")+IFERROR(Y282/H282,"0")+IFERROR(Y283/H283,"0")+IFERROR(Y284/H284,"0")+IFERROR(Y285/H285,"0")+IFERROR(Y286/H286,"0")+IFERROR(Y287/H287,"0")+IFERROR(Y288/H288,"0")</f>
        <v>2</v>
      </c>
      <c r="Z289" s="779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1.804E-2</v>
      </c>
      <c r="AA289" s="780"/>
      <c r="AB289" s="780"/>
      <c r="AC289" s="780"/>
    </row>
    <row r="290" spans="1:68" x14ac:dyDescent="0.2">
      <c r="A290" s="792"/>
      <c r="B290" s="792"/>
      <c r="C290" s="792"/>
      <c r="D290" s="792"/>
      <c r="E290" s="792"/>
      <c r="F290" s="792"/>
      <c r="G290" s="792"/>
      <c r="H290" s="792"/>
      <c r="I290" s="792"/>
      <c r="J290" s="792"/>
      <c r="K290" s="792"/>
      <c r="L290" s="792"/>
      <c r="M290" s="792"/>
      <c r="N290" s="792"/>
      <c r="O290" s="793"/>
      <c r="P290" s="795" t="s">
        <v>71</v>
      </c>
      <c r="Q290" s="796"/>
      <c r="R290" s="796"/>
      <c r="S290" s="796"/>
      <c r="T290" s="796"/>
      <c r="U290" s="796"/>
      <c r="V290" s="797"/>
      <c r="W290" s="37" t="s">
        <v>69</v>
      </c>
      <c r="X290" s="779">
        <f>IFERROR(SUM(X279:X288),"0")</f>
        <v>5</v>
      </c>
      <c r="Y290" s="779">
        <f>IFERROR(SUM(Y279:Y288),"0")</f>
        <v>8</v>
      </c>
      <c r="Z290" s="37"/>
      <c r="AA290" s="780"/>
      <c r="AB290" s="780"/>
      <c r="AC290" s="780"/>
    </row>
    <row r="291" spans="1:68" ht="16.5" customHeight="1" x14ac:dyDescent="0.25">
      <c r="A291" s="807" t="s">
        <v>500</v>
      </c>
      <c r="B291" s="792"/>
      <c r="C291" s="792"/>
      <c r="D291" s="792"/>
      <c r="E291" s="792"/>
      <c r="F291" s="792"/>
      <c r="G291" s="792"/>
      <c r="H291" s="792"/>
      <c r="I291" s="792"/>
      <c r="J291" s="792"/>
      <c r="K291" s="792"/>
      <c r="L291" s="792"/>
      <c r="M291" s="792"/>
      <c r="N291" s="792"/>
      <c r="O291" s="792"/>
      <c r="P291" s="792"/>
      <c r="Q291" s="792"/>
      <c r="R291" s="792"/>
      <c r="S291" s="792"/>
      <c r="T291" s="792"/>
      <c r="U291" s="792"/>
      <c r="V291" s="792"/>
      <c r="W291" s="792"/>
      <c r="X291" s="792"/>
      <c r="Y291" s="792"/>
      <c r="Z291" s="792"/>
      <c r="AA291" s="772"/>
      <c r="AB291" s="772"/>
      <c r="AC291" s="772"/>
    </row>
    <row r="292" spans="1:68" ht="14.25" customHeight="1" x14ac:dyDescent="0.25">
      <c r="A292" s="800" t="s">
        <v>115</v>
      </c>
      <c r="B292" s="792"/>
      <c r="C292" s="792"/>
      <c r="D292" s="792"/>
      <c r="E292" s="792"/>
      <c r="F292" s="792"/>
      <c r="G292" s="792"/>
      <c r="H292" s="792"/>
      <c r="I292" s="792"/>
      <c r="J292" s="792"/>
      <c r="K292" s="792"/>
      <c r="L292" s="792"/>
      <c r="M292" s="792"/>
      <c r="N292" s="792"/>
      <c r="O292" s="792"/>
      <c r="P292" s="792"/>
      <c r="Q292" s="792"/>
      <c r="R292" s="792"/>
      <c r="S292" s="792"/>
      <c r="T292" s="792"/>
      <c r="U292" s="792"/>
      <c r="V292" s="792"/>
      <c r="W292" s="792"/>
      <c r="X292" s="792"/>
      <c r="Y292" s="792"/>
      <c r="Z292" s="792"/>
      <c r="AA292" s="773"/>
      <c r="AB292" s="773"/>
      <c r="AC292" s="773"/>
    </row>
    <row r="293" spans="1:68" ht="27" customHeight="1" x14ac:dyDescent="0.25">
      <c r="A293" s="54" t="s">
        <v>501</v>
      </c>
      <c r="B293" s="54" t="s">
        <v>502</v>
      </c>
      <c r="C293" s="31">
        <v>4301011876</v>
      </c>
      <c r="D293" s="788">
        <v>4680115885707</v>
      </c>
      <c r="E293" s="789"/>
      <c r="F293" s="776">
        <v>0.9</v>
      </c>
      <c r="G293" s="32">
        <v>10</v>
      </c>
      <c r="H293" s="776">
        <v>9</v>
      </c>
      <c r="I293" s="776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9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7">
        <v>0</v>
      </c>
      <c r="Y293" s="778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x14ac:dyDescent="0.2">
      <c r="A294" s="791"/>
      <c r="B294" s="792"/>
      <c r="C294" s="792"/>
      <c r="D294" s="792"/>
      <c r="E294" s="792"/>
      <c r="F294" s="792"/>
      <c r="G294" s="792"/>
      <c r="H294" s="792"/>
      <c r="I294" s="792"/>
      <c r="J294" s="792"/>
      <c r="K294" s="792"/>
      <c r="L294" s="792"/>
      <c r="M294" s="792"/>
      <c r="N294" s="792"/>
      <c r="O294" s="793"/>
      <c r="P294" s="795" t="s">
        <v>71</v>
      </c>
      <c r="Q294" s="796"/>
      <c r="R294" s="796"/>
      <c r="S294" s="796"/>
      <c r="T294" s="796"/>
      <c r="U294" s="796"/>
      <c r="V294" s="797"/>
      <c r="W294" s="37" t="s">
        <v>72</v>
      </c>
      <c r="X294" s="779">
        <f>IFERROR(X293/H293,"0")</f>
        <v>0</v>
      </c>
      <c r="Y294" s="779">
        <f>IFERROR(Y293/H293,"0")</f>
        <v>0</v>
      </c>
      <c r="Z294" s="779">
        <f>IFERROR(IF(Z293="",0,Z293),"0")</f>
        <v>0</v>
      </c>
      <c r="AA294" s="780"/>
      <c r="AB294" s="780"/>
      <c r="AC294" s="780"/>
    </row>
    <row r="295" spans="1:68" x14ac:dyDescent="0.2">
      <c r="A295" s="792"/>
      <c r="B295" s="792"/>
      <c r="C295" s="792"/>
      <c r="D295" s="792"/>
      <c r="E295" s="792"/>
      <c r="F295" s="792"/>
      <c r="G295" s="792"/>
      <c r="H295" s="792"/>
      <c r="I295" s="792"/>
      <c r="J295" s="792"/>
      <c r="K295" s="792"/>
      <c r="L295" s="792"/>
      <c r="M295" s="792"/>
      <c r="N295" s="792"/>
      <c r="O295" s="793"/>
      <c r="P295" s="795" t="s">
        <v>71</v>
      </c>
      <c r="Q295" s="796"/>
      <c r="R295" s="796"/>
      <c r="S295" s="796"/>
      <c r="T295" s="796"/>
      <c r="U295" s="796"/>
      <c r="V295" s="797"/>
      <c r="W295" s="37" t="s">
        <v>69</v>
      </c>
      <c r="X295" s="779">
        <f>IFERROR(SUM(X293:X293),"0")</f>
        <v>0</v>
      </c>
      <c r="Y295" s="779">
        <f>IFERROR(SUM(Y293:Y293),"0")</f>
        <v>0</v>
      </c>
      <c r="Z295" s="37"/>
      <c r="AA295" s="780"/>
      <c r="AB295" s="780"/>
      <c r="AC295" s="780"/>
    </row>
    <row r="296" spans="1:68" ht="16.5" customHeight="1" x14ac:dyDescent="0.25">
      <c r="A296" s="807" t="s">
        <v>503</v>
      </c>
      <c r="B296" s="792"/>
      <c r="C296" s="792"/>
      <c r="D296" s="792"/>
      <c r="E296" s="792"/>
      <c r="F296" s="792"/>
      <c r="G296" s="792"/>
      <c r="H296" s="792"/>
      <c r="I296" s="792"/>
      <c r="J296" s="792"/>
      <c r="K296" s="792"/>
      <c r="L296" s="792"/>
      <c r="M296" s="792"/>
      <c r="N296" s="792"/>
      <c r="O296" s="792"/>
      <c r="P296" s="792"/>
      <c r="Q296" s="792"/>
      <c r="R296" s="792"/>
      <c r="S296" s="792"/>
      <c r="T296" s="792"/>
      <c r="U296" s="792"/>
      <c r="V296" s="792"/>
      <c r="W296" s="792"/>
      <c r="X296" s="792"/>
      <c r="Y296" s="792"/>
      <c r="Z296" s="792"/>
      <c r="AA296" s="772"/>
      <c r="AB296" s="772"/>
      <c r="AC296" s="772"/>
    </row>
    <row r="297" spans="1:68" ht="14.25" customHeight="1" x14ac:dyDescent="0.25">
      <c r="A297" s="800" t="s">
        <v>115</v>
      </c>
      <c r="B297" s="792"/>
      <c r="C297" s="792"/>
      <c r="D297" s="792"/>
      <c r="E297" s="792"/>
      <c r="F297" s="792"/>
      <c r="G297" s="792"/>
      <c r="H297" s="792"/>
      <c r="I297" s="792"/>
      <c r="J297" s="792"/>
      <c r="K297" s="792"/>
      <c r="L297" s="792"/>
      <c r="M297" s="792"/>
      <c r="N297" s="792"/>
      <c r="O297" s="792"/>
      <c r="P297" s="792"/>
      <c r="Q297" s="792"/>
      <c r="R297" s="792"/>
      <c r="S297" s="792"/>
      <c r="T297" s="792"/>
      <c r="U297" s="792"/>
      <c r="V297" s="792"/>
      <c r="W297" s="792"/>
      <c r="X297" s="792"/>
      <c r="Y297" s="792"/>
      <c r="Z297" s="792"/>
      <c r="AA297" s="773"/>
      <c r="AB297" s="773"/>
      <c r="AC297" s="773"/>
    </row>
    <row r="298" spans="1:68" ht="27" customHeight="1" x14ac:dyDescent="0.25">
      <c r="A298" s="54" t="s">
        <v>504</v>
      </c>
      <c r="B298" s="54" t="s">
        <v>505</v>
      </c>
      <c r="C298" s="31">
        <v>4301011223</v>
      </c>
      <c r="D298" s="788">
        <v>4607091383423</v>
      </c>
      <c r="E298" s="789"/>
      <c r="F298" s="776">
        <v>1.35</v>
      </c>
      <c r="G298" s="32">
        <v>8</v>
      </c>
      <c r="H298" s="776">
        <v>10.8</v>
      </c>
      <c r="I298" s="776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7">
        <v>0</v>
      </c>
      <c r="Y298" s="778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customHeight="1" x14ac:dyDescent="0.25">
      <c r="A299" s="54" t="s">
        <v>506</v>
      </c>
      <c r="B299" s="54" t="s">
        <v>507</v>
      </c>
      <c r="C299" s="31">
        <v>4301011879</v>
      </c>
      <c r="D299" s="788">
        <v>4680115885691</v>
      </c>
      <c r="E299" s="789"/>
      <c r="F299" s="776">
        <v>1.35</v>
      </c>
      <c r="G299" s="32">
        <v>8</v>
      </c>
      <c r="H299" s="776">
        <v>10.8</v>
      </c>
      <c r="I299" s="776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33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7">
        <v>0</v>
      </c>
      <c r="Y299" s="778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customHeight="1" x14ac:dyDescent="0.25">
      <c r="A300" s="54" t="s">
        <v>509</v>
      </c>
      <c r="B300" s="54" t="s">
        <v>510</v>
      </c>
      <c r="C300" s="31">
        <v>4301011878</v>
      </c>
      <c r="D300" s="788">
        <v>4680115885660</v>
      </c>
      <c r="E300" s="789"/>
      <c r="F300" s="776">
        <v>1.35</v>
      </c>
      <c r="G300" s="32">
        <v>8</v>
      </c>
      <c r="H300" s="776">
        <v>10.8</v>
      </c>
      <c r="I300" s="776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3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7">
        <v>0</v>
      </c>
      <c r="Y300" s="778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x14ac:dyDescent="0.2">
      <c r="A301" s="791"/>
      <c r="B301" s="792"/>
      <c r="C301" s="792"/>
      <c r="D301" s="792"/>
      <c r="E301" s="792"/>
      <c r="F301" s="792"/>
      <c r="G301" s="792"/>
      <c r="H301" s="792"/>
      <c r="I301" s="792"/>
      <c r="J301" s="792"/>
      <c r="K301" s="792"/>
      <c r="L301" s="792"/>
      <c r="M301" s="792"/>
      <c r="N301" s="792"/>
      <c r="O301" s="793"/>
      <c r="P301" s="795" t="s">
        <v>71</v>
      </c>
      <c r="Q301" s="796"/>
      <c r="R301" s="796"/>
      <c r="S301" s="796"/>
      <c r="T301" s="796"/>
      <c r="U301" s="796"/>
      <c r="V301" s="797"/>
      <c r="W301" s="37" t="s">
        <v>72</v>
      </c>
      <c r="X301" s="779">
        <f>IFERROR(X298/H298,"0")+IFERROR(X299/H299,"0")+IFERROR(X300/H300,"0")</f>
        <v>0</v>
      </c>
      <c r="Y301" s="779">
        <f>IFERROR(Y298/H298,"0")+IFERROR(Y299/H299,"0")+IFERROR(Y300/H300,"0")</f>
        <v>0</v>
      </c>
      <c r="Z301" s="779">
        <f>IFERROR(IF(Z298="",0,Z298),"0")+IFERROR(IF(Z299="",0,Z299),"0")+IFERROR(IF(Z300="",0,Z300),"0")</f>
        <v>0</v>
      </c>
      <c r="AA301" s="780"/>
      <c r="AB301" s="780"/>
      <c r="AC301" s="780"/>
    </row>
    <row r="302" spans="1:68" x14ac:dyDescent="0.2">
      <c r="A302" s="792"/>
      <c r="B302" s="792"/>
      <c r="C302" s="792"/>
      <c r="D302" s="792"/>
      <c r="E302" s="792"/>
      <c r="F302" s="792"/>
      <c r="G302" s="792"/>
      <c r="H302" s="792"/>
      <c r="I302" s="792"/>
      <c r="J302" s="792"/>
      <c r="K302" s="792"/>
      <c r="L302" s="792"/>
      <c r="M302" s="792"/>
      <c r="N302" s="792"/>
      <c r="O302" s="793"/>
      <c r="P302" s="795" t="s">
        <v>71</v>
      </c>
      <c r="Q302" s="796"/>
      <c r="R302" s="796"/>
      <c r="S302" s="796"/>
      <c r="T302" s="796"/>
      <c r="U302" s="796"/>
      <c r="V302" s="797"/>
      <c r="W302" s="37" t="s">
        <v>69</v>
      </c>
      <c r="X302" s="779">
        <f>IFERROR(SUM(X298:X300),"0")</f>
        <v>0</v>
      </c>
      <c r="Y302" s="779">
        <f>IFERROR(SUM(Y298:Y300),"0")</f>
        <v>0</v>
      </c>
      <c r="Z302" s="37"/>
      <c r="AA302" s="780"/>
      <c r="AB302" s="780"/>
      <c r="AC302" s="780"/>
    </row>
    <row r="303" spans="1:68" ht="16.5" customHeight="1" x14ac:dyDescent="0.25">
      <c r="A303" s="807" t="s">
        <v>512</v>
      </c>
      <c r="B303" s="792"/>
      <c r="C303" s="792"/>
      <c r="D303" s="792"/>
      <c r="E303" s="792"/>
      <c r="F303" s="792"/>
      <c r="G303" s="792"/>
      <c r="H303" s="792"/>
      <c r="I303" s="792"/>
      <c r="J303" s="792"/>
      <c r="K303" s="792"/>
      <c r="L303" s="792"/>
      <c r="M303" s="792"/>
      <c r="N303" s="792"/>
      <c r="O303" s="792"/>
      <c r="P303" s="792"/>
      <c r="Q303" s="792"/>
      <c r="R303" s="792"/>
      <c r="S303" s="792"/>
      <c r="T303" s="792"/>
      <c r="U303" s="792"/>
      <c r="V303" s="792"/>
      <c r="W303" s="792"/>
      <c r="X303" s="792"/>
      <c r="Y303" s="792"/>
      <c r="Z303" s="792"/>
      <c r="AA303" s="772"/>
      <c r="AB303" s="772"/>
      <c r="AC303" s="772"/>
    </row>
    <row r="304" spans="1:68" ht="14.25" customHeight="1" x14ac:dyDescent="0.25">
      <c r="A304" s="800" t="s">
        <v>73</v>
      </c>
      <c r="B304" s="792"/>
      <c r="C304" s="792"/>
      <c r="D304" s="792"/>
      <c r="E304" s="792"/>
      <c r="F304" s="792"/>
      <c r="G304" s="792"/>
      <c r="H304" s="792"/>
      <c r="I304" s="792"/>
      <c r="J304" s="792"/>
      <c r="K304" s="792"/>
      <c r="L304" s="792"/>
      <c r="M304" s="792"/>
      <c r="N304" s="792"/>
      <c r="O304" s="792"/>
      <c r="P304" s="792"/>
      <c r="Q304" s="792"/>
      <c r="R304" s="792"/>
      <c r="S304" s="792"/>
      <c r="T304" s="792"/>
      <c r="U304" s="792"/>
      <c r="V304" s="792"/>
      <c r="W304" s="792"/>
      <c r="X304" s="792"/>
      <c r="Y304" s="792"/>
      <c r="Z304" s="792"/>
      <c r="AA304" s="773"/>
      <c r="AB304" s="773"/>
      <c r="AC304" s="773"/>
    </row>
    <row r="305" spans="1:68" ht="37.5" customHeight="1" x14ac:dyDescent="0.25">
      <c r="A305" s="54" t="s">
        <v>513</v>
      </c>
      <c r="B305" s="54" t="s">
        <v>514</v>
      </c>
      <c r="C305" s="31">
        <v>4301051409</v>
      </c>
      <c r="D305" s="788">
        <v>4680115881556</v>
      </c>
      <c r="E305" s="789"/>
      <c r="F305" s="776">
        <v>1</v>
      </c>
      <c r="G305" s="32">
        <v>4</v>
      </c>
      <c r="H305" s="776">
        <v>4</v>
      </c>
      <c r="I305" s="776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56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7">
        <v>0</v>
      </c>
      <c r="Y305" s="778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customHeight="1" x14ac:dyDescent="0.25">
      <c r="A306" s="54" t="s">
        <v>516</v>
      </c>
      <c r="B306" s="54" t="s">
        <v>517</v>
      </c>
      <c r="C306" s="31">
        <v>4301051506</v>
      </c>
      <c r="D306" s="788">
        <v>4680115881037</v>
      </c>
      <c r="E306" s="789"/>
      <c r="F306" s="776">
        <v>0.84</v>
      </c>
      <c r="G306" s="32">
        <v>4</v>
      </c>
      <c r="H306" s="776">
        <v>3.36</v>
      </c>
      <c r="I306" s="776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7">
        <v>0</v>
      </c>
      <c r="Y306" s="778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customHeight="1" x14ac:dyDescent="0.25">
      <c r="A307" s="54" t="s">
        <v>519</v>
      </c>
      <c r="B307" s="54" t="s">
        <v>520</v>
      </c>
      <c r="C307" s="31">
        <v>4301051893</v>
      </c>
      <c r="D307" s="788">
        <v>4680115886186</v>
      </c>
      <c r="E307" s="789"/>
      <c r="F307" s="776">
        <v>0.3</v>
      </c>
      <c r="G307" s="32">
        <v>6</v>
      </c>
      <c r="H307" s="776">
        <v>1.8</v>
      </c>
      <c r="I307" s="776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7">
        <v>0</v>
      </c>
      <c r="Y307" s="778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customHeight="1" x14ac:dyDescent="0.25">
      <c r="A308" s="54" t="s">
        <v>521</v>
      </c>
      <c r="B308" s="54" t="s">
        <v>522</v>
      </c>
      <c r="C308" s="31">
        <v>4301051487</v>
      </c>
      <c r="D308" s="788">
        <v>4680115881228</v>
      </c>
      <c r="E308" s="789"/>
      <c r="F308" s="776">
        <v>0.4</v>
      </c>
      <c r="G308" s="32">
        <v>6</v>
      </c>
      <c r="H308" s="776">
        <v>2.4</v>
      </c>
      <c r="I308" s="776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6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7">
        <v>0</v>
      </c>
      <c r="Y308" s="778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customHeight="1" x14ac:dyDescent="0.25">
      <c r="A309" s="54" t="s">
        <v>523</v>
      </c>
      <c r="B309" s="54" t="s">
        <v>524</v>
      </c>
      <c r="C309" s="31">
        <v>4301051384</v>
      </c>
      <c r="D309" s="788">
        <v>4680115881211</v>
      </c>
      <c r="E309" s="789"/>
      <c r="F309" s="776">
        <v>0.4</v>
      </c>
      <c r="G309" s="32">
        <v>6</v>
      </c>
      <c r="H309" s="776">
        <v>2.4</v>
      </c>
      <c r="I309" s="776">
        <v>2.58</v>
      </c>
      <c r="J309" s="32">
        <v>182</v>
      </c>
      <c r="K309" s="32" t="s">
        <v>76</v>
      </c>
      <c r="L309" s="32" t="s">
        <v>131</v>
      </c>
      <c r="M309" s="33" t="s">
        <v>68</v>
      </c>
      <c r="N309" s="33"/>
      <c r="O309" s="32">
        <v>45</v>
      </c>
      <c r="P309" s="100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7">
        <v>0</v>
      </c>
      <c r="Y309" s="778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132</v>
      </c>
      <c r="AK309" s="68">
        <v>33.6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customHeight="1" x14ac:dyDescent="0.25">
      <c r="A310" s="54" t="s">
        <v>525</v>
      </c>
      <c r="B310" s="54" t="s">
        <v>526</v>
      </c>
      <c r="C310" s="31">
        <v>4301051378</v>
      </c>
      <c r="D310" s="788">
        <v>4680115881020</v>
      </c>
      <c r="E310" s="789"/>
      <c r="F310" s="776">
        <v>0.84</v>
      </c>
      <c r="G310" s="32">
        <v>4</v>
      </c>
      <c r="H310" s="776">
        <v>3.36</v>
      </c>
      <c r="I310" s="776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76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7">
        <v>0</v>
      </c>
      <c r="Y310" s="778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x14ac:dyDescent="0.2">
      <c r="A311" s="791"/>
      <c r="B311" s="792"/>
      <c r="C311" s="792"/>
      <c r="D311" s="792"/>
      <c r="E311" s="792"/>
      <c r="F311" s="792"/>
      <c r="G311" s="792"/>
      <c r="H311" s="792"/>
      <c r="I311" s="792"/>
      <c r="J311" s="792"/>
      <c r="K311" s="792"/>
      <c r="L311" s="792"/>
      <c r="M311" s="792"/>
      <c r="N311" s="792"/>
      <c r="O311" s="793"/>
      <c r="P311" s="795" t="s">
        <v>71</v>
      </c>
      <c r="Q311" s="796"/>
      <c r="R311" s="796"/>
      <c r="S311" s="796"/>
      <c r="T311" s="796"/>
      <c r="U311" s="796"/>
      <c r="V311" s="797"/>
      <c r="W311" s="37" t="s">
        <v>72</v>
      </c>
      <c r="X311" s="779">
        <f>IFERROR(X305/H305,"0")+IFERROR(X306/H306,"0")+IFERROR(X307/H307,"0")+IFERROR(X308/H308,"0")+IFERROR(X309/H309,"0")+IFERROR(X310/H310,"0")</f>
        <v>0</v>
      </c>
      <c r="Y311" s="779">
        <f>IFERROR(Y305/H305,"0")+IFERROR(Y306/H306,"0")+IFERROR(Y307/H307,"0")+IFERROR(Y308/H308,"0")+IFERROR(Y309/H309,"0")+IFERROR(Y310/H310,"0")</f>
        <v>0</v>
      </c>
      <c r="Z311" s="779">
        <f>IFERROR(IF(Z305="",0,Z305),"0")+IFERROR(IF(Z306="",0,Z306),"0")+IFERROR(IF(Z307="",0,Z307),"0")+IFERROR(IF(Z308="",0,Z308),"0")+IFERROR(IF(Z309="",0,Z309),"0")+IFERROR(IF(Z310="",0,Z310),"0")</f>
        <v>0</v>
      </c>
      <c r="AA311" s="780"/>
      <c r="AB311" s="780"/>
      <c r="AC311" s="780"/>
    </row>
    <row r="312" spans="1:68" x14ac:dyDescent="0.2">
      <c r="A312" s="792"/>
      <c r="B312" s="792"/>
      <c r="C312" s="792"/>
      <c r="D312" s="792"/>
      <c r="E312" s="792"/>
      <c r="F312" s="792"/>
      <c r="G312" s="792"/>
      <c r="H312" s="792"/>
      <c r="I312" s="792"/>
      <c r="J312" s="792"/>
      <c r="K312" s="792"/>
      <c r="L312" s="792"/>
      <c r="M312" s="792"/>
      <c r="N312" s="792"/>
      <c r="O312" s="793"/>
      <c r="P312" s="795" t="s">
        <v>71</v>
      </c>
      <c r="Q312" s="796"/>
      <c r="R312" s="796"/>
      <c r="S312" s="796"/>
      <c r="T312" s="796"/>
      <c r="U312" s="796"/>
      <c r="V312" s="797"/>
      <c r="W312" s="37" t="s">
        <v>69</v>
      </c>
      <c r="X312" s="779">
        <f>IFERROR(SUM(X305:X310),"0")</f>
        <v>0</v>
      </c>
      <c r="Y312" s="779">
        <f>IFERROR(SUM(Y305:Y310),"0")</f>
        <v>0</v>
      </c>
      <c r="Z312" s="37"/>
      <c r="AA312" s="780"/>
      <c r="AB312" s="780"/>
      <c r="AC312" s="780"/>
    </row>
    <row r="313" spans="1:68" ht="16.5" customHeight="1" x14ac:dyDescent="0.25">
      <c r="A313" s="807" t="s">
        <v>528</v>
      </c>
      <c r="B313" s="792"/>
      <c r="C313" s="792"/>
      <c r="D313" s="792"/>
      <c r="E313" s="792"/>
      <c r="F313" s="792"/>
      <c r="G313" s="792"/>
      <c r="H313" s="792"/>
      <c r="I313" s="792"/>
      <c r="J313" s="792"/>
      <c r="K313" s="792"/>
      <c r="L313" s="792"/>
      <c r="M313" s="792"/>
      <c r="N313" s="792"/>
      <c r="O313" s="792"/>
      <c r="P313" s="792"/>
      <c r="Q313" s="792"/>
      <c r="R313" s="792"/>
      <c r="S313" s="792"/>
      <c r="T313" s="792"/>
      <c r="U313" s="792"/>
      <c r="V313" s="792"/>
      <c r="W313" s="792"/>
      <c r="X313" s="792"/>
      <c r="Y313" s="792"/>
      <c r="Z313" s="792"/>
      <c r="AA313" s="772"/>
      <c r="AB313" s="772"/>
      <c r="AC313" s="772"/>
    </row>
    <row r="314" spans="1:68" ht="14.25" customHeight="1" x14ac:dyDescent="0.25">
      <c r="A314" s="800" t="s">
        <v>115</v>
      </c>
      <c r="B314" s="792"/>
      <c r="C314" s="792"/>
      <c r="D314" s="792"/>
      <c r="E314" s="792"/>
      <c r="F314" s="792"/>
      <c r="G314" s="792"/>
      <c r="H314" s="792"/>
      <c r="I314" s="792"/>
      <c r="J314" s="792"/>
      <c r="K314" s="792"/>
      <c r="L314" s="792"/>
      <c r="M314" s="792"/>
      <c r="N314" s="792"/>
      <c r="O314" s="792"/>
      <c r="P314" s="792"/>
      <c r="Q314" s="792"/>
      <c r="R314" s="792"/>
      <c r="S314" s="792"/>
      <c r="T314" s="792"/>
      <c r="U314" s="792"/>
      <c r="V314" s="792"/>
      <c r="W314" s="792"/>
      <c r="X314" s="792"/>
      <c r="Y314" s="792"/>
      <c r="Z314" s="792"/>
      <c r="AA314" s="773"/>
      <c r="AB314" s="773"/>
      <c r="AC314" s="773"/>
    </row>
    <row r="315" spans="1:68" ht="27" customHeight="1" x14ac:dyDescent="0.25">
      <c r="A315" s="54" t="s">
        <v>529</v>
      </c>
      <c r="B315" s="54" t="s">
        <v>530</v>
      </c>
      <c r="C315" s="31">
        <v>4301011306</v>
      </c>
      <c r="D315" s="788">
        <v>4607091389296</v>
      </c>
      <c r="E315" s="789"/>
      <c r="F315" s="776">
        <v>0.4</v>
      </c>
      <c r="G315" s="32">
        <v>10</v>
      </c>
      <c r="H315" s="776">
        <v>4</v>
      </c>
      <c r="I315" s="776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86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7">
        <v>0</v>
      </c>
      <c r="Y315" s="778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791"/>
      <c r="B316" s="792"/>
      <c r="C316" s="792"/>
      <c r="D316" s="792"/>
      <c r="E316" s="792"/>
      <c r="F316" s="792"/>
      <c r="G316" s="792"/>
      <c r="H316" s="792"/>
      <c r="I316" s="792"/>
      <c r="J316" s="792"/>
      <c r="K316" s="792"/>
      <c r="L316" s="792"/>
      <c r="M316" s="792"/>
      <c r="N316" s="792"/>
      <c r="O316" s="793"/>
      <c r="P316" s="795" t="s">
        <v>71</v>
      </c>
      <c r="Q316" s="796"/>
      <c r="R316" s="796"/>
      <c r="S316" s="796"/>
      <c r="T316" s="796"/>
      <c r="U316" s="796"/>
      <c r="V316" s="797"/>
      <c r="W316" s="37" t="s">
        <v>72</v>
      </c>
      <c r="X316" s="779">
        <f>IFERROR(X315/H315,"0")</f>
        <v>0</v>
      </c>
      <c r="Y316" s="779">
        <f>IFERROR(Y315/H315,"0")</f>
        <v>0</v>
      </c>
      <c r="Z316" s="779">
        <f>IFERROR(IF(Z315="",0,Z315),"0")</f>
        <v>0</v>
      </c>
      <c r="AA316" s="780"/>
      <c r="AB316" s="780"/>
      <c r="AC316" s="780"/>
    </row>
    <row r="317" spans="1:68" x14ac:dyDescent="0.2">
      <c r="A317" s="792"/>
      <c r="B317" s="792"/>
      <c r="C317" s="792"/>
      <c r="D317" s="792"/>
      <c r="E317" s="792"/>
      <c r="F317" s="792"/>
      <c r="G317" s="792"/>
      <c r="H317" s="792"/>
      <c r="I317" s="792"/>
      <c r="J317" s="792"/>
      <c r="K317" s="792"/>
      <c r="L317" s="792"/>
      <c r="M317" s="792"/>
      <c r="N317" s="792"/>
      <c r="O317" s="793"/>
      <c r="P317" s="795" t="s">
        <v>71</v>
      </c>
      <c r="Q317" s="796"/>
      <c r="R317" s="796"/>
      <c r="S317" s="796"/>
      <c r="T317" s="796"/>
      <c r="U317" s="796"/>
      <c r="V317" s="797"/>
      <c r="W317" s="37" t="s">
        <v>69</v>
      </c>
      <c r="X317" s="779">
        <f>IFERROR(SUM(X315:X315),"0")</f>
        <v>0</v>
      </c>
      <c r="Y317" s="779">
        <f>IFERROR(SUM(Y315:Y315),"0")</f>
        <v>0</v>
      </c>
      <c r="Z317" s="37"/>
      <c r="AA317" s="780"/>
      <c r="AB317" s="780"/>
      <c r="AC317" s="780"/>
    </row>
    <row r="318" spans="1:68" ht="14.25" customHeight="1" x14ac:dyDescent="0.25">
      <c r="A318" s="800" t="s">
        <v>64</v>
      </c>
      <c r="B318" s="792"/>
      <c r="C318" s="792"/>
      <c r="D318" s="792"/>
      <c r="E318" s="792"/>
      <c r="F318" s="792"/>
      <c r="G318" s="792"/>
      <c r="H318" s="792"/>
      <c r="I318" s="792"/>
      <c r="J318" s="792"/>
      <c r="K318" s="792"/>
      <c r="L318" s="792"/>
      <c r="M318" s="792"/>
      <c r="N318" s="792"/>
      <c r="O318" s="792"/>
      <c r="P318" s="792"/>
      <c r="Q318" s="792"/>
      <c r="R318" s="792"/>
      <c r="S318" s="792"/>
      <c r="T318" s="792"/>
      <c r="U318" s="792"/>
      <c r="V318" s="792"/>
      <c r="W318" s="792"/>
      <c r="X318" s="792"/>
      <c r="Y318" s="792"/>
      <c r="Z318" s="792"/>
      <c r="AA318" s="773"/>
      <c r="AB318" s="773"/>
      <c r="AC318" s="773"/>
    </row>
    <row r="319" spans="1:68" ht="27" customHeight="1" x14ac:dyDescent="0.25">
      <c r="A319" s="54" t="s">
        <v>532</v>
      </c>
      <c r="B319" s="54" t="s">
        <v>533</v>
      </c>
      <c r="C319" s="31">
        <v>4301031163</v>
      </c>
      <c r="D319" s="788">
        <v>4680115880344</v>
      </c>
      <c r="E319" s="789"/>
      <c r="F319" s="776">
        <v>0.28000000000000003</v>
      </c>
      <c r="G319" s="32">
        <v>6</v>
      </c>
      <c r="H319" s="776">
        <v>1.68</v>
      </c>
      <c r="I319" s="776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2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7">
        <v>0</v>
      </c>
      <c r="Y319" s="778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x14ac:dyDescent="0.2">
      <c r="A320" s="791"/>
      <c r="B320" s="792"/>
      <c r="C320" s="792"/>
      <c r="D320" s="792"/>
      <c r="E320" s="792"/>
      <c r="F320" s="792"/>
      <c r="G320" s="792"/>
      <c r="H320" s="792"/>
      <c r="I320" s="792"/>
      <c r="J320" s="792"/>
      <c r="K320" s="792"/>
      <c r="L320" s="792"/>
      <c r="M320" s="792"/>
      <c r="N320" s="792"/>
      <c r="O320" s="793"/>
      <c r="P320" s="795" t="s">
        <v>71</v>
      </c>
      <c r="Q320" s="796"/>
      <c r="R320" s="796"/>
      <c r="S320" s="796"/>
      <c r="T320" s="796"/>
      <c r="U320" s="796"/>
      <c r="V320" s="797"/>
      <c r="W320" s="37" t="s">
        <v>72</v>
      </c>
      <c r="X320" s="779">
        <f>IFERROR(X319/H319,"0")</f>
        <v>0</v>
      </c>
      <c r="Y320" s="779">
        <f>IFERROR(Y319/H319,"0")</f>
        <v>0</v>
      </c>
      <c r="Z320" s="779">
        <f>IFERROR(IF(Z319="",0,Z319),"0")</f>
        <v>0</v>
      </c>
      <c r="AA320" s="780"/>
      <c r="AB320" s="780"/>
      <c r="AC320" s="780"/>
    </row>
    <row r="321" spans="1:68" x14ac:dyDescent="0.2">
      <c r="A321" s="792"/>
      <c r="B321" s="792"/>
      <c r="C321" s="792"/>
      <c r="D321" s="792"/>
      <c r="E321" s="792"/>
      <c r="F321" s="792"/>
      <c r="G321" s="792"/>
      <c r="H321" s="792"/>
      <c r="I321" s="792"/>
      <c r="J321" s="792"/>
      <c r="K321" s="792"/>
      <c r="L321" s="792"/>
      <c r="M321" s="792"/>
      <c r="N321" s="792"/>
      <c r="O321" s="793"/>
      <c r="P321" s="795" t="s">
        <v>71</v>
      </c>
      <c r="Q321" s="796"/>
      <c r="R321" s="796"/>
      <c r="S321" s="796"/>
      <c r="T321" s="796"/>
      <c r="U321" s="796"/>
      <c r="V321" s="797"/>
      <c r="W321" s="37" t="s">
        <v>69</v>
      </c>
      <c r="X321" s="779">
        <f>IFERROR(SUM(X319:X319),"0")</f>
        <v>0</v>
      </c>
      <c r="Y321" s="779">
        <f>IFERROR(SUM(Y319:Y319),"0")</f>
        <v>0</v>
      </c>
      <c r="Z321" s="37"/>
      <c r="AA321" s="780"/>
      <c r="AB321" s="780"/>
      <c r="AC321" s="780"/>
    </row>
    <row r="322" spans="1:68" ht="14.25" customHeight="1" x14ac:dyDescent="0.25">
      <c r="A322" s="800" t="s">
        <v>73</v>
      </c>
      <c r="B322" s="792"/>
      <c r="C322" s="792"/>
      <c r="D322" s="792"/>
      <c r="E322" s="792"/>
      <c r="F322" s="792"/>
      <c r="G322" s="792"/>
      <c r="H322" s="792"/>
      <c r="I322" s="792"/>
      <c r="J322" s="792"/>
      <c r="K322" s="792"/>
      <c r="L322" s="792"/>
      <c r="M322" s="792"/>
      <c r="N322" s="792"/>
      <c r="O322" s="792"/>
      <c r="P322" s="792"/>
      <c r="Q322" s="792"/>
      <c r="R322" s="792"/>
      <c r="S322" s="792"/>
      <c r="T322" s="792"/>
      <c r="U322" s="792"/>
      <c r="V322" s="792"/>
      <c r="W322" s="792"/>
      <c r="X322" s="792"/>
      <c r="Y322" s="792"/>
      <c r="Z322" s="792"/>
      <c r="AA322" s="773"/>
      <c r="AB322" s="773"/>
      <c r="AC322" s="773"/>
    </row>
    <row r="323" spans="1:68" ht="37.5" customHeight="1" x14ac:dyDescent="0.25">
      <c r="A323" s="54" t="s">
        <v>535</v>
      </c>
      <c r="B323" s="54" t="s">
        <v>536</v>
      </c>
      <c r="C323" s="31">
        <v>4301051731</v>
      </c>
      <c r="D323" s="788">
        <v>4680115884618</v>
      </c>
      <c r="E323" s="789"/>
      <c r="F323" s="776">
        <v>0.6</v>
      </c>
      <c r="G323" s="32">
        <v>6</v>
      </c>
      <c r="H323" s="776">
        <v>3.6</v>
      </c>
      <c r="I323" s="776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1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7">
        <v>0</v>
      </c>
      <c r="Y323" s="77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791"/>
      <c r="B324" s="792"/>
      <c r="C324" s="792"/>
      <c r="D324" s="792"/>
      <c r="E324" s="792"/>
      <c r="F324" s="792"/>
      <c r="G324" s="792"/>
      <c r="H324" s="792"/>
      <c r="I324" s="792"/>
      <c r="J324" s="792"/>
      <c r="K324" s="792"/>
      <c r="L324" s="792"/>
      <c r="M324" s="792"/>
      <c r="N324" s="792"/>
      <c r="O324" s="793"/>
      <c r="P324" s="795" t="s">
        <v>71</v>
      </c>
      <c r="Q324" s="796"/>
      <c r="R324" s="796"/>
      <c r="S324" s="796"/>
      <c r="T324" s="796"/>
      <c r="U324" s="796"/>
      <c r="V324" s="797"/>
      <c r="W324" s="37" t="s">
        <v>72</v>
      </c>
      <c r="X324" s="779">
        <f>IFERROR(X323/H323,"0")</f>
        <v>0</v>
      </c>
      <c r="Y324" s="779">
        <f>IFERROR(Y323/H323,"0")</f>
        <v>0</v>
      </c>
      <c r="Z324" s="779">
        <f>IFERROR(IF(Z323="",0,Z323),"0")</f>
        <v>0</v>
      </c>
      <c r="AA324" s="780"/>
      <c r="AB324" s="780"/>
      <c r="AC324" s="780"/>
    </row>
    <row r="325" spans="1:68" x14ac:dyDescent="0.2">
      <c r="A325" s="792"/>
      <c r="B325" s="792"/>
      <c r="C325" s="792"/>
      <c r="D325" s="792"/>
      <c r="E325" s="792"/>
      <c r="F325" s="792"/>
      <c r="G325" s="792"/>
      <c r="H325" s="792"/>
      <c r="I325" s="792"/>
      <c r="J325" s="792"/>
      <c r="K325" s="792"/>
      <c r="L325" s="792"/>
      <c r="M325" s="792"/>
      <c r="N325" s="792"/>
      <c r="O325" s="793"/>
      <c r="P325" s="795" t="s">
        <v>71</v>
      </c>
      <c r="Q325" s="796"/>
      <c r="R325" s="796"/>
      <c r="S325" s="796"/>
      <c r="T325" s="796"/>
      <c r="U325" s="796"/>
      <c r="V325" s="797"/>
      <c r="W325" s="37" t="s">
        <v>69</v>
      </c>
      <c r="X325" s="779">
        <f>IFERROR(SUM(X323:X323),"0")</f>
        <v>0</v>
      </c>
      <c r="Y325" s="779">
        <f>IFERROR(SUM(Y323:Y323),"0")</f>
        <v>0</v>
      </c>
      <c r="Z325" s="37"/>
      <c r="AA325" s="780"/>
      <c r="AB325" s="780"/>
      <c r="AC325" s="780"/>
    </row>
    <row r="326" spans="1:68" ht="16.5" customHeight="1" x14ac:dyDescent="0.25">
      <c r="A326" s="807" t="s">
        <v>538</v>
      </c>
      <c r="B326" s="792"/>
      <c r="C326" s="792"/>
      <c r="D326" s="792"/>
      <c r="E326" s="792"/>
      <c r="F326" s="792"/>
      <c r="G326" s="792"/>
      <c r="H326" s="792"/>
      <c r="I326" s="792"/>
      <c r="J326" s="792"/>
      <c r="K326" s="792"/>
      <c r="L326" s="792"/>
      <c r="M326" s="792"/>
      <c r="N326" s="792"/>
      <c r="O326" s="792"/>
      <c r="P326" s="792"/>
      <c r="Q326" s="792"/>
      <c r="R326" s="792"/>
      <c r="S326" s="792"/>
      <c r="T326" s="792"/>
      <c r="U326" s="792"/>
      <c r="V326" s="792"/>
      <c r="W326" s="792"/>
      <c r="X326" s="792"/>
      <c r="Y326" s="792"/>
      <c r="Z326" s="792"/>
      <c r="AA326" s="772"/>
      <c r="AB326" s="772"/>
      <c r="AC326" s="772"/>
    </row>
    <row r="327" spans="1:68" ht="14.25" customHeight="1" x14ac:dyDescent="0.25">
      <c r="A327" s="800" t="s">
        <v>115</v>
      </c>
      <c r="B327" s="792"/>
      <c r="C327" s="792"/>
      <c r="D327" s="792"/>
      <c r="E327" s="792"/>
      <c r="F327" s="792"/>
      <c r="G327" s="792"/>
      <c r="H327" s="792"/>
      <c r="I327" s="792"/>
      <c r="J327" s="792"/>
      <c r="K327" s="792"/>
      <c r="L327" s="792"/>
      <c r="M327" s="792"/>
      <c r="N327" s="792"/>
      <c r="O327" s="792"/>
      <c r="P327" s="792"/>
      <c r="Q327" s="792"/>
      <c r="R327" s="792"/>
      <c r="S327" s="792"/>
      <c r="T327" s="792"/>
      <c r="U327" s="792"/>
      <c r="V327" s="792"/>
      <c r="W327" s="792"/>
      <c r="X327" s="792"/>
      <c r="Y327" s="792"/>
      <c r="Z327" s="792"/>
      <c r="AA327" s="773"/>
      <c r="AB327" s="773"/>
      <c r="AC327" s="773"/>
    </row>
    <row r="328" spans="1:68" ht="27" customHeight="1" x14ac:dyDescent="0.25">
      <c r="A328" s="54" t="s">
        <v>539</v>
      </c>
      <c r="B328" s="54" t="s">
        <v>540</v>
      </c>
      <c r="C328" s="31">
        <v>4301011353</v>
      </c>
      <c r="D328" s="788">
        <v>4607091389807</v>
      </c>
      <c r="E328" s="789"/>
      <c r="F328" s="776">
        <v>0.4</v>
      </c>
      <c r="G328" s="32">
        <v>10</v>
      </c>
      <c r="H328" s="776">
        <v>4</v>
      </c>
      <c r="I328" s="776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08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7">
        <v>0</v>
      </c>
      <c r="Y328" s="778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x14ac:dyDescent="0.2">
      <c r="A329" s="791"/>
      <c r="B329" s="792"/>
      <c r="C329" s="792"/>
      <c r="D329" s="792"/>
      <c r="E329" s="792"/>
      <c r="F329" s="792"/>
      <c r="G329" s="792"/>
      <c r="H329" s="792"/>
      <c r="I329" s="792"/>
      <c r="J329" s="792"/>
      <c r="K329" s="792"/>
      <c r="L329" s="792"/>
      <c r="M329" s="792"/>
      <c r="N329" s="792"/>
      <c r="O329" s="793"/>
      <c r="P329" s="795" t="s">
        <v>71</v>
      </c>
      <c r="Q329" s="796"/>
      <c r="R329" s="796"/>
      <c r="S329" s="796"/>
      <c r="T329" s="796"/>
      <c r="U329" s="796"/>
      <c r="V329" s="797"/>
      <c r="W329" s="37" t="s">
        <v>72</v>
      </c>
      <c r="X329" s="779">
        <f>IFERROR(X328/H328,"0")</f>
        <v>0</v>
      </c>
      <c r="Y329" s="779">
        <f>IFERROR(Y328/H328,"0")</f>
        <v>0</v>
      </c>
      <c r="Z329" s="779">
        <f>IFERROR(IF(Z328="",0,Z328),"0")</f>
        <v>0</v>
      </c>
      <c r="AA329" s="780"/>
      <c r="AB329" s="780"/>
      <c r="AC329" s="780"/>
    </row>
    <row r="330" spans="1:68" x14ac:dyDescent="0.2">
      <c r="A330" s="792"/>
      <c r="B330" s="792"/>
      <c r="C330" s="792"/>
      <c r="D330" s="792"/>
      <c r="E330" s="792"/>
      <c r="F330" s="792"/>
      <c r="G330" s="792"/>
      <c r="H330" s="792"/>
      <c r="I330" s="792"/>
      <c r="J330" s="792"/>
      <c r="K330" s="792"/>
      <c r="L330" s="792"/>
      <c r="M330" s="792"/>
      <c r="N330" s="792"/>
      <c r="O330" s="793"/>
      <c r="P330" s="795" t="s">
        <v>71</v>
      </c>
      <c r="Q330" s="796"/>
      <c r="R330" s="796"/>
      <c r="S330" s="796"/>
      <c r="T330" s="796"/>
      <c r="U330" s="796"/>
      <c r="V330" s="797"/>
      <c r="W330" s="37" t="s">
        <v>69</v>
      </c>
      <c r="X330" s="779">
        <f>IFERROR(SUM(X328:X328),"0")</f>
        <v>0</v>
      </c>
      <c r="Y330" s="779">
        <f>IFERROR(SUM(Y328:Y328),"0")</f>
        <v>0</v>
      </c>
      <c r="Z330" s="37"/>
      <c r="AA330" s="780"/>
      <c r="AB330" s="780"/>
      <c r="AC330" s="780"/>
    </row>
    <row r="331" spans="1:68" ht="14.25" customHeight="1" x14ac:dyDescent="0.25">
      <c r="A331" s="800" t="s">
        <v>64</v>
      </c>
      <c r="B331" s="792"/>
      <c r="C331" s="792"/>
      <c r="D331" s="792"/>
      <c r="E331" s="792"/>
      <c r="F331" s="792"/>
      <c r="G331" s="792"/>
      <c r="H331" s="792"/>
      <c r="I331" s="792"/>
      <c r="J331" s="792"/>
      <c r="K331" s="792"/>
      <c r="L331" s="792"/>
      <c r="M331" s="792"/>
      <c r="N331" s="792"/>
      <c r="O331" s="792"/>
      <c r="P331" s="792"/>
      <c r="Q331" s="792"/>
      <c r="R331" s="792"/>
      <c r="S331" s="792"/>
      <c r="T331" s="792"/>
      <c r="U331" s="792"/>
      <c r="V331" s="792"/>
      <c r="W331" s="792"/>
      <c r="X331" s="792"/>
      <c r="Y331" s="792"/>
      <c r="Z331" s="792"/>
      <c r="AA331" s="773"/>
      <c r="AB331" s="773"/>
      <c r="AC331" s="773"/>
    </row>
    <row r="332" spans="1:68" ht="27" customHeight="1" x14ac:dyDescent="0.25">
      <c r="A332" s="54" t="s">
        <v>542</v>
      </c>
      <c r="B332" s="54" t="s">
        <v>543</v>
      </c>
      <c r="C332" s="31">
        <v>4301031164</v>
      </c>
      <c r="D332" s="788">
        <v>4680115880481</v>
      </c>
      <c r="E332" s="789"/>
      <c r="F332" s="776">
        <v>0.28000000000000003</v>
      </c>
      <c r="G332" s="32">
        <v>6</v>
      </c>
      <c r="H332" s="776">
        <v>1.68</v>
      </c>
      <c r="I332" s="776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44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7">
        <v>0</v>
      </c>
      <c r="Y332" s="778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x14ac:dyDescent="0.2">
      <c r="A333" s="791"/>
      <c r="B333" s="792"/>
      <c r="C333" s="792"/>
      <c r="D333" s="792"/>
      <c r="E333" s="792"/>
      <c r="F333" s="792"/>
      <c r="G333" s="792"/>
      <c r="H333" s="792"/>
      <c r="I333" s="792"/>
      <c r="J333" s="792"/>
      <c r="K333" s="792"/>
      <c r="L333" s="792"/>
      <c r="M333" s="792"/>
      <c r="N333" s="792"/>
      <c r="O333" s="793"/>
      <c r="P333" s="795" t="s">
        <v>71</v>
      </c>
      <c r="Q333" s="796"/>
      <c r="R333" s="796"/>
      <c r="S333" s="796"/>
      <c r="T333" s="796"/>
      <c r="U333" s="796"/>
      <c r="V333" s="797"/>
      <c r="W333" s="37" t="s">
        <v>72</v>
      </c>
      <c r="X333" s="779">
        <f>IFERROR(X332/H332,"0")</f>
        <v>0</v>
      </c>
      <c r="Y333" s="779">
        <f>IFERROR(Y332/H332,"0")</f>
        <v>0</v>
      </c>
      <c r="Z333" s="779">
        <f>IFERROR(IF(Z332="",0,Z332),"0")</f>
        <v>0</v>
      </c>
      <c r="AA333" s="780"/>
      <c r="AB333" s="780"/>
      <c r="AC333" s="780"/>
    </row>
    <row r="334" spans="1:68" x14ac:dyDescent="0.2">
      <c r="A334" s="792"/>
      <c r="B334" s="792"/>
      <c r="C334" s="792"/>
      <c r="D334" s="792"/>
      <c r="E334" s="792"/>
      <c r="F334" s="792"/>
      <c r="G334" s="792"/>
      <c r="H334" s="792"/>
      <c r="I334" s="792"/>
      <c r="J334" s="792"/>
      <c r="K334" s="792"/>
      <c r="L334" s="792"/>
      <c r="M334" s="792"/>
      <c r="N334" s="792"/>
      <c r="O334" s="793"/>
      <c r="P334" s="795" t="s">
        <v>71</v>
      </c>
      <c r="Q334" s="796"/>
      <c r="R334" s="796"/>
      <c r="S334" s="796"/>
      <c r="T334" s="796"/>
      <c r="U334" s="796"/>
      <c r="V334" s="797"/>
      <c r="W334" s="37" t="s">
        <v>69</v>
      </c>
      <c r="X334" s="779">
        <f>IFERROR(SUM(X332:X332),"0")</f>
        <v>0</v>
      </c>
      <c r="Y334" s="779">
        <f>IFERROR(SUM(Y332:Y332),"0")</f>
        <v>0</v>
      </c>
      <c r="Z334" s="37"/>
      <c r="AA334" s="780"/>
      <c r="AB334" s="780"/>
      <c r="AC334" s="780"/>
    </row>
    <row r="335" spans="1:68" ht="14.25" customHeight="1" x14ac:dyDescent="0.25">
      <c r="A335" s="800" t="s">
        <v>73</v>
      </c>
      <c r="B335" s="792"/>
      <c r="C335" s="792"/>
      <c r="D335" s="792"/>
      <c r="E335" s="792"/>
      <c r="F335" s="792"/>
      <c r="G335" s="792"/>
      <c r="H335" s="792"/>
      <c r="I335" s="792"/>
      <c r="J335" s="792"/>
      <c r="K335" s="792"/>
      <c r="L335" s="792"/>
      <c r="M335" s="792"/>
      <c r="N335" s="792"/>
      <c r="O335" s="792"/>
      <c r="P335" s="792"/>
      <c r="Q335" s="792"/>
      <c r="R335" s="792"/>
      <c r="S335" s="792"/>
      <c r="T335" s="792"/>
      <c r="U335" s="792"/>
      <c r="V335" s="792"/>
      <c r="W335" s="792"/>
      <c r="X335" s="792"/>
      <c r="Y335" s="792"/>
      <c r="Z335" s="792"/>
      <c r="AA335" s="773"/>
      <c r="AB335" s="773"/>
      <c r="AC335" s="773"/>
    </row>
    <row r="336" spans="1:68" ht="27" customHeight="1" x14ac:dyDescent="0.25">
      <c r="A336" s="54" t="s">
        <v>545</v>
      </c>
      <c r="B336" s="54" t="s">
        <v>546</v>
      </c>
      <c r="C336" s="31">
        <v>4301051344</v>
      </c>
      <c r="D336" s="788">
        <v>4680115880412</v>
      </c>
      <c r="E336" s="789"/>
      <c r="F336" s="776">
        <v>0.33</v>
      </c>
      <c r="G336" s="32">
        <v>6</v>
      </c>
      <c r="H336" s="776">
        <v>1.98</v>
      </c>
      <c r="I336" s="776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7">
        <v>0</v>
      </c>
      <c r="Y336" s="778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548</v>
      </c>
      <c r="B337" s="54" t="s">
        <v>549</v>
      </c>
      <c r="C337" s="31">
        <v>4301051277</v>
      </c>
      <c r="D337" s="788">
        <v>4680115880511</v>
      </c>
      <c r="E337" s="789"/>
      <c r="F337" s="776">
        <v>0.33</v>
      </c>
      <c r="G337" s="32">
        <v>6</v>
      </c>
      <c r="H337" s="776">
        <v>1.98</v>
      </c>
      <c r="I337" s="776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81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7">
        <v>0</v>
      </c>
      <c r="Y337" s="77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791"/>
      <c r="B338" s="792"/>
      <c r="C338" s="792"/>
      <c r="D338" s="792"/>
      <c r="E338" s="792"/>
      <c r="F338" s="792"/>
      <c r="G338" s="792"/>
      <c r="H338" s="792"/>
      <c r="I338" s="792"/>
      <c r="J338" s="792"/>
      <c r="K338" s="792"/>
      <c r="L338" s="792"/>
      <c r="M338" s="792"/>
      <c r="N338" s="792"/>
      <c r="O338" s="793"/>
      <c r="P338" s="795" t="s">
        <v>71</v>
      </c>
      <c r="Q338" s="796"/>
      <c r="R338" s="796"/>
      <c r="S338" s="796"/>
      <c r="T338" s="796"/>
      <c r="U338" s="796"/>
      <c r="V338" s="797"/>
      <c r="W338" s="37" t="s">
        <v>72</v>
      </c>
      <c r="X338" s="779">
        <f>IFERROR(X336/H336,"0")+IFERROR(X337/H337,"0")</f>
        <v>0</v>
      </c>
      <c r="Y338" s="779">
        <f>IFERROR(Y336/H336,"0")+IFERROR(Y337/H337,"0")</f>
        <v>0</v>
      </c>
      <c r="Z338" s="779">
        <f>IFERROR(IF(Z336="",0,Z336),"0")+IFERROR(IF(Z337="",0,Z337),"0")</f>
        <v>0</v>
      </c>
      <c r="AA338" s="780"/>
      <c r="AB338" s="780"/>
      <c r="AC338" s="780"/>
    </row>
    <row r="339" spans="1:68" x14ac:dyDescent="0.2">
      <c r="A339" s="792"/>
      <c r="B339" s="792"/>
      <c r="C339" s="792"/>
      <c r="D339" s="792"/>
      <c r="E339" s="792"/>
      <c r="F339" s="792"/>
      <c r="G339" s="792"/>
      <c r="H339" s="792"/>
      <c r="I339" s="792"/>
      <c r="J339" s="792"/>
      <c r="K339" s="792"/>
      <c r="L339" s="792"/>
      <c r="M339" s="792"/>
      <c r="N339" s="792"/>
      <c r="O339" s="793"/>
      <c r="P339" s="795" t="s">
        <v>71</v>
      </c>
      <c r="Q339" s="796"/>
      <c r="R339" s="796"/>
      <c r="S339" s="796"/>
      <c r="T339" s="796"/>
      <c r="U339" s="796"/>
      <c r="V339" s="797"/>
      <c r="W339" s="37" t="s">
        <v>69</v>
      </c>
      <c r="X339" s="779">
        <f>IFERROR(SUM(X336:X337),"0")</f>
        <v>0</v>
      </c>
      <c r="Y339" s="779">
        <f>IFERROR(SUM(Y336:Y337),"0")</f>
        <v>0</v>
      </c>
      <c r="Z339" s="37"/>
      <c r="AA339" s="780"/>
      <c r="AB339" s="780"/>
      <c r="AC339" s="780"/>
    </row>
    <row r="340" spans="1:68" ht="16.5" customHeight="1" x14ac:dyDescent="0.25">
      <c r="A340" s="807" t="s">
        <v>551</v>
      </c>
      <c r="B340" s="792"/>
      <c r="C340" s="792"/>
      <c r="D340" s="792"/>
      <c r="E340" s="792"/>
      <c r="F340" s="792"/>
      <c r="G340" s="792"/>
      <c r="H340" s="792"/>
      <c r="I340" s="792"/>
      <c r="J340" s="792"/>
      <c r="K340" s="792"/>
      <c r="L340" s="792"/>
      <c r="M340" s="792"/>
      <c r="N340" s="792"/>
      <c r="O340" s="792"/>
      <c r="P340" s="792"/>
      <c r="Q340" s="792"/>
      <c r="R340" s="792"/>
      <c r="S340" s="792"/>
      <c r="T340" s="792"/>
      <c r="U340" s="792"/>
      <c r="V340" s="792"/>
      <c r="W340" s="792"/>
      <c r="X340" s="792"/>
      <c r="Y340" s="792"/>
      <c r="Z340" s="792"/>
      <c r="AA340" s="772"/>
      <c r="AB340" s="772"/>
      <c r="AC340" s="772"/>
    </row>
    <row r="341" spans="1:68" ht="14.25" customHeight="1" x14ac:dyDescent="0.25">
      <c r="A341" s="800" t="s">
        <v>115</v>
      </c>
      <c r="B341" s="792"/>
      <c r="C341" s="792"/>
      <c r="D341" s="792"/>
      <c r="E341" s="792"/>
      <c r="F341" s="792"/>
      <c r="G341" s="792"/>
      <c r="H341" s="792"/>
      <c r="I341" s="792"/>
      <c r="J341" s="792"/>
      <c r="K341" s="792"/>
      <c r="L341" s="792"/>
      <c r="M341" s="792"/>
      <c r="N341" s="792"/>
      <c r="O341" s="792"/>
      <c r="P341" s="792"/>
      <c r="Q341" s="792"/>
      <c r="R341" s="792"/>
      <c r="S341" s="792"/>
      <c r="T341" s="792"/>
      <c r="U341" s="792"/>
      <c r="V341" s="792"/>
      <c r="W341" s="792"/>
      <c r="X341" s="792"/>
      <c r="Y341" s="792"/>
      <c r="Z341" s="792"/>
      <c r="AA341" s="773"/>
      <c r="AB341" s="773"/>
      <c r="AC341" s="773"/>
    </row>
    <row r="342" spans="1:68" ht="27" customHeight="1" x14ac:dyDescent="0.25">
      <c r="A342" s="54" t="s">
        <v>552</v>
      </c>
      <c r="B342" s="54" t="s">
        <v>553</v>
      </c>
      <c r="C342" s="31">
        <v>4301011593</v>
      </c>
      <c r="D342" s="788">
        <v>4680115882973</v>
      </c>
      <c r="E342" s="789"/>
      <c r="F342" s="776">
        <v>0.7</v>
      </c>
      <c r="G342" s="32">
        <v>6</v>
      </c>
      <c r="H342" s="776">
        <v>4.2</v>
      </c>
      <c r="I342" s="776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7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7">
        <v>0</v>
      </c>
      <c r="Y342" s="778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x14ac:dyDescent="0.2">
      <c r="A343" s="791"/>
      <c r="B343" s="792"/>
      <c r="C343" s="792"/>
      <c r="D343" s="792"/>
      <c r="E343" s="792"/>
      <c r="F343" s="792"/>
      <c r="G343" s="792"/>
      <c r="H343" s="792"/>
      <c r="I343" s="792"/>
      <c r="J343" s="792"/>
      <c r="K343" s="792"/>
      <c r="L343" s="792"/>
      <c r="M343" s="792"/>
      <c r="N343" s="792"/>
      <c r="O343" s="793"/>
      <c r="P343" s="795" t="s">
        <v>71</v>
      </c>
      <c r="Q343" s="796"/>
      <c r="R343" s="796"/>
      <c r="S343" s="796"/>
      <c r="T343" s="796"/>
      <c r="U343" s="796"/>
      <c r="V343" s="797"/>
      <c r="W343" s="37" t="s">
        <v>72</v>
      </c>
      <c r="X343" s="779">
        <f>IFERROR(X342/H342,"0")</f>
        <v>0</v>
      </c>
      <c r="Y343" s="779">
        <f>IFERROR(Y342/H342,"0")</f>
        <v>0</v>
      </c>
      <c r="Z343" s="779">
        <f>IFERROR(IF(Z342="",0,Z342),"0")</f>
        <v>0</v>
      </c>
      <c r="AA343" s="780"/>
      <c r="AB343" s="780"/>
      <c r="AC343" s="780"/>
    </row>
    <row r="344" spans="1:68" x14ac:dyDescent="0.2">
      <c r="A344" s="792"/>
      <c r="B344" s="792"/>
      <c r="C344" s="792"/>
      <c r="D344" s="792"/>
      <c r="E344" s="792"/>
      <c r="F344" s="792"/>
      <c r="G344" s="792"/>
      <c r="H344" s="792"/>
      <c r="I344" s="792"/>
      <c r="J344" s="792"/>
      <c r="K344" s="792"/>
      <c r="L344" s="792"/>
      <c r="M344" s="792"/>
      <c r="N344" s="792"/>
      <c r="O344" s="793"/>
      <c r="P344" s="795" t="s">
        <v>71</v>
      </c>
      <c r="Q344" s="796"/>
      <c r="R344" s="796"/>
      <c r="S344" s="796"/>
      <c r="T344" s="796"/>
      <c r="U344" s="796"/>
      <c r="V344" s="797"/>
      <c r="W344" s="37" t="s">
        <v>69</v>
      </c>
      <c r="X344" s="779">
        <f>IFERROR(SUM(X342:X342),"0")</f>
        <v>0</v>
      </c>
      <c r="Y344" s="779">
        <f>IFERROR(SUM(Y342:Y342),"0")</f>
        <v>0</v>
      </c>
      <c r="Z344" s="37"/>
      <c r="AA344" s="780"/>
      <c r="AB344" s="780"/>
      <c r="AC344" s="780"/>
    </row>
    <row r="345" spans="1:68" ht="14.25" customHeight="1" x14ac:dyDescent="0.25">
      <c r="A345" s="800" t="s">
        <v>64</v>
      </c>
      <c r="B345" s="792"/>
      <c r="C345" s="792"/>
      <c r="D345" s="792"/>
      <c r="E345" s="792"/>
      <c r="F345" s="792"/>
      <c r="G345" s="792"/>
      <c r="H345" s="792"/>
      <c r="I345" s="792"/>
      <c r="J345" s="792"/>
      <c r="K345" s="792"/>
      <c r="L345" s="792"/>
      <c r="M345" s="792"/>
      <c r="N345" s="792"/>
      <c r="O345" s="792"/>
      <c r="P345" s="792"/>
      <c r="Q345" s="792"/>
      <c r="R345" s="792"/>
      <c r="S345" s="792"/>
      <c r="T345" s="792"/>
      <c r="U345" s="792"/>
      <c r="V345" s="792"/>
      <c r="W345" s="792"/>
      <c r="X345" s="792"/>
      <c r="Y345" s="792"/>
      <c r="Z345" s="792"/>
      <c r="AA345" s="773"/>
      <c r="AB345" s="773"/>
      <c r="AC345" s="773"/>
    </row>
    <row r="346" spans="1:68" ht="27" customHeight="1" x14ac:dyDescent="0.25">
      <c r="A346" s="54" t="s">
        <v>554</v>
      </c>
      <c r="B346" s="54" t="s">
        <v>555</v>
      </c>
      <c r="C346" s="31">
        <v>4301031305</v>
      </c>
      <c r="D346" s="788">
        <v>4607091389845</v>
      </c>
      <c r="E346" s="789"/>
      <c r="F346" s="776">
        <v>0.35</v>
      </c>
      <c r="G346" s="32">
        <v>6</v>
      </c>
      <c r="H346" s="776">
        <v>2.1</v>
      </c>
      <c r="I346" s="776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11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7">
        <v>7</v>
      </c>
      <c r="Y346" s="778">
        <f>IFERROR(IF(X346="",0,CEILING((X346/$H346),1)*$H346),"")</f>
        <v>8.4</v>
      </c>
      <c r="Z346" s="36">
        <f>IFERROR(IF(Y346=0,"",ROUNDUP(Y346/H346,0)*0.00502),"")</f>
        <v>2.0080000000000001E-2</v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7.3333333333333339</v>
      </c>
      <c r="BN346" s="64">
        <f>IFERROR(Y346*I346/H346,"0")</f>
        <v>8.8000000000000007</v>
      </c>
      <c r="BO346" s="64">
        <f>IFERROR(1/J346*(X346/H346),"0")</f>
        <v>1.4245014245014245E-2</v>
      </c>
      <c r="BP346" s="64">
        <f>IFERROR(1/J346*(Y346/H346),"0")</f>
        <v>1.7094017094017096E-2</v>
      </c>
    </row>
    <row r="347" spans="1:68" ht="27" customHeight="1" x14ac:dyDescent="0.25">
      <c r="A347" s="54" t="s">
        <v>557</v>
      </c>
      <c r="B347" s="54" t="s">
        <v>558</v>
      </c>
      <c r="C347" s="31">
        <v>4301031306</v>
      </c>
      <c r="D347" s="788">
        <v>4680115882881</v>
      </c>
      <c r="E347" s="789"/>
      <c r="F347" s="776">
        <v>0.28000000000000003</v>
      </c>
      <c r="G347" s="32">
        <v>6</v>
      </c>
      <c r="H347" s="776">
        <v>1.68</v>
      </c>
      <c r="I347" s="776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7">
        <v>0</v>
      </c>
      <c r="Y347" s="778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x14ac:dyDescent="0.2">
      <c r="A348" s="791"/>
      <c r="B348" s="792"/>
      <c r="C348" s="792"/>
      <c r="D348" s="792"/>
      <c r="E348" s="792"/>
      <c r="F348" s="792"/>
      <c r="G348" s="792"/>
      <c r="H348" s="792"/>
      <c r="I348" s="792"/>
      <c r="J348" s="792"/>
      <c r="K348" s="792"/>
      <c r="L348" s="792"/>
      <c r="M348" s="792"/>
      <c r="N348" s="792"/>
      <c r="O348" s="793"/>
      <c r="P348" s="795" t="s">
        <v>71</v>
      </c>
      <c r="Q348" s="796"/>
      <c r="R348" s="796"/>
      <c r="S348" s="796"/>
      <c r="T348" s="796"/>
      <c r="U348" s="796"/>
      <c r="V348" s="797"/>
      <c r="W348" s="37" t="s">
        <v>72</v>
      </c>
      <c r="X348" s="779">
        <f>IFERROR(X346/H346,"0")+IFERROR(X347/H347,"0")</f>
        <v>3.333333333333333</v>
      </c>
      <c r="Y348" s="779">
        <f>IFERROR(Y346/H346,"0")+IFERROR(Y347/H347,"0")</f>
        <v>4</v>
      </c>
      <c r="Z348" s="779">
        <f>IFERROR(IF(Z346="",0,Z346),"0")+IFERROR(IF(Z347="",0,Z347),"0")</f>
        <v>2.0080000000000001E-2</v>
      </c>
      <c r="AA348" s="780"/>
      <c r="AB348" s="780"/>
      <c r="AC348" s="780"/>
    </row>
    <row r="349" spans="1:68" x14ac:dyDescent="0.2">
      <c r="A349" s="792"/>
      <c r="B349" s="792"/>
      <c r="C349" s="792"/>
      <c r="D349" s="792"/>
      <c r="E349" s="792"/>
      <c r="F349" s="792"/>
      <c r="G349" s="792"/>
      <c r="H349" s="792"/>
      <c r="I349" s="792"/>
      <c r="J349" s="792"/>
      <c r="K349" s="792"/>
      <c r="L349" s="792"/>
      <c r="M349" s="792"/>
      <c r="N349" s="792"/>
      <c r="O349" s="793"/>
      <c r="P349" s="795" t="s">
        <v>71</v>
      </c>
      <c r="Q349" s="796"/>
      <c r="R349" s="796"/>
      <c r="S349" s="796"/>
      <c r="T349" s="796"/>
      <c r="U349" s="796"/>
      <c r="V349" s="797"/>
      <c r="W349" s="37" t="s">
        <v>69</v>
      </c>
      <c r="X349" s="779">
        <f>IFERROR(SUM(X346:X347),"0")</f>
        <v>7</v>
      </c>
      <c r="Y349" s="779">
        <f>IFERROR(SUM(Y346:Y347),"0")</f>
        <v>8.4</v>
      </c>
      <c r="Z349" s="37"/>
      <c r="AA349" s="780"/>
      <c r="AB349" s="780"/>
      <c r="AC349" s="780"/>
    </row>
    <row r="350" spans="1:68" ht="14.25" customHeight="1" x14ac:dyDescent="0.25">
      <c r="A350" s="800" t="s">
        <v>73</v>
      </c>
      <c r="B350" s="792"/>
      <c r="C350" s="792"/>
      <c r="D350" s="792"/>
      <c r="E350" s="792"/>
      <c r="F350" s="792"/>
      <c r="G350" s="792"/>
      <c r="H350" s="792"/>
      <c r="I350" s="792"/>
      <c r="J350" s="792"/>
      <c r="K350" s="792"/>
      <c r="L350" s="792"/>
      <c r="M350" s="792"/>
      <c r="N350" s="792"/>
      <c r="O350" s="792"/>
      <c r="P350" s="792"/>
      <c r="Q350" s="792"/>
      <c r="R350" s="792"/>
      <c r="S350" s="792"/>
      <c r="T350" s="792"/>
      <c r="U350" s="792"/>
      <c r="V350" s="792"/>
      <c r="W350" s="792"/>
      <c r="X350" s="792"/>
      <c r="Y350" s="792"/>
      <c r="Z350" s="792"/>
      <c r="AA350" s="773"/>
      <c r="AB350" s="773"/>
      <c r="AC350" s="773"/>
    </row>
    <row r="351" spans="1:68" ht="37.5" customHeight="1" x14ac:dyDescent="0.25">
      <c r="A351" s="54" t="s">
        <v>559</v>
      </c>
      <c r="B351" s="54" t="s">
        <v>560</v>
      </c>
      <c r="C351" s="31">
        <v>4301051517</v>
      </c>
      <c r="D351" s="788">
        <v>4680115883390</v>
      </c>
      <c r="E351" s="789"/>
      <c r="F351" s="776">
        <v>0.3</v>
      </c>
      <c r="G351" s="32">
        <v>6</v>
      </c>
      <c r="H351" s="776">
        <v>1.8</v>
      </c>
      <c r="I351" s="776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49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7">
        <v>0</v>
      </c>
      <c r="Y351" s="778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x14ac:dyDescent="0.2">
      <c r="A352" s="791"/>
      <c r="B352" s="792"/>
      <c r="C352" s="792"/>
      <c r="D352" s="792"/>
      <c r="E352" s="792"/>
      <c r="F352" s="792"/>
      <c r="G352" s="792"/>
      <c r="H352" s="792"/>
      <c r="I352" s="792"/>
      <c r="J352" s="792"/>
      <c r="K352" s="792"/>
      <c r="L352" s="792"/>
      <c r="M352" s="792"/>
      <c r="N352" s="792"/>
      <c r="O352" s="793"/>
      <c r="P352" s="795" t="s">
        <v>71</v>
      </c>
      <c r="Q352" s="796"/>
      <c r="R352" s="796"/>
      <c r="S352" s="796"/>
      <c r="T352" s="796"/>
      <c r="U352" s="796"/>
      <c r="V352" s="797"/>
      <c r="W352" s="37" t="s">
        <v>72</v>
      </c>
      <c r="X352" s="779">
        <f>IFERROR(X351/H351,"0")</f>
        <v>0</v>
      </c>
      <c r="Y352" s="779">
        <f>IFERROR(Y351/H351,"0")</f>
        <v>0</v>
      </c>
      <c r="Z352" s="779">
        <f>IFERROR(IF(Z351="",0,Z351),"0")</f>
        <v>0</v>
      </c>
      <c r="AA352" s="780"/>
      <c r="AB352" s="780"/>
      <c r="AC352" s="780"/>
    </row>
    <row r="353" spans="1:68" x14ac:dyDescent="0.2">
      <c r="A353" s="792"/>
      <c r="B353" s="792"/>
      <c r="C353" s="792"/>
      <c r="D353" s="792"/>
      <c r="E353" s="792"/>
      <c r="F353" s="792"/>
      <c r="G353" s="792"/>
      <c r="H353" s="792"/>
      <c r="I353" s="792"/>
      <c r="J353" s="792"/>
      <c r="K353" s="792"/>
      <c r="L353" s="792"/>
      <c r="M353" s="792"/>
      <c r="N353" s="792"/>
      <c r="O353" s="793"/>
      <c r="P353" s="795" t="s">
        <v>71</v>
      </c>
      <c r="Q353" s="796"/>
      <c r="R353" s="796"/>
      <c r="S353" s="796"/>
      <c r="T353" s="796"/>
      <c r="U353" s="796"/>
      <c r="V353" s="797"/>
      <c r="W353" s="37" t="s">
        <v>69</v>
      </c>
      <c r="X353" s="779">
        <f>IFERROR(SUM(X351:X351),"0")</f>
        <v>0</v>
      </c>
      <c r="Y353" s="779">
        <f>IFERROR(SUM(Y351:Y351),"0")</f>
        <v>0</v>
      </c>
      <c r="Z353" s="37"/>
      <c r="AA353" s="780"/>
      <c r="AB353" s="780"/>
      <c r="AC353" s="780"/>
    </row>
    <row r="354" spans="1:68" ht="16.5" customHeight="1" x14ac:dyDescent="0.25">
      <c r="A354" s="807" t="s">
        <v>562</v>
      </c>
      <c r="B354" s="792"/>
      <c r="C354" s="792"/>
      <c r="D354" s="792"/>
      <c r="E354" s="792"/>
      <c r="F354" s="792"/>
      <c r="G354" s="792"/>
      <c r="H354" s="792"/>
      <c r="I354" s="792"/>
      <c r="J354" s="792"/>
      <c r="K354" s="792"/>
      <c r="L354" s="792"/>
      <c r="M354" s="792"/>
      <c r="N354" s="792"/>
      <c r="O354" s="792"/>
      <c r="P354" s="792"/>
      <c r="Q354" s="792"/>
      <c r="R354" s="792"/>
      <c r="S354" s="792"/>
      <c r="T354" s="792"/>
      <c r="U354" s="792"/>
      <c r="V354" s="792"/>
      <c r="W354" s="792"/>
      <c r="X354" s="792"/>
      <c r="Y354" s="792"/>
      <c r="Z354" s="792"/>
      <c r="AA354" s="772"/>
      <c r="AB354" s="772"/>
      <c r="AC354" s="772"/>
    </row>
    <row r="355" spans="1:68" ht="14.25" customHeight="1" x14ac:dyDescent="0.25">
      <c r="A355" s="800" t="s">
        <v>115</v>
      </c>
      <c r="B355" s="792"/>
      <c r="C355" s="792"/>
      <c r="D355" s="792"/>
      <c r="E355" s="792"/>
      <c r="F355" s="792"/>
      <c r="G355" s="792"/>
      <c r="H355" s="792"/>
      <c r="I355" s="792"/>
      <c r="J355" s="792"/>
      <c r="K355" s="792"/>
      <c r="L355" s="792"/>
      <c r="M355" s="792"/>
      <c r="N355" s="792"/>
      <c r="O355" s="792"/>
      <c r="P355" s="792"/>
      <c r="Q355" s="792"/>
      <c r="R355" s="792"/>
      <c r="S355" s="792"/>
      <c r="T355" s="792"/>
      <c r="U355" s="792"/>
      <c r="V355" s="792"/>
      <c r="W355" s="792"/>
      <c r="X355" s="792"/>
      <c r="Y355" s="792"/>
      <c r="Z355" s="792"/>
      <c r="AA355" s="773"/>
      <c r="AB355" s="773"/>
      <c r="AC355" s="773"/>
    </row>
    <row r="356" spans="1:68" ht="27" customHeight="1" x14ac:dyDescent="0.25">
      <c r="A356" s="54" t="s">
        <v>563</v>
      </c>
      <c r="B356" s="54" t="s">
        <v>564</v>
      </c>
      <c r="C356" s="31">
        <v>4301012024</v>
      </c>
      <c r="D356" s="788">
        <v>4680115885615</v>
      </c>
      <c r="E356" s="789"/>
      <c r="F356" s="776">
        <v>1.35</v>
      </c>
      <c r="G356" s="32">
        <v>8</v>
      </c>
      <c r="H356" s="776">
        <v>10.8</v>
      </c>
      <c r="I356" s="776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99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7">
        <v>0</v>
      </c>
      <c r="Y356" s="778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customHeight="1" x14ac:dyDescent="0.25">
      <c r="A357" s="54" t="s">
        <v>566</v>
      </c>
      <c r="B357" s="54" t="s">
        <v>567</v>
      </c>
      <c r="C357" s="31">
        <v>4301012016</v>
      </c>
      <c r="D357" s="788">
        <v>4680115885554</v>
      </c>
      <c r="E357" s="789"/>
      <c r="F357" s="776">
        <v>1.35</v>
      </c>
      <c r="G357" s="32">
        <v>8</v>
      </c>
      <c r="H357" s="776">
        <v>10.8</v>
      </c>
      <c r="I357" s="776">
        <v>11.28</v>
      </c>
      <c r="J357" s="32">
        <v>56</v>
      </c>
      <c r="K357" s="32" t="s">
        <v>118</v>
      </c>
      <c r="L357" s="32" t="s">
        <v>147</v>
      </c>
      <c r="M357" s="33" t="s">
        <v>77</v>
      </c>
      <c r="N357" s="33"/>
      <c r="O357" s="32">
        <v>55</v>
      </c>
      <c r="P357" s="117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7">
        <v>0</v>
      </c>
      <c r="Y357" s="778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 t="s">
        <v>149</v>
      </c>
      <c r="AK357" s="68">
        <v>604.79999999999995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customHeight="1" x14ac:dyDescent="0.25">
      <c r="A358" s="54" t="s">
        <v>566</v>
      </c>
      <c r="B358" s="54" t="s">
        <v>569</v>
      </c>
      <c r="C358" s="31">
        <v>4301011911</v>
      </c>
      <c r="D358" s="788">
        <v>4680115885554</v>
      </c>
      <c r="E358" s="789"/>
      <c r="F358" s="776">
        <v>1.35</v>
      </c>
      <c r="G358" s="32">
        <v>8</v>
      </c>
      <c r="H358" s="776">
        <v>10.8</v>
      </c>
      <c r="I358" s="776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4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7">
        <v>0</v>
      </c>
      <c r="Y358" s="778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customHeight="1" x14ac:dyDescent="0.25">
      <c r="A359" s="54" t="s">
        <v>571</v>
      </c>
      <c r="B359" s="54" t="s">
        <v>572</v>
      </c>
      <c r="C359" s="31">
        <v>4301011858</v>
      </c>
      <c r="D359" s="788">
        <v>4680115885646</v>
      </c>
      <c r="E359" s="789"/>
      <c r="F359" s="776">
        <v>1.35</v>
      </c>
      <c r="G359" s="32">
        <v>8</v>
      </c>
      <c r="H359" s="776">
        <v>10.8</v>
      </c>
      <c r="I359" s="776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0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7">
        <v>0</v>
      </c>
      <c r="Y359" s="778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4301011857</v>
      </c>
      <c r="D360" s="788">
        <v>4680115885622</v>
      </c>
      <c r="E360" s="789"/>
      <c r="F360" s="776">
        <v>0.4</v>
      </c>
      <c r="G360" s="32">
        <v>10</v>
      </c>
      <c r="H360" s="776">
        <v>4</v>
      </c>
      <c r="I360" s="776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7">
        <v>0</v>
      </c>
      <c r="Y360" s="778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customHeight="1" x14ac:dyDescent="0.25">
      <c r="A361" s="54" t="s">
        <v>576</v>
      </c>
      <c r="B361" s="54" t="s">
        <v>577</v>
      </c>
      <c r="C361" s="31">
        <v>4301011573</v>
      </c>
      <c r="D361" s="788">
        <v>4680115881938</v>
      </c>
      <c r="E361" s="789"/>
      <c r="F361" s="776">
        <v>0.4</v>
      </c>
      <c r="G361" s="32">
        <v>10</v>
      </c>
      <c r="H361" s="776">
        <v>4</v>
      </c>
      <c r="I361" s="776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84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7">
        <v>0</v>
      </c>
      <c r="Y361" s="778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customHeight="1" x14ac:dyDescent="0.25">
      <c r="A362" s="54" t="s">
        <v>579</v>
      </c>
      <c r="B362" s="54" t="s">
        <v>580</v>
      </c>
      <c r="C362" s="31">
        <v>4301010944</v>
      </c>
      <c r="D362" s="788">
        <v>4607091387346</v>
      </c>
      <c r="E362" s="789"/>
      <c r="F362" s="776">
        <v>0.4</v>
      </c>
      <c r="G362" s="32">
        <v>10</v>
      </c>
      <c r="H362" s="776">
        <v>4</v>
      </c>
      <c r="I362" s="776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7">
        <v>0</v>
      </c>
      <c r="Y362" s="778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customHeight="1" x14ac:dyDescent="0.25">
      <c r="A363" s="54" t="s">
        <v>582</v>
      </c>
      <c r="B363" s="54" t="s">
        <v>583</v>
      </c>
      <c r="C363" s="31">
        <v>4301011859</v>
      </c>
      <c r="D363" s="788">
        <v>4680115885608</v>
      </c>
      <c r="E363" s="789"/>
      <c r="F363" s="776">
        <v>0.4</v>
      </c>
      <c r="G363" s="32">
        <v>10</v>
      </c>
      <c r="H363" s="776">
        <v>4</v>
      </c>
      <c r="I363" s="776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1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7">
        <v>0</v>
      </c>
      <c r="Y363" s="778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customHeight="1" x14ac:dyDescent="0.25">
      <c r="A364" s="54" t="s">
        <v>584</v>
      </c>
      <c r="B364" s="54" t="s">
        <v>585</v>
      </c>
      <c r="C364" s="31">
        <v>4301011323</v>
      </c>
      <c r="D364" s="788">
        <v>4607091386011</v>
      </c>
      <c r="E364" s="789"/>
      <c r="F364" s="776">
        <v>0.5</v>
      </c>
      <c r="G364" s="32">
        <v>10</v>
      </c>
      <c r="H364" s="776">
        <v>5</v>
      </c>
      <c r="I364" s="776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7">
        <v>0</v>
      </c>
      <c r="Y364" s="778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x14ac:dyDescent="0.2">
      <c r="A365" s="791"/>
      <c r="B365" s="792"/>
      <c r="C365" s="792"/>
      <c r="D365" s="792"/>
      <c r="E365" s="792"/>
      <c r="F365" s="792"/>
      <c r="G365" s="792"/>
      <c r="H365" s="792"/>
      <c r="I365" s="792"/>
      <c r="J365" s="792"/>
      <c r="K365" s="792"/>
      <c r="L365" s="792"/>
      <c r="M365" s="792"/>
      <c r="N365" s="792"/>
      <c r="O365" s="793"/>
      <c r="P365" s="795" t="s">
        <v>71</v>
      </c>
      <c r="Q365" s="796"/>
      <c r="R365" s="796"/>
      <c r="S365" s="796"/>
      <c r="T365" s="796"/>
      <c r="U365" s="796"/>
      <c r="V365" s="797"/>
      <c r="W365" s="37" t="s">
        <v>72</v>
      </c>
      <c r="X365" s="779">
        <f>IFERROR(X356/H356,"0")+IFERROR(X357/H357,"0")+IFERROR(X358/H358,"0")+IFERROR(X359/H359,"0")+IFERROR(X360/H360,"0")+IFERROR(X361/H361,"0")+IFERROR(X362/H362,"0")+IFERROR(X363/H363,"0")+IFERROR(X364/H364,"0")</f>
        <v>0</v>
      </c>
      <c r="Y365" s="779">
        <f>IFERROR(Y356/H356,"0")+IFERROR(Y357/H357,"0")+IFERROR(Y358/H358,"0")+IFERROR(Y359/H359,"0")+IFERROR(Y360/H360,"0")+IFERROR(Y361/H361,"0")+IFERROR(Y362/H362,"0")+IFERROR(Y363/H363,"0")+IFERROR(Y364/H364,"0")</f>
        <v>0</v>
      </c>
      <c r="Z365" s="779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80"/>
      <c r="AB365" s="780"/>
      <c r="AC365" s="780"/>
    </row>
    <row r="366" spans="1:68" x14ac:dyDescent="0.2">
      <c r="A366" s="792"/>
      <c r="B366" s="792"/>
      <c r="C366" s="792"/>
      <c r="D366" s="792"/>
      <c r="E366" s="792"/>
      <c r="F366" s="792"/>
      <c r="G366" s="792"/>
      <c r="H366" s="792"/>
      <c r="I366" s="792"/>
      <c r="J366" s="792"/>
      <c r="K366" s="792"/>
      <c r="L366" s="792"/>
      <c r="M366" s="792"/>
      <c r="N366" s="792"/>
      <c r="O366" s="793"/>
      <c r="P366" s="795" t="s">
        <v>71</v>
      </c>
      <c r="Q366" s="796"/>
      <c r="R366" s="796"/>
      <c r="S366" s="796"/>
      <c r="T366" s="796"/>
      <c r="U366" s="796"/>
      <c r="V366" s="797"/>
      <c r="W366" s="37" t="s">
        <v>69</v>
      </c>
      <c r="X366" s="779">
        <f>IFERROR(SUM(X356:X364),"0")</f>
        <v>0</v>
      </c>
      <c r="Y366" s="779">
        <f>IFERROR(SUM(Y356:Y364),"0")</f>
        <v>0</v>
      </c>
      <c r="Z366" s="37"/>
      <c r="AA366" s="780"/>
      <c r="AB366" s="780"/>
      <c r="AC366" s="780"/>
    </row>
    <row r="367" spans="1:68" ht="14.25" customHeight="1" x14ac:dyDescent="0.25">
      <c r="A367" s="800" t="s">
        <v>64</v>
      </c>
      <c r="B367" s="792"/>
      <c r="C367" s="792"/>
      <c r="D367" s="792"/>
      <c r="E367" s="792"/>
      <c r="F367" s="792"/>
      <c r="G367" s="792"/>
      <c r="H367" s="792"/>
      <c r="I367" s="792"/>
      <c r="J367" s="792"/>
      <c r="K367" s="792"/>
      <c r="L367" s="792"/>
      <c r="M367" s="792"/>
      <c r="N367" s="792"/>
      <c r="O367" s="792"/>
      <c r="P367" s="792"/>
      <c r="Q367" s="792"/>
      <c r="R367" s="792"/>
      <c r="S367" s="792"/>
      <c r="T367" s="792"/>
      <c r="U367" s="792"/>
      <c r="V367" s="792"/>
      <c r="W367" s="792"/>
      <c r="X367" s="792"/>
      <c r="Y367" s="792"/>
      <c r="Z367" s="792"/>
      <c r="AA367" s="773"/>
      <c r="AB367" s="773"/>
      <c r="AC367" s="773"/>
    </row>
    <row r="368" spans="1:68" ht="27" customHeight="1" x14ac:dyDescent="0.25">
      <c r="A368" s="54" t="s">
        <v>587</v>
      </c>
      <c r="B368" s="54" t="s">
        <v>588</v>
      </c>
      <c r="C368" s="31">
        <v>4301030878</v>
      </c>
      <c r="D368" s="788">
        <v>4607091387193</v>
      </c>
      <c r="E368" s="789"/>
      <c r="F368" s="776">
        <v>0.7</v>
      </c>
      <c r="G368" s="32">
        <v>6</v>
      </c>
      <c r="H368" s="776">
        <v>4.2</v>
      </c>
      <c r="I368" s="776">
        <v>4.46</v>
      </c>
      <c r="J368" s="32">
        <v>156</v>
      </c>
      <c r="K368" s="32" t="s">
        <v>128</v>
      </c>
      <c r="L368" s="32"/>
      <c r="M368" s="33" t="s">
        <v>68</v>
      </c>
      <c r="N368" s="33"/>
      <c r="O368" s="32">
        <v>35</v>
      </c>
      <c r="P368" s="12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7">
        <v>0</v>
      </c>
      <c r="Y368" s="778">
        <f>IFERROR(IF(X368="",0,CEILING((X368/$H368),1)*$H368),"")</f>
        <v>0</v>
      </c>
      <c r="Z368" s="36" t="str">
        <f>IFERROR(IF(Y368=0,"",ROUNDUP(Y368/H368,0)*0.00753),"")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customHeight="1" x14ac:dyDescent="0.25">
      <c r="A369" s="54" t="s">
        <v>590</v>
      </c>
      <c r="B369" s="54" t="s">
        <v>591</v>
      </c>
      <c r="C369" s="31">
        <v>4301031153</v>
      </c>
      <c r="D369" s="788">
        <v>4607091387230</v>
      </c>
      <c r="E369" s="789"/>
      <c r="F369" s="776">
        <v>0.7</v>
      </c>
      <c r="G369" s="32">
        <v>6</v>
      </c>
      <c r="H369" s="776">
        <v>4.2</v>
      </c>
      <c r="I369" s="776">
        <v>4.46</v>
      </c>
      <c r="J369" s="32">
        <v>156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7">
        <v>300</v>
      </c>
      <c r="Y369" s="778">
        <f>IFERROR(IF(X369="",0,CEILING((X369/$H369),1)*$H369),"")</f>
        <v>302.40000000000003</v>
      </c>
      <c r="Z369" s="36">
        <f>IFERROR(IF(Y369=0,"",ROUNDUP(Y369/H369,0)*0.00753),"")</f>
        <v>0.54215999999999998</v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318.57142857142856</v>
      </c>
      <c r="BN369" s="64">
        <f>IFERROR(Y369*I369/H369,"0")</f>
        <v>321.12</v>
      </c>
      <c r="BO369" s="64">
        <f>IFERROR(1/J369*(X369/H369),"0")</f>
        <v>0.45787545787545786</v>
      </c>
      <c r="BP369" s="64">
        <f>IFERROR(1/J369*(Y369/H369),"0")</f>
        <v>0.46153846153846151</v>
      </c>
    </row>
    <row r="370" spans="1:68" ht="27" customHeight="1" x14ac:dyDescent="0.25">
      <c r="A370" s="54" t="s">
        <v>593</v>
      </c>
      <c r="B370" s="54" t="s">
        <v>594</v>
      </c>
      <c r="C370" s="31">
        <v>4301031154</v>
      </c>
      <c r="D370" s="788">
        <v>4607091387292</v>
      </c>
      <c r="E370" s="789"/>
      <c r="F370" s="776">
        <v>0.73</v>
      </c>
      <c r="G370" s="32">
        <v>6</v>
      </c>
      <c r="H370" s="776">
        <v>4.38</v>
      </c>
      <c r="I370" s="776">
        <v>4.6399999999999997</v>
      </c>
      <c r="J370" s="32">
        <v>156</v>
      </c>
      <c r="K370" s="32" t="s">
        <v>128</v>
      </c>
      <c r="L370" s="32"/>
      <c r="M370" s="33" t="s">
        <v>68</v>
      </c>
      <c r="N370" s="33"/>
      <c r="O370" s="32">
        <v>45</v>
      </c>
      <c r="P370" s="118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7">
        <v>0</v>
      </c>
      <c r="Y370" s="778">
        <f>IFERROR(IF(X370="",0,CEILING((X370/$H370),1)*$H370),"")</f>
        <v>0</v>
      </c>
      <c r="Z370" s="36" t="str">
        <f>IFERROR(IF(Y370=0,"",ROUNDUP(Y370/H370,0)*0.00753),"")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customHeight="1" x14ac:dyDescent="0.25">
      <c r="A371" s="54" t="s">
        <v>596</v>
      </c>
      <c r="B371" s="54" t="s">
        <v>597</v>
      </c>
      <c r="C371" s="31">
        <v>4301031152</v>
      </c>
      <c r="D371" s="788">
        <v>4607091387285</v>
      </c>
      <c r="E371" s="789"/>
      <c r="F371" s="776">
        <v>0.35</v>
      </c>
      <c r="G371" s="32">
        <v>6</v>
      </c>
      <c r="H371" s="776">
        <v>2.1</v>
      </c>
      <c r="I371" s="776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3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7">
        <v>0</v>
      </c>
      <c r="Y371" s="778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791"/>
      <c r="B372" s="792"/>
      <c r="C372" s="792"/>
      <c r="D372" s="792"/>
      <c r="E372" s="792"/>
      <c r="F372" s="792"/>
      <c r="G372" s="792"/>
      <c r="H372" s="792"/>
      <c r="I372" s="792"/>
      <c r="J372" s="792"/>
      <c r="K372" s="792"/>
      <c r="L372" s="792"/>
      <c r="M372" s="792"/>
      <c r="N372" s="792"/>
      <c r="O372" s="793"/>
      <c r="P372" s="795" t="s">
        <v>71</v>
      </c>
      <c r="Q372" s="796"/>
      <c r="R372" s="796"/>
      <c r="S372" s="796"/>
      <c r="T372" s="796"/>
      <c r="U372" s="796"/>
      <c r="V372" s="797"/>
      <c r="W372" s="37" t="s">
        <v>72</v>
      </c>
      <c r="X372" s="779">
        <f>IFERROR(X368/H368,"0")+IFERROR(X369/H369,"0")+IFERROR(X370/H370,"0")+IFERROR(X371/H371,"0")</f>
        <v>71.428571428571431</v>
      </c>
      <c r="Y372" s="779">
        <f>IFERROR(Y368/H368,"0")+IFERROR(Y369/H369,"0")+IFERROR(Y370/H370,"0")+IFERROR(Y371/H371,"0")</f>
        <v>72</v>
      </c>
      <c r="Z372" s="779">
        <f>IFERROR(IF(Z368="",0,Z368),"0")+IFERROR(IF(Z369="",0,Z369),"0")+IFERROR(IF(Z370="",0,Z370),"0")+IFERROR(IF(Z371="",0,Z371),"0")</f>
        <v>0.54215999999999998</v>
      </c>
      <c r="AA372" s="780"/>
      <c r="AB372" s="780"/>
      <c r="AC372" s="780"/>
    </row>
    <row r="373" spans="1:68" x14ac:dyDescent="0.2">
      <c r="A373" s="792"/>
      <c r="B373" s="792"/>
      <c r="C373" s="792"/>
      <c r="D373" s="792"/>
      <c r="E373" s="792"/>
      <c r="F373" s="792"/>
      <c r="G373" s="792"/>
      <c r="H373" s="792"/>
      <c r="I373" s="792"/>
      <c r="J373" s="792"/>
      <c r="K373" s="792"/>
      <c r="L373" s="792"/>
      <c r="M373" s="792"/>
      <c r="N373" s="792"/>
      <c r="O373" s="793"/>
      <c r="P373" s="795" t="s">
        <v>71</v>
      </c>
      <c r="Q373" s="796"/>
      <c r="R373" s="796"/>
      <c r="S373" s="796"/>
      <c r="T373" s="796"/>
      <c r="U373" s="796"/>
      <c r="V373" s="797"/>
      <c r="W373" s="37" t="s">
        <v>69</v>
      </c>
      <c r="X373" s="779">
        <f>IFERROR(SUM(X368:X371),"0")</f>
        <v>300</v>
      </c>
      <c r="Y373" s="779">
        <f>IFERROR(SUM(Y368:Y371),"0")</f>
        <v>302.40000000000003</v>
      </c>
      <c r="Z373" s="37"/>
      <c r="AA373" s="780"/>
      <c r="AB373" s="780"/>
      <c r="AC373" s="780"/>
    </row>
    <row r="374" spans="1:68" ht="14.25" customHeight="1" x14ac:dyDescent="0.25">
      <c r="A374" s="800" t="s">
        <v>73</v>
      </c>
      <c r="B374" s="792"/>
      <c r="C374" s="792"/>
      <c r="D374" s="792"/>
      <c r="E374" s="792"/>
      <c r="F374" s="792"/>
      <c r="G374" s="792"/>
      <c r="H374" s="792"/>
      <c r="I374" s="792"/>
      <c r="J374" s="792"/>
      <c r="K374" s="792"/>
      <c r="L374" s="792"/>
      <c r="M374" s="792"/>
      <c r="N374" s="792"/>
      <c r="O374" s="792"/>
      <c r="P374" s="792"/>
      <c r="Q374" s="792"/>
      <c r="R374" s="792"/>
      <c r="S374" s="792"/>
      <c r="T374" s="792"/>
      <c r="U374" s="792"/>
      <c r="V374" s="792"/>
      <c r="W374" s="792"/>
      <c r="X374" s="792"/>
      <c r="Y374" s="792"/>
      <c r="Z374" s="792"/>
      <c r="AA374" s="773"/>
      <c r="AB374" s="773"/>
      <c r="AC374" s="773"/>
    </row>
    <row r="375" spans="1:68" ht="48" customHeight="1" x14ac:dyDescent="0.25">
      <c r="A375" s="54" t="s">
        <v>598</v>
      </c>
      <c r="B375" s="54" t="s">
        <v>599</v>
      </c>
      <c r="C375" s="31">
        <v>4301051100</v>
      </c>
      <c r="D375" s="788">
        <v>4607091387766</v>
      </c>
      <c r="E375" s="789"/>
      <c r="F375" s="776">
        <v>1.3</v>
      </c>
      <c r="G375" s="32">
        <v>6</v>
      </c>
      <c r="H375" s="776">
        <v>7.8</v>
      </c>
      <c r="I375" s="776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7">
        <v>211</v>
      </c>
      <c r="Y375" s="778">
        <f t="shared" ref="Y375:Y380" si="82">IFERROR(IF(X375="",0,CEILING((X375/$H375),1)*$H375),"")</f>
        <v>218.4</v>
      </c>
      <c r="Z375" s="36">
        <f>IFERROR(IF(Y375=0,"",ROUNDUP(Y375/H375,0)*0.02175),"")</f>
        <v>0.60899999999999999</v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226.09461538461539</v>
      </c>
      <c r="BN375" s="64">
        <f t="shared" ref="BN375:BN380" si="84">IFERROR(Y375*I375/H375,"0")</f>
        <v>234.02400000000003</v>
      </c>
      <c r="BO375" s="64">
        <f t="shared" ref="BO375:BO380" si="85">IFERROR(1/J375*(X375/H375),"0")</f>
        <v>0.48305860805860801</v>
      </c>
      <c r="BP375" s="64">
        <f t="shared" ref="BP375:BP380" si="86">IFERROR(1/J375*(Y375/H375),"0")</f>
        <v>0.5</v>
      </c>
    </row>
    <row r="376" spans="1:68" ht="37.5" customHeight="1" x14ac:dyDescent="0.25">
      <c r="A376" s="54" t="s">
        <v>601</v>
      </c>
      <c r="B376" s="54" t="s">
        <v>602</v>
      </c>
      <c r="C376" s="31">
        <v>4301051116</v>
      </c>
      <c r="D376" s="788">
        <v>4607091387957</v>
      </c>
      <c r="E376" s="789"/>
      <c r="F376" s="776">
        <v>1.3</v>
      </c>
      <c r="G376" s="32">
        <v>6</v>
      </c>
      <c r="H376" s="776">
        <v>7.8</v>
      </c>
      <c r="I376" s="776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1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7">
        <v>0</v>
      </c>
      <c r="Y376" s="778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customHeight="1" x14ac:dyDescent="0.25">
      <c r="A377" s="54" t="s">
        <v>604</v>
      </c>
      <c r="B377" s="54" t="s">
        <v>605</v>
      </c>
      <c r="C377" s="31">
        <v>4301051115</v>
      </c>
      <c r="D377" s="788">
        <v>4607091387964</v>
      </c>
      <c r="E377" s="789"/>
      <c r="F377" s="776">
        <v>1.35</v>
      </c>
      <c r="G377" s="32">
        <v>6</v>
      </c>
      <c r="H377" s="776">
        <v>8.1</v>
      </c>
      <c r="I377" s="776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7">
        <v>0</v>
      </c>
      <c r="Y377" s="778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customHeight="1" x14ac:dyDescent="0.25">
      <c r="A378" s="54" t="s">
        <v>607</v>
      </c>
      <c r="B378" s="54" t="s">
        <v>608</v>
      </c>
      <c r="C378" s="31">
        <v>4301051705</v>
      </c>
      <c r="D378" s="788">
        <v>4680115884588</v>
      </c>
      <c r="E378" s="789"/>
      <c r="F378" s="776">
        <v>0.5</v>
      </c>
      <c r="G378" s="32">
        <v>6</v>
      </c>
      <c r="H378" s="776">
        <v>3</v>
      </c>
      <c r="I378" s="776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2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7">
        <v>0</v>
      </c>
      <c r="Y378" s="778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customHeight="1" x14ac:dyDescent="0.25">
      <c r="A379" s="54" t="s">
        <v>610</v>
      </c>
      <c r="B379" s="54" t="s">
        <v>611</v>
      </c>
      <c r="C379" s="31">
        <v>4301051130</v>
      </c>
      <c r="D379" s="788">
        <v>4607091387537</v>
      </c>
      <c r="E379" s="789"/>
      <c r="F379" s="776">
        <v>0.45</v>
      </c>
      <c r="G379" s="32">
        <v>6</v>
      </c>
      <c r="H379" s="776">
        <v>2.7</v>
      </c>
      <c r="I379" s="776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2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7">
        <v>0</v>
      </c>
      <c r="Y379" s="778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customHeight="1" x14ac:dyDescent="0.25">
      <c r="A380" s="54" t="s">
        <v>613</v>
      </c>
      <c r="B380" s="54" t="s">
        <v>614</v>
      </c>
      <c r="C380" s="31">
        <v>4301051132</v>
      </c>
      <c r="D380" s="788">
        <v>4607091387513</v>
      </c>
      <c r="E380" s="789"/>
      <c r="F380" s="776">
        <v>0.45</v>
      </c>
      <c r="G380" s="32">
        <v>6</v>
      </c>
      <c r="H380" s="776">
        <v>2.7</v>
      </c>
      <c r="I380" s="776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7">
        <v>0</v>
      </c>
      <c r="Y380" s="778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x14ac:dyDescent="0.2">
      <c r="A381" s="791"/>
      <c r="B381" s="792"/>
      <c r="C381" s="792"/>
      <c r="D381" s="792"/>
      <c r="E381" s="792"/>
      <c r="F381" s="792"/>
      <c r="G381" s="792"/>
      <c r="H381" s="792"/>
      <c r="I381" s="792"/>
      <c r="J381" s="792"/>
      <c r="K381" s="792"/>
      <c r="L381" s="792"/>
      <c r="M381" s="792"/>
      <c r="N381" s="792"/>
      <c r="O381" s="793"/>
      <c r="P381" s="795" t="s">
        <v>71</v>
      </c>
      <c r="Q381" s="796"/>
      <c r="R381" s="796"/>
      <c r="S381" s="796"/>
      <c r="T381" s="796"/>
      <c r="U381" s="796"/>
      <c r="V381" s="797"/>
      <c r="W381" s="37" t="s">
        <v>72</v>
      </c>
      <c r="X381" s="779">
        <f>IFERROR(X375/H375,"0")+IFERROR(X376/H376,"0")+IFERROR(X377/H377,"0")+IFERROR(X378/H378,"0")+IFERROR(X379/H379,"0")+IFERROR(X380/H380,"0")</f>
        <v>27.051282051282051</v>
      </c>
      <c r="Y381" s="779">
        <f>IFERROR(Y375/H375,"0")+IFERROR(Y376/H376,"0")+IFERROR(Y377/H377,"0")+IFERROR(Y378/H378,"0")+IFERROR(Y379/H379,"0")+IFERROR(Y380/H380,"0")</f>
        <v>28</v>
      </c>
      <c r="Z381" s="779">
        <f>IFERROR(IF(Z375="",0,Z375),"0")+IFERROR(IF(Z376="",0,Z376),"0")+IFERROR(IF(Z377="",0,Z377),"0")+IFERROR(IF(Z378="",0,Z378),"0")+IFERROR(IF(Z379="",0,Z379),"0")+IFERROR(IF(Z380="",0,Z380),"0")</f>
        <v>0.60899999999999999</v>
      </c>
      <c r="AA381" s="780"/>
      <c r="AB381" s="780"/>
      <c r="AC381" s="780"/>
    </row>
    <row r="382" spans="1:68" x14ac:dyDescent="0.2">
      <c r="A382" s="792"/>
      <c r="B382" s="792"/>
      <c r="C382" s="792"/>
      <c r="D382" s="792"/>
      <c r="E382" s="792"/>
      <c r="F382" s="792"/>
      <c r="G382" s="792"/>
      <c r="H382" s="792"/>
      <c r="I382" s="792"/>
      <c r="J382" s="792"/>
      <c r="K382" s="792"/>
      <c r="L382" s="792"/>
      <c r="M382" s="792"/>
      <c r="N382" s="792"/>
      <c r="O382" s="793"/>
      <c r="P382" s="795" t="s">
        <v>71</v>
      </c>
      <c r="Q382" s="796"/>
      <c r="R382" s="796"/>
      <c r="S382" s="796"/>
      <c r="T382" s="796"/>
      <c r="U382" s="796"/>
      <c r="V382" s="797"/>
      <c r="W382" s="37" t="s">
        <v>69</v>
      </c>
      <c r="X382" s="779">
        <f>IFERROR(SUM(X375:X380),"0")</f>
        <v>211</v>
      </c>
      <c r="Y382" s="779">
        <f>IFERROR(SUM(Y375:Y380),"0")</f>
        <v>218.4</v>
      </c>
      <c r="Z382" s="37"/>
      <c r="AA382" s="780"/>
      <c r="AB382" s="780"/>
      <c r="AC382" s="780"/>
    </row>
    <row r="383" spans="1:68" ht="14.25" customHeight="1" x14ac:dyDescent="0.25">
      <c r="A383" s="800" t="s">
        <v>213</v>
      </c>
      <c r="B383" s="792"/>
      <c r="C383" s="792"/>
      <c r="D383" s="792"/>
      <c r="E383" s="792"/>
      <c r="F383" s="792"/>
      <c r="G383" s="792"/>
      <c r="H383" s="792"/>
      <c r="I383" s="792"/>
      <c r="J383" s="792"/>
      <c r="K383" s="792"/>
      <c r="L383" s="792"/>
      <c r="M383" s="792"/>
      <c r="N383" s="792"/>
      <c r="O383" s="792"/>
      <c r="P383" s="792"/>
      <c r="Q383" s="792"/>
      <c r="R383" s="792"/>
      <c r="S383" s="792"/>
      <c r="T383" s="792"/>
      <c r="U383" s="792"/>
      <c r="V383" s="792"/>
      <c r="W383" s="792"/>
      <c r="X383" s="792"/>
      <c r="Y383" s="792"/>
      <c r="Z383" s="792"/>
      <c r="AA383" s="773"/>
      <c r="AB383" s="773"/>
      <c r="AC383" s="773"/>
    </row>
    <row r="384" spans="1:68" ht="37.5" customHeight="1" x14ac:dyDescent="0.25">
      <c r="A384" s="54" t="s">
        <v>616</v>
      </c>
      <c r="B384" s="54" t="s">
        <v>617</v>
      </c>
      <c r="C384" s="31">
        <v>4301060379</v>
      </c>
      <c r="D384" s="788">
        <v>4607091380880</v>
      </c>
      <c r="E384" s="789"/>
      <c r="F384" s="776">
        <v>1.4</v>
      </c>
      <c r="G384" s="32">
        <v>6</v>
      </c>
      <c r="H384" s="776">
        <v>8.4</v>
      </c>
      <c r="I384" s="776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0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7">
        <v>0</v>
      </c>
      <c r="Y384" s="7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customHeight="1" x14ac:dyDescent="0.25">
      <c r="A385" s="54" t="s">
        <v>619</v>
      </c>
      <c r="B385" s="54" t="s">
        <v>620</v>
      </c>
      <c r="C385" s="31">
        <v>4301060308</v>
      </c>
      <c r="D385" s="788">
        <v>4607091384482</v>
      </c>
      <c r="E385" s="789"/>
      <c r="F385" s="776">
        <v>1.3</v>
      </c>
      <c r="G385" s="32">
        <v>6</v>
      </c>
      <c r="H385" s="776">
        <v>7.8</v>
      </c>
      <c r="I385" s="776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0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7">
        <v>14</v>
      </c>
      <c r="Y385" s="778">
        <f>IFERROR(IF(X385="",0,CEILING((X385/$H385),1)*$H385),"")</f>
        <v>15.6</v>
      </c>
      <c r="Z385" s="36">
        <f>IFERROR(IF(Y385=0,"",ROUNDUP(Y385/H385,0)*0.02175),"")</f>
        <v>4.3499999999999997E-2</v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15.012307692307694</v>
      </c>
      <c r="BN385" s="64">
        <f>IFERROR(Y385*I385/H385,"0")</f>
        <v>16.728000000000002</v>
      </c>
      <c r="BO385" s="64">
        <f>IFERROR(1/J385*(X385/H385),"0")</f>
        <v>3.2051282051282048E-2</v>
      </c>
      <c r="BP385" s="64">
        <f>IFERROR(1/J385*(Y385/H385),"0")</f>
        <v>3.5714285714285712E-2</v>
      </c>
    </row>
    <row r="386" spans="1:68" ht="16.5" customHeight="1" x14ac:dyDescent="0.25">
      <c r="A386" s="54" t="s">
        <v>622</v>
      </c>
      <c r="B386" s="54" t="s">
        <v>623</v>
      </c>
      <c r="C386" s="31">
        <v>4301060484</v>
      </c>
      <c r="D386" s="788">
        <v>4607091380897</v>
      </c>
      <c r="E386" s="789"/>
      <c r="F386" s="776">
        <v>1.4</v>
      </c>
      <c r="G386" s="32">
        <v>6</v>
      </c>
      <c r="H386" s="776">
        <v>8.4</v>
      </c>
      <c r="I386" s="776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3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7">
        <v>0</v>
      </c>
      <c r="Y386" s="778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customHeight="1" x14ac:dyDescent="0.25">
      <c r="A387" s="54" t="s">
        <v>622</v>
      </c>
      <c r="B387" s="54" t="s">
        <v>626</v>
      </c>
      <c r="C387" s="31">
        <v>4301060325</v>
      </c>
      <c r="D387" s="788">
        <v>4607091380897</v>
      </c>
      <c r="E387" s="789"/>
      <c r="F387" s="776">
        <v>1.4</v>
      </c>
      <c r="G387" s="32">
        <v>6</v>
      </c>
      <c r="H387" s="776">
        <v>8.4</v>
      </c>
      <c r="I387" s="776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99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7">
        <v>0</v>
      </c>
      <c r="Y387" s="778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791"/>
      <c r="B388" s="792"/>
      <c r="C388" s="792"/>
      <c r="D388" s="792"/>
      <c r="E388" s="792"/>
      <c r="F388" s="792"/>
      <c r="G388" s="792"/>
      <c r="H388" s="792"/>
      <c r="I388" s="792"/>
      <c r="J388" s="792"/>
      <c r="K388" s="792"/>
      <c r="L388" s="792"/>
      <c r="M388" s="792"/>
      <c r="N388" s="792"/>
      <c r="O388" s="793"/>
      <c r="P388" s="795" t="s">
        <v>71</v>
      </c>
      <c r="Q388" s="796"/>
      <c r="R388" s="796"/>
      <c r="S388" s="796"/>
      <c r="T388" s="796"/>
      <c r="U388" s="796"/>
      <c r="V388" s="797"/>
      <c r="W388" s="37" t="s">
        <v>72</v>
      </c>
      <c r="X388" s="779">
        <f>IFERROR(X384/H384,"0")+IFERROR(X385/H385,"0")+IFERROR(X386/H386,"0")+IFERROR(X387/H387,"0")</f>
        <v>1.7948717948717949</v>
      </c>
      <c r="Y388" s="779">
        <f>IFERROR(Y384/H384,"0")+IFERROR(Y385/H385,"0")+IFERROR(Y386/H386,"0")+IFERROR(Y387/H387,"0")</f>
        <v>2</v>
      </c>
      <c r="Z388" s="779">
        <f>IFERROR(IF(Z384="",0,Z384),"0")+IFERROR(IF(Z385="",0,Z385),"0")+IFERROR(IF(Z386="",0,Z386),"0")+IFERROR(IF(Z387="",0,Z387),"0")</f>
        <v>4.3499999999999997E-2</v>
      </c>
      <c r="AA388" s="780"/>
      <c r="AB388" s="780"/>
      <c r="AC388" s="780"/>
    </row>
    <row r="389" spans="1:68" x14ac:dyDescent="0.2">
      <c r="A389" s="792"/>
      <c r="B389" s="792"/>
      <c r="C389" s="792"/>
      <c r="D389" s="792"/>
      <c r="E389" s="792"/>
      <c r="F389" s="792"/>
      <c r="G389" s="792"/>
      <c r="H389" s="792"/>
      <c r="I389" s="792"/>
      <c r="J389" s="792"/>
      <c r="K389" s="792"/>
      <c r="L389" s="792"/>
      <c r="M389" s="792"/>
      <c r="N389" s="792"/>
      <c r="O389" s="793"/>
      <c r="P389" s="795" t="s">
        <v>71</v>
      </c>
      <c r="Q389" s="796"/>
      <c r="R389" s="796"/>
      <c r="S389" s="796"/>
      <c r="T389" s="796"/>
      <c r="U389" s="796"/>
      <c r="V389" s="797"/>
      <c r="W389" s="37" t="s">
        <v>69</v>
      </c>
      <c r="X389" s="779">
        <f>IFERROR(SUM(X384:X387),"0")</f>
        <v>14</v>
      </c>
      <c r="Y389" s="779">
        <f>IFERROR(SUM(Y384:Y387),"0")</f>
        <v>15.6</v>
      </c>
      <c r="Z389" s="37"/>
      <c r="AA389" s="780"/>
      <c r="AB389" s="780"/>
      <c r="AC389" s="780"/>
    </row>
    <row r="390" spans="1:68" ht="14.25" customHeight="1" x14ac:dyDescent="0.25">
      <c r="A390" s="800" t="s">
        <v>104</v>
      </c>
      <c r="B390" s="792"/>
      <c r="C390" s="792"/>
      <c r="D390" s="792"/>
      <c r="E390" s="792"/>
      <c r="F390" s="792"/>
      <c r="G390" s="792"/>
      <c r="H390" s="792"/>
      <c r="I390" s="792"/>
      <c r="J390" s="792"/>
      <c r="K390" s="792"/>
      <c r="L390" s="792"/>
      <c r="M390" s="792"/>
      <c r="N390" s="792"/>
      <c r="O390" s="792"/>
      <c r="P390" s="792"/>
      <c r="Q390" s="792"/>
      <c r="R390" s="792"/>
      <c r="S390" s="792"/>
      <c r="T390" s="792"/>
      <c r="U390" s="792"/>
      <c r="V390" s="792"/>
      <c r="W390" s="792"/>
      <c r="X390" s="792"/>
      <c r="Y390" s="792"/>
      <c r="Z390" s="792"/>
      <c r="AA390" s="773"/>
      <c r="AB390" s="773"/>
      <c r="AC390" s="773"/>
    </row>
    <row r="391" spans="1:68" ht="16.5" customHeight="1" x14ac:dyDescent="0.25">
      <c r="A391" s="54" t="s">
        <v>628</v>
      </c>
      <c r="B391" s="54" t="s">
        <v>629</v>
      </c>
      <c r="C391" s="31">
        <v>4301030232</v>
      </c>
      <c r="D391" s="788">
        <v>4607091388374</v>
      </c>
      <c r="E391" s="789"/>
      <c r="F391" s="776">
        <v>0.38</v>
      </c>
      <c r="G391" s="32">
        <v>8</v>
      </c>
      <c r="H391" s="776">
        <v>3.04</v>
      </c>
      <c r="I391" s="776">
        <v>3.28</v>
      </c>
      <c r="J391" s="32">
        <v>156</v>
      </c>
      <c r="K391" s="32" t="s">
        <v>128</v>
      </c>
      <c r="L391" s="32"/>
      <c r="M391" s="33" t="s">
        <v>107</v>
      </c>
      <c r="N391" s="33"/>
      <c r="O391" s="32">
        <v>180</v>
      </c>
      <c r="P391" s="803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7">
        <v>0</v>
      </c>
      <c r="Y391" s="778">
        <f>IFERROR(IF(X391="",0,CEILING((X391/$H391),1)*$H391),"")</f>
        <v>0</v>
      </c>
      <c r="Z391" s="36" t="str">
        <f>IFERROR(IF(Y391=0,"",ROUNDUP(Y391/H391,0)*0.00753),"")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customHeight="1" x14ac:dyDescent="0.25">
      <c r="A392" s="54" t="s">
        <v>632</v>
      </c>
      <c r="B392" s="54" t="s">
        <v>633</v>
      </c>
      <c r="C392" s="31">
        <v>4301030235</v>
      </c>
      <c r="D392" s="788">
        <v>4607091388381</v>
      </c>
      <c r="E392" s="789"/>
      <c r="F392" s="776">
        <v>0.38</v>
      </c>
      <c r="G392" s="32">
        <v>8</v>
      </c>
      <c r="H392" s="776">
        <v>3.04</v>
      </c>
      <c r="I392" s="776">
        <v>3.32</v>
      </c>
      <c r="J392" s="32">
        <v>156</v>
      </c>
      <c r="K392" s="32" t="s">
        <v>128</v>
      </c>
      <c r="L392" s="32"/>
      <c r="M392" s="33" t="s">
        <v>107</v>
      </c>
      <c r="N392" s="33"/>
      <c r="O392" s="32">
        <v>180</v>
      </c>
      <c r="P392" s="812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7">
        <v>11</v>
      </c>
      <c r="Y392" s="778">
        <f>IFERROR(IF(X392="",0,CEILING((X392/$H392),1)*$H392),"")</f>
        <v>12.16</v>
      </c>
      <c r="Z392" s="36">
        <f>IFERROR(IF(Y392=0,"",ROUNDUP(Y392/H392,0)*0.00753),"")</f>
        <v>3.0120000000000001E-2</v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12.013157894736841</v>
      </c>
      <c r="BN392" s="64">
        <f>IFERROR(Y392*I392/H392,"0")</f>
        <v>13.280000000000001</v>
      </c>
      <c r="BO392" s="64">
        <f>IFERROR(1/J392*(X392/H392),"0")</f>
        <v>2.3195006747638323E-2</v>
      </c>
      <c r="BP392" s="64">
        <f>IFERROR(1/J392*(Y392/H392),"0")</f>
        <v>2.564102564102564E-2</v>
      </c>
    </row>
    <row r="393" spans="1:68" ht="27" customHeight="1" x14ac:dyDescent="0.25">
      <c r="A393" s="54" t="s">
        <v>635</v>
      </c>
      <c r="B393" s="54" t="s">
        <v>636</v>
      </c>
      <c r="C393" s="31">
        <v>4301032015</v>
      </c>
      <c r="D393" s="788">
        <v>4607091383102</v>
      </c>
      <c r="E393" s="789"/>
      <c r="F393" s="776">
        <v>0.17</v>
      </c>
      <c r="G393" s="32">
        <v>15</v>
      </c>
      <c r="H393" s="776">
        <v>2.5499999999999998</v>
      </c>
      <c r="I393" s="776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35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7">
        <v>9</v>
      </c>
      <c r="Y393" s="778">
        <f>IFERROR(IF(X393="",0,CEILING((X393/$H393),1)*$H393),"")</f>
        <v>10.199999999999999</v>
      </c>
      <c r="Z393" s="36">
        <f>IFERROR(IF(Y393=0,"",ROUNDUP(Y393/H393,0)*0.00651),"")</f>
        <v>2.6040000000000001E-2</v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10.429411764705883</v>
      </c>
      <c r="BN393" s="64">
        <f>IFERROR(Y393*I393/H393,"0")</f>
        <v>11.82</v>
      </c>
      <c r="BO393" s="64">
        <f>IFERROR(1/J393*(X393/H393),"0")</f>
        <v>1.9392372333548808E-2</v>
      </c>
      <c r="BP393" s="64">
        <f>IFERROR(1/J393*(Y393/H393),"0")</f>
        <v>2.197802197802198E-2</v>
      </c>
    </row>
    <row r="394" spans="1:68" ht="27" customHeight="1" x14ac:dyDescent="0.25">
      <c r="A394" s="54" t="s">
        <v>638</v>
      </c>
      <c r="B394" s="54" t="s">
        <v>639</v>
      </c>
      <c r="C394" s="31">
        <v>4301030233</v>
      </c>
      <c r="D394" s="788">
        <v>4607091388404</v>
      </c>
      <c r="E394" s="789"/>
      <c r="F394" s="776">
        <v>0.17</v>
      </c>
      <c r="G394" s="32">
        <v>15</v>
      </c>
      <c r="H394" s="776">
        <v>2.5499999999999998</v>
      </c>
      <c r="I394" s="776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7">
        <v>9</v>
      </c>
      <c r="Y394" s="778">
        <f>IFERROR(IF(X394="",0,CEILING((X394/$H394),1)*$H394),"")</f>
        <v>10.199999999999999</v>
      </c>
      <c r="Z394" s="36">
        <f>IFERROR(IF(Y394=0,"",ROUNDUP(Y394/H394,0)*0.00651),"")</f>
        <v>2.6040000000000001E-2</v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10.164705882352941</v>
      </c>
      <c r="BN394" s="64">
        <f>IFERROR(Y394*I394/H394,"0")</f>
        <v>11.52</v>
      </c>
      <c r="BO394" s="64">
        <f>IFERROR(1/J394*(X394/H394),"0")</f>
        <v>1.9392372333548808E-2</v>
      </c>
      <c r="BP394" s="64">
        <f>IFERROR(1/J394*(Y394/H394),"0")</f>
        <v>2.197802197802198E-2</v>
      </c>
    </row>
    <row r="395" spans="1:68" x14ac:dyDescent="0.2">
      <c r="A395" s="791"/>
      <c r="B395" s="792"/>
      <c r="C395" s="792"/>
      <c r="D395" s="792"/>
      <c r="E395" s="792"/>
      <c r="F395" s="792"/>
      <c r="G395" s="792"/>
      <c r="H395" s="792"/>
      <c r="I395" s="792"/>
      <c r="J395" s="792"/>
      <c r="K395" s="792"/>
      <c r="L395" s="792"/>
      <c r="M395" s="792"/>
      <c r="N395" s="792"/>
      <c r="O395" s="793"/>
      <c r="P395" s="795" t="s">
        <v>71</v>
      </c>
      <c r="Q395" s="796"/>
      <c r="R395" s="796"/>
      <c r="S395" s="796"/>
      <c r="T395" s="796"/>
      <c r="U395" s="796"/>
      <c r="V395" s="797"/>
      <c r="W395" s="37" t="s">
        <v>72</v>
      </c>
      <c r="X395" s="779">
        <f>IFERROR(X391/H391,"0")+IFERROR(X392/H392,"0")+IFERROR(X393/H393,"0")+IFERROR(X394/H394,"0")</f>
        <v>10.677244582043343</v>
      </c>
      <c r="Y395" s="779">
        <f>IFERROR(Y391/H391,"0")+IFERROR(Y392/H392,"0")+IFERROR(Y393/H393,"0")+IFERROR(Y394/H394,"0")</f>
        <v>12</v>
      </c>
      <c r="Z395" s="779">
        <f>IFERROR(IF(Z391="",0,Z391),"0")+IFERROR(IF(Z392="",0,Z392),"0")+IFERROR(IF(Z393="",0,Z393),"0")+IFERROR(IF(Z394="",0,Z394),"0")</f>
        <v>8.2199999999999995E-2</v>
      </c>
      <c r="AA395" s="780"/>
      <c r="AB395" s="780"/>
      <c r="AC395" s="780"/>
    </row>
    <row r="396" spans="1:68" x14ac:dyDescent="0.2">
      <c r="A396" s="792"/>
      <c r="B396" s="792"/>
      <c r="C396" s="792"/>
      <c r="D396" s="792"/>
      <c r="E396" s="792"/>
      <c r="F396" s="792"/>
      <c r="G396" s="792"/>
      <c r="H396" s="792"/>
      <c r="I396" s="792"/>
      <c r="J396" s="792"/>
      <c r="K396" s="792"/>
      <c r="L396" s="792"/>
      <c r="M396" s="792"/>
      <c r="N396" s="792"/>
      <c r="O396" s="793"/>
      <c r="P396" s="795" t="s">
        <v>71</v>
      </c>
      <c r="Q396" s="796"/>
      <c r="R396" s="796"/>
      <c r="S396" s="796"/>
      <c r="T396" s="796"/>
      <c r="U396" s="796"/>
      <c r="V396" s="797"/>
      <c r="W396" s="37" t="s">
        <v>69</v>
      </c>
      <c r="X396" s="779">
        <f>IFERROR(SUM(X391:X394),"0")</f>
        <v>29</v>
      </c>
      <c r="Y396" s="779">
        <f>IFERROR(SUM(Y391:Y394),"0")</f>
        <v>32.56</v>
      </c>
      <c r="Z396" s="37"/>
      <c r="AA396" s="780"/>
      <c r="AB396" s="780"/>
      <c r="AC396" s="780"/>
    </row>
    <row r="397" spans="1:68" ht="14.25" customHeight="1" x14ac:dyDescent="0.25">
      <c r="A397" s="800" t="s">
        <v>640</v>
      </c>
      <c r="B397" s="792"/>
      <c r="C397" s="792"/>
      <c r="D397" s="792"/>
      <c r="E397" s="792"/>
      <c r="F397" s="792"/>
      <c r="G397" s="792"/>
      <c r="H397" s="792"/>
      <c r="I397" s="792"/>
      <c r="J397" s="792"/>
      <c r="K397" s="792"/>
      <c r="L397" s="792"/>
      <c r="M397" s="792"/>
      <c r="N397" s="792"/>
      <c r="O397" s="792"/>
      <c r="P397" s="792"/>
      <c r="Q397" s="792"/>
      <c r="R397" s="792"/>
      <c r="S397" s="792"/>
      <c r="T397" s="792"/>
      <c r="U397" s="792"/>
      <c r="V397" s="792"/>
      <c r="W397" s="792"/>
      <c r="X397" s="792"/>
      <c r="Y397" s="792"/>
      <c r="Z397" s="792"/>
      <c r="AA397" s="773"/>
      <c r="AB397" s="773"/>
      <c r="AC397" s="773"/>
    </row>
    <row r="398" spans="1:68" ht="16.5" customHeight="1" x14ac:dyDescent="0.25">
      <c r="A398" s="54" t="s">
        <v>641</v>
      </c>
      <c r="B398" s="54" t="s">
        <v>642</v>
      </c>
      <c r="C398" s="31">
        <v>4301180007</v>
      </c>
      <c r="D398" s="788">
        <v>4680115881808</v>
      </c>
      <c r="E398" s="789"/>
      <c r="F398" s="776">
        <v>0.1</v>
      </c>
      <c r="G398" s="32">
        <v>20</v>
      </c>
      <c r="H398" s="776">
        <v>2</v>
      </c>
      <c r="I398" s="776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7">
        <v>3</v>
      </c>
      <c r="Y398" s="778">
        <f>IFERROR(IF(X398="",0,CEILING((X398/$H398),1)*$H398),"")</f>
        <v>4</v>
      </c>
      <c r="Z398" s="36">
        <f>IFERROR(IF(Y398=0,"",ROUNDUP(Y398/H398,0)*0.00474),"")</f>
        <v>9.4800000000000006E-3</v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3.3600000000000003</v>
      </c>
      <c r="BN398" s="64">
        <f>IFERROR(Y398*I398/H398,"0")</f>
        <v>4.4800000000000004</v>
      </c>
      <c r="BO398" s="64">
        <f>IFERROR(1/J398*(X398/H398),"0")</f>
        <v>6.3025210084033615E-3</v>
      </c>
      <c r="BP398" s="64">
        <f>IFERROR(1/J398*(Y398/H398),"0")</f>
        <v>8.4033613445378148E-3</v>
      </c>
    </row>
    <row r="399" spans="1:68" ht="27" customHeight="1" x14ac:dyDescent="0.25">
      <c r="A399" s="54" t="s">
        <v>645</v>
      </c>
      <c r="B399" s="54" t="s">
        <v>646</v>
      </c>
      <c r="C399" s="31">
        <v>4301180006</v>
      </c>
      <c r="D399" s="788">
        <v>4680115881822</v>
      </c>
      <c r="E399" s="789"/>
      <c r="F399" s="776">
        <v>0.1</v>
      </c>
      <c r="G399" s="32">
        <v>20</v>
      </c>
      <c r="H399" s="776">
        <v>2</v>
      </c>
      <c r="I399" s="776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7">
        <v>0</v>
      </c>
      <c r="Y399" s="778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customHeight="1" x14ac:dyDescent="0.25">
      <c r="A400" s="54" t="s">
        <v>647</v>
      </c>
      <c r="B400" s="54" t="s">
        <v>648</v>
      </c>
      <c r="C400" s="31">
        <v>4301180001</v>
      </c>
      <c r="D400" s="788">
        <v>4680115880016</v>
      </c>
      <c r="E400" s="789"/>
      <c r="F400" s="776">
        <v>0.1</v>
      </c>
      <c r="G400" s="32">
        <v>20</v>
      </c>
      <c r="H400" s="776">
        <v>2</v>
      </c>
      <c r="I400" s="776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7">
        <v>0</v>
      </c>
      <c r="Y400" s="778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791"/>
      <c r="B401" s="792"/>
      <c r="C401" s="792"/>
      <c r="D401" s="792"/>
      <c r="E401" s="792"/>
      <c r="F401" s="792"/>
      <c r="G401" s="792"/>
      <c r="H401" s="792"/>
      <c r="I401" s="792"/>
      <c r="J401" s="792"/>
      <c r="K401" s="792"/>
      <c r="L401" s="792"/>
      <c r="M401" s="792"/>
      <c r="N401" s="792"/>
      <c r="O401" s="793"/>
      <c r="P401" s="795" t="s">
        <v>71</v>
      </c>
      <c r="Q401" s="796"/>
      <c r="R401" s="796"/>
      <c r="S401" s="796"/>
      <c r="T401" s="796"/>
      <c r="U401" s="796"/>
      <c r="V401" s="797"/>
      <c r="W401" s="37" t="s">
        <v>72</v>
      </c>
      <c r="X401" s="779">
        <f>IFERROR(X398/H398,"0")+IFERROR(X399/H399,"0")+IFERROR(X400/H400,"0")</f>
        <v>1.5</v>
      </c>
      <c r="Y401" s="779">
        <f>IFERROR(Y398/H398,"0")+IFERROR(Y399/H399,"0")+IFERROR(Y400/H400,"0")</f>
        <v>2</v>
      </c>
      <c r="Z401" s="779">
        <f>IFERROR(IF(Z398="",0,Z398),"0")+IFERROR(IF(Z399="",0,Z399),"0")+IFERROR(IF(Z400="",0,Z400),"0")</f>
        <v>9.4800000000000006E-3</v>
      </c>
      <c r="AA401" s="780"/>
      <c r="AB401" s="780"/>
      <c r="AC401" s="780"/>
    </row>
    <row r="402" spans="1:68" x14ac:dyDescent="0.2">
      <c r="A402" s="792"/>
      <c r="B402" s="792"/>
      <c r="C402" s="792"/>
      <c r="D402" s="792"/>
      <c r="E402" s="792"/>
      <c r="F402" s="792"/>
      <c r="G402" s="792"/>
      <c r="H402" s="792"/>
      <c r="I402" s="792"/>
      <c r="J402" s="792"/>
      <c r="K402" s="792"/>
      <c r="L402" s="792"/>
      <c r="M402" s="792"/>
      <c r="N402" s="792"/>
      <c r="O402" s="793"/>
      <c r="P402" s="795" t="s">
        <v>71</v>
      </c>
      <c r="Q402" s="796"/>
      <c r="R402" s="796"/>
      <c r="S402" s="796"/>
      <c r="T402" s="796"/>
      <c r="U402" s="796"/>
      <c r="V402" s="797"/>
      <c r="W402" s="37" t="s">
        <v>69</v>
      </c>
      <c r="X402" s="779">
        <f>IFERROR(SUM(X398:X400),"0")</f>
        <v>3</v>
      </c>
      <c r="Y402" s="779">
        <f>IFERROR(SUM(Y398:Y400),"0")</f>
        <v>4</v>
      </c>
      <c r="Z402" s="37"/>
      <c r="AA402" s="780"/>
      <c r="AB402" s="780"/>
      <c r="AC402" s="780"/>
    </row>
    <row r="403" spans="1:68" ht="16.5" customHeight="1" x14ac:dyDescent="0.25">
      <c r="A403" s="807" t="s">
        <v>649</v>
      </c>
      <c r="B403" s="792"/>
      <c r="C403" s="792"/>
      <c r="D403" s="792"/>
      <c r="E403" s="792"/>
      <c r="F403" s="792"/>
      <c r="G403" s="792"/>
      <c r="H403" s="792"/>
      <c r="I403" s="792"/>
      <c r="J403" s="792"/>
      <c r="K403" s="792"/>
      <c r="L403" s="792"/>
      <c r="M403" s="792"/>
      <c r="N403" s="792"/>
      <c r="O403" s="792"/>
      <c r="P403" s="792"/>
      <c r="Q403" s="792"/>
      <c r="R403" s="792"/>
      <c r="S403" s="792"/>
      <c r="T403" s="792"/>
      <c r="U403" s="792"/>
      <c r="V403" s="792"/>
      <c r="W403" s="792"/>
      <c r="X403" s="792"/>
      <c r="Y403" s="792"/>
      <c r="Z403" s="792"/>
      <c r="AA403" s="772"/>
      <c r="AB403" s="772"/>
      <c r="AC403" s="772"/>
    </row>
    <row r="404" spans="1:68" ht="14.25" customHeight="1" x14ac:dyDescent="0.25">
      <c r="A404" s="800" t="s">
        <v>64</v>
      </c>
      <c r="B404" s="792"/>
      <c r="C404" s="792"/>
      <c r="D404" s="792"/>
      <c r="E404" s="792"/>
      <c r="F404" s="792"/>
      <c r="G404" s="792"/>
      <c r="H404" s="792"/>
      <c r="I404" s="792"/>
      <c r="J404" s="792"/>
      <c r="K404" s="792"/>
      <c r="L404" s="792"/>
      <c r="M404" s="792"/>
      <c r="N404" s="792"/>
      <c r="O404" s="792"/>
      <c r="P404" s="792"/>
      <c r="Q404" s="792"/>
      <c r="R404" s="792"/>
      <c r="S404" s="792"/>
      <c r="T404" s="792"/>
      <c r="U404" s="792"/>
      <c r="V404" s="792"/>
      <c r="W404" s="792"/>
      <c r="X404" s="792"/>
      <c r="Y404" s="792"/>
      <c r="Z404" s="792"/>
      <c r="AA404" s="773"/>
      <c r="AB404" s="773"/>
      <c r="AC404" s="773"/>
    </row>
    <row r="405" spans="1:68" ht="27" customHeight="1" x14ac:dyDescent="0.25">
      <c r="A405" s="54" t="s">
        <v>650</v>
      </c>
      <c r="B405" s="54" t="s">
        <v>651</v>
      </c>
      <c r="C405" s="31">
        <v>4301031066</v>
      </c>
      <c r="D405" s="788">
        <v>4607091383836</v>
      </c>
      <c r="E405" s="789"/>
      <c r="F405" s="776">
        <v>0.3</v>
      </c>
      <c r="G405" s="32">
        <v>6</v>
      </c>
      <c r="H405" s="776">
        <v>1.8</v>
      </c>
      <c r="I405" s="776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5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7">
        <v>0</v>
      </c>
      <c r="Y405" s="778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791"/>
      <c r="B406" s="792"/>
      <c r="C406" s="792"/>
      <c r="D406" s="792"/>
      <c r="E406" s="792"/>
      <c r="F406" s="792"/>
      <c r="G406" s="792"/>
      <c r="H406" s="792"/>
      <c r="I406" s="792"/>
      <c r="J406" s="792"/>
      <c r="K406" s="792"/>
      <c r="L406" s="792"/>
      <c r="M406" s="792"/>
      <c r="N406" s="792"/>
      <c r="O406" s="793"/>
      <c r="P406" s="795" t="s">
        <v>71</v>
      </c>
      <c r="Q406" s="796"/>
      <c r="R406" s="796"/>
      <c r="S406" s="796"/>
      <c r="T406" s="796"/>
      <c r="U406" s="796"/>
      <c r="V406" s="797"/>
      <c r="W406" s="37" t="s">
        <v>72</v>
      </c>
      <c r="X406" s="779">
        <f>IFERROR(X405/H405,"0")</f>
        <v>0</v>
      </c>
      <c r="Y406" s="779">
        <f>IFERROR(Y405/H405,"0")</f>
        <v>0</v>
      </c>
      <c r="Z406" s="779">
        <f>IFERROR(IF(Z405="",0,Z405),"0")</f>
        <v>0</v>
      </c>
      <c r="AA406" s="780"/>
      <c r="AB406" s="780"/>
      <c r="AC406" s="780"/>
    </row>
    <row r="407" spans="1:68" x14ac:dyDescent="0.2">
      <c r="A407" s="792"/>
      <c r="B407" s="792"/>
      <c r="C407" s="792"/>
      <c r="D407" s="792"/>
      <c r="E407" s="792"/>
      <c r="F407" s="792"/>
      <c r="G407" s="792"/>
      <c r="H407" s="792"/>
      <c r="I407" s="792"/>
      <c r="J407" s="792"/>
      <c r="K407" s="792"/>
      <c r="L407" s="792"/>
      <c r="M407" s="792"/>
      <c r="N407" s="792"/>
      <c r="O407" s="793"/>
      <c r="P407" s="795" t="s">
        <v>71</v>
      </c>
      <c r="Q407" s="796"/>
      <c r="R407" s="796"/>
      <c r="S407" s="796"/>
      <c r="T407" s="796"/>
      <c r="U407" s="796"/>
      <c r="V407" s="797"/>
      <c r="W407" s="37" t="s">
        <v>69</v>
      </c>
      <c r="X407" s="779">
        <f>IFERROR(SUM(X405:X405),"0")</f>
        <v>0</v>
      </c>
      <c r="Y407" s="779">
        <f>IFERROR(SUM(Y405:Y405),"0")</f>
        <v>0</v>
      </c>
      <c r="Z407" s="37"/>
      <c r="AA407" s="780"/>
      <c r="AB407" s="780"/>
      <c r="AC407" s="780"/>
    </row>
    <row r="408" spans="1:68" ht="14.25" customHeight="1" x14ac:dyDescent="0.25">
      <c r="A408" s="800" t="s">
        <v>73</v>
      </c>
      <c r="B408" s="792"/>
      <c r="C408" s="792"/>
      <c r="D408" s="792"/>
      <c r="E408" s="792"/>
      <c r="F408" s="792"/>
      <c r="G408" s="792"/>
      <c r="H408" s="792"/>
      <c r="I408" s="792"/>
      <c r="J408" s="792"/>
      <c r="K408" s="792"/>
      <c r="L408" s="792"/>
      <c r="M408" s="792"/>
      <c r="N408" s="792"/>
      <c r="O408" s="792"/>
      <c r="P408" s="792"/>
      <c r="Q408" s="792"/>
      <c r="R408" s="792"/>
      <c r="S408" s="792"/>
      <c r="T408" s="792"/>
      <c r="U408" s="792"/>
      <c r="V408" s="792"/>
      <c r="W408" s="792"/>
      <c r="X408" s="792"/>
      <c r="Y408" s="792"/>
      <c r="Z408" s="792"/>
      <c r="AA408" s="773"/>
      <c r="AB408" s="773"/>
      <c r="AC408" s="773"/>
    </row>
    <row r="409" spans="1:68" ht="37.5" customHeight="1" x14ac:dyDescent="0.25">
      <c r="A409" s="54" t="s">
        <v>653</v>
      </c>
      <c r="B409" s="54" t="s">
        <v>654</v>
      </c>
      <c r="C409" s="31">
        <v>4301051142</v>
      </c>
      <c r="D409" s="788">
        <v>4607091387919</v>
      </c>
      <c r="E409" s="789"/>
      <c r="F409" s="776">
        <v>1.35</v>
      </c>
      <c r="G409" s="32">
        <v>6</v>
      </c>
      <c r="H409" s="776">
        <v>8.1</v>
      </c>
      <c r="I409" s="776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0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7">
        <v>0</v>
      </c>
      <c r="Y409" s="7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customHeight="1" x14ac:dyDescent="0.25">
      <c r="A410" s="54" t="s">
        <v>656</v>
      </c>
      <c r="B410" s="54" t="s">
        <v>657</v>
      </c>
      <c r="C410" s="31">
        <v>4301051461</v>
      </c>
      <c r="D410" s="788">
        <v>4680115883604</v>
      </c>
      <c r="E410" s="789"/>
      <c r="F410" s="776">
        <v>0.35</v>
      </c>
      <c r="G410" s="32">
        <v>6</v>
      </c>
      <c r="H410" s="776">
        <v>2.1</v>
      </c>
      <c r="I410" s="776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20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7">
        <v>11</v>
      </c>
      <c r="Y410" s="778">
        <f>IFERROR(IF(X410="",0,CEILING((X410/$H410),1)*$H410),"")</f>
        <v>12.600000000000001</v>
      </c>
      <c r="Z410" s="36">
        <f>IFERROR(IF(Y410=0,"",ROUNDUP(Y410/H410,0)*0.00651),"")</f>
        <v>3.9059999999999997E-2</v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12.32</v>
      </c>
      <c r="BN410" s="64">
        <f>IFERROR(Y410*I410/H410,"0")</f>
        <v>14.112</v>
      </c>
      <c r="BO410" s="64">
        <f>IFERROR(1/J410*(X410/H410),"0")</f>
        <v>2.8780743066457355E-2</v>
      </c>
      <c r="BP410" s="64">
        <f>IFERROR(1/J410*(Y410/H410),"0")</f>
        <v>3.2967032967032968E-2</v>
      </c>
    </row>
    <row r="411" spans="1:68" ht="27" customHeight="1" x14ac:dyDescent="0.25">
      <c r="A411" s="54" t="s">
        <v>659</v>
      </c>
      <c r="B411" s="54" t="s">
        <v>660</v>
      </c>
      <c r="C411" s="31">
        <v>4301051485</v>
      </c>
      <c r="D411" s="788">
        <v>4680115883567</v>
      </c>
      <c r="E411" s="789"/>
      <c r="F411" s="776">
        <v>0.35</v>
      </c>
      <c r="G411" s="32">
        <v>6</v>
      </c>
      <c r="H411" s="776">
        <v>2.1</v>
      </c>
      <c r="I411" s="776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3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7">
        <v>0</v>
      </c>
      <c r="Y411" s="778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791"/>
      <c r="B412" s="792"/>
      <c r="C412" s="792"/>
      <c r="D412" s="792"/>
      <c r="E412" s="792"/>
      <c r="F412" s="792"/>
      <c r="G412" s="792"/>
      <c r="H412" s="792"/>
      <c r="I412" s="792"/>
      <c r="J412" s="792"/>
      <c r="K412" s="792"/>
      <c r="L412" s="792"/>
      <c r="M412" s="792"/>
      <c r="N412" s="792"/>
      <c r="O412" s="793"/>
      <c r="P412" s="795" t="s">
        <v>71</v>
      </c>
      <c r="Q412" s="796"/>
      <c r="R412" s="796"/>
      <c r="S412" s="796"/>
      <c r="T412" s="796"/>
      <c r="U412" s="796"/>
      <c r="V412" s="797"/>
      <c r="W412" s="37" t="s">
        <v>72</v>
      </c>
      <c r="X412" s="779">
        <f>IFERROR(X409/H409,"0")+IFERROR(X410/H410,"0")+IFERROR(X411/H411,"0")</f>
        <v>5.2380952380952381</v>
      </c>
      <c r="Y412" s="779">
        <f>IFERROR(Y409/H409,"0")+IFERROR(Y410/H410,"0")+IFERROR(Y411/H411,"0")</f>
        <v>6</v>
      </c>
      <c r="Z412" s="779">
        <f>IFERROR(IF(Z409="",0,Z409),"0")+IFERROR(IF(Z410="",0,Z410),"0")+IFERROR(IF(Z411="",0,Z411),"0")</f>
        <v>3.9059999999999997E-2</v>
      </c>
      <c r="AA412" s="780"/>
      <c r="AB412" s="780"/>
      <c r="AC412" s="780"/>
    </row>
    <row r="413" spans="1:68" x14ac:dyDescent="0.2">
      <c r="A413" s="792"/>
      <c r="B413" s="792"/>
      <c r="C413" s="792"/>
      <c r="D413" s="792"/>
      <c r="E413" s="792"/>
      <c r="F413" s="792"/>
      <c r="G413" s="792"/>
      <c r="H413" s="792"/>
      <c r="I413" s="792"/>
      <c r="J413" s="792"/>
      <c r="K413" s="792"/>
      <c r="L413" s="792"/>
      <c r="M413" s="792"/>
      <c r="N413" s="792"/>
      <c r="O413" s="793"/>
      <c r="P413" s="795" t="s">
        <v>71</v>
      </c>
      <c r="Q413" s="796"/>
      <c r="R413" s="796"/>
      <c r="S413" s="796"/>
      <c r="T413" s="796"/>
      <c r="U413" s="796"/>
      <c r="V413" s="797"/>
      <c r="W413" s="37" t="s">
        <v>69</v>
      </c>
      <c r="X413" s="779">
        <f>IFERROR(SUM(X409:X411),"0")</f>
        <v>11</v>
      </c>
      <c r="Y413" s="779">
        <f>IFERROR(SUM(Y409:Y411),"0")</f>
        <v>12.600000000000001</v>
      </c>
      <c r="Z413" s="37"/>
      <c r="AA413" s="780"/>
      <c r="AB413" s="780"/>
      <c r="AC413" s="780"/>
    </row>
    <row r="414" spans="1:68" ht="27.75" customHeight="1" x14ac:dyDescent="0.2">
      <c r="A414" s="873" t="s">
        <v>662</v>
      </c>
      <c r="B414" s="874"/>
      <c r="C414" s="874"/>
      <c r="D414" s="874"/>
      <c r="E414" s="874"/>
      <c r="F414" s="874"/>
      <c r="G414" s="874"/>
      <c r="H414" s="874"/>
      <c r="I414" s="874"/>
      <c r="J414" s="874"/>
      <c r="K414" s="874"/>
      <c r="L414" s="874"/>
      <c r="M414" s="874"/>
      <c r="N414" s="874"/>
      <c r="O414" s="874"/>
      <c r="P414" s="874"/>
      <c r="Q414" s="874"/>
      <c r="R414" s="874"/>
      <c r="S414" s="874"/>
      <c r="T414" s="874"/>
      <c r="U414" s="874"/>
      <c r="V414" s="874"/>
      <c r="W414" s="874"/>
      <c r="X414" s="874"/>
      <c r="Y414" s="874"/>
      <c r="Z414" s="874"/>
      <c r="AA414" s="48"/>
      <c r="AB414" s="48"/>
      <c r="AC414" s="48"/>
    </row>
    <row r="415" spans="1:68" ht="16.5" customHeight="1" x14ac:dyDescent="0.25">
      <c r="A415" s="807" t="s">
        <v>663</v>
      </c>
      <c r="B415" s="792"/>
      <c r="C415" s="792"/>
      <c r="D415" s="792"/>
      <c r="E415" s="792"/>
      <c r="F415" s="792"/>
      <c r="G415" s="792"/>
      <c r="H415" s="792"/>
      <c r="I415" s="792"/>
      <c r="J415" s="792"/>
      <c r="K415" s="792"/>
      <c r="L415" s="792"/>
      <c r="M415" s="792"/>
      <c r="N415" s="792"/>
      <c r="O415" s="792"/>
      <c r="P415" s="792"/>
      <c r="Q415" s="792"/>
      <c r="R415" s="792"/>
      <c r="S415" s="792"/>
      <c r="T415" s="792"/>
      <c r="U415" s="792"/>
      <c r="V415" s="792"/>
      <c r="W415" s="792"/>
      <c r="X415" s="792"/>
      <c r="Y415" s="792"/>
      <c r="Z415" s="792"/>
      <c r="AA415" s="772"/>
      <c r="AB415" s="772"/>
      <c r="AC415" s="772"/>
    </row>
    <row r="416" spans="1:68" ht="14.25" customHeight="1" x14ac:dyDescent="0.25">
      <c r="A416" s="800" t="s">
        <v>115</v>
      </c>
      <c r="B416" s="792"/>
      <c r="C416" s="792"/>
      <c r="D416" s="792"/>
      <c r="E416" s="792"/>
      <c r="F416" s="792"/>
      <c r="G416" s="792"/>
      <c r="H416" s="792"/>
      <c r="I416" s="792"/>
      <c r="J416" s="792"/>
      <c r="K416" s="792"/>
      <c r="L416" s="792"/>
      <c r="M416" s="792"/>
      <c r="N416" s="792"/>
      <c r="O416" s="792"/>
      <c r="P416" s="792"/>
      <c r="Q416" s="792"/>
      <c r="R416" s="792"/>
      <c r="S416" s="792"/>
      <c r="T416" s="792"/>
      <c r="U416" s="792"/>
      <c r="V416" s="792"/>
      <c r="W416" s="792"/>
      <c r="X416" s="792"/>
      <c r="Y416" s="792"/>
      <c r="Z416" s="792"/>
      <c r="AA416" s="773"/>
      <c r="AB416" s="773"/>
      <c r="AC416" s="773"/>
    </row>
    <row r="417" spans="1:68" ht="27" customHeight="1" x14ac:dyDescent="0.25">
      <c r="A417" s="54" t="s">
        <v>664</v>
      </c>
      <c r="B417" s="54" t="s">
        <v>665</v>
      </c>
      <c r="C417" s="31">
        <v>4301011946</v>
      </c>
      <c r="D417" s="788">
        <v>4680115884847</v>
      </c>
      <c r="E417" s="789"/>
      <c r="F417" s="776">
        <v>2.5</v>
      </c>
      <c r="G417" s="32">
        <v>6</v>
      </c>
      <c r="H417" s="776">
        <v>15</v>
      </c>
      <c r="I417" s="776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7">
        <v>0</v>
      </c>
      <c r="Y417" s="778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customHeight="1" x14ac:dyDescent="0.25">
      <c r="A418" s="54" t="s">
        <v>664</v>
      </c>
      <c r="B418" s="54" t="s">
        <v>667</v>
      </c>
      <c r="C418" s="31">
        <v>4301011869</v>
      </c>
      <c r="D418" s="788">
        <v>4680115884847</v>
      </c>
      <c r="E418" s="789"/>
      <c r="F418" s="776">
        <v>2.5</v>
      </c>
      <c r="G418" s="32">
        <v>6</v>
      </c>
      <c r="H418" s="776">
        <v>15</v>
      </c>
      <c r="I418" s="776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7">
        <v>0</v>
      </c>
      <c r="Y418" s="778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customHeight="1" x14ac:dyDescent="0.25">
      <c r="A419" s="54" t="s">
        <v>669</v>
      </c>
      <c r="B419" s="54" t="s">
        <v>670</v>
      </c>
      <c r="C419" s="31">
        <v>4301011947</v>
      </c>
      <c r="D419" s="788">
        <v>4680115884854</v>
      </c>
      <c r="E419" s="789"/>
      <c r="F419" s="776">
        <v>2.5</v>
      </c>
      <c r="G419" s="32">
        <v>6</v>
      </c>
      <c r="H419" s="776">
        <v>15</v>
      </c>
      <c r="I419" s="776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1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7">
        <v>0</v>
      </c>
      <c r="Y419" s="778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customHeight="1" x14ac:dyDescent="0.25">
      <c r="A420" s="54" t="s">
        <v>669</v>
      </c>
      <c r="B420" s="54" t="s">
        <v>671</v>
      </c>
      <c r="C420" s="31">
        <v>4301011870</v>
      </c>
      <c r="D420" s="788">
        <v>4680115884854</v>
      </c>
      <c r="E420" s="789"/>
      <c r="F420" s="776">
        <v>2.5</v>
      </c>
      <c r="G420" s="32">
        <v>6</v>
      </c>
      <c r="H420" s="776">
        <v>15</v>
      </c>
      <c r="I420" s="776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7">
        <v>19</v>
      </c>
      <c r="Y420" s="778">
        <f t="shared" si="87"/>
        <v>30</v>
      </c>
      <c r="Z420" s="36">
        <f>IFERROR(IF(Y420=0,"",ROUNDUP(Y420/H420,0)*0.02175),"")</f>
        <v>4.3499999999999997E-2</v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19.608000000000001</v>
      </c>
      <c r="BN420" s="64">
        <f t="shared" si="89"/>
        <v>30.96</v>
      </c>
      <c r="BO420" s="64">
        <f t="shared" si="90"/>
        <v>2.6388888888888885E-2</v>
      </c>
      <c r="BP420" s="64">
        <f t="shared" si="91"/>
        <v>4.1666666666666664E-2</v>
      </c>
    </row>
    <row r="421" spans="1:68" ht="27" customHeight="1" x14ac:dyDescent="0.25">
      <c r="A421" s="54" t="s">
        <v>673</v>
      </c>
      <c r="B421" s="54" t="s">
        <v>674</v>
      </c>
      <c r="C421" s="31">
        <v>4301011339</v>
      </c>
      <c r="D421" s="788">
        <v>4607091383997</v>
      </c>
      <c r="E421" s="789"/>
      <c r="F421" s="776">
        <v>2.5</v>
      </c>
      <c r="G421" s="32">
        <v>6</v>
      </c>
      <c r="H421" s="776">
        <v>15</v>
      </c>
      <c r="I421" s="776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7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7">
        <v>0</v>
      </c>
      <c r="Y421" s="778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customHeight="1" x14ac:dyDescent="0.25">
      <c r="A422" s="54" t="s">
        <v>676</v>
      </c>
      <c r="B422" s="54" t="s">
        <v>677</v>
      </c>
      <c r="C422" s="31">
        <v>4301011943</v>
      </c>
      <c r="D422" s="788">
        <v>4680115884830</v>
      </c>
      <c r="E422" s="789"/>
      <c r="F422" s="776">
        <v>2.5</v>
      </c>
      <c r="G422" s="32">
        <v>6</v>
      </c>
      <c r="H422" s="776">
        <v>15</v>
      </c>
      <c r="I422" s="776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5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7">
        <v>0</v>
      </c>
      <c r="Y422" s="778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88">
        <v>4680115884830</v>
      </c>
      <c r="E423" s="789"/>
      <c r="F423" s="776">
        <v>2.5</v>
      </c>
      <c r="G423" s="32">
        <v>6</v>
      </c>
      <c r="H423" s="776">
        <v>15</v>
      </c>
      <c r="I423" s="776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90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7">
        <v>180</v>
      </c>
      <c r="Y423" s="778">
        <f t="shared" si="87"/>
        <v>180</v>
      </c>
      <c r="Z423" s="36">
        <f>IFERROR(IF(Y423=0,"",ROUNDUP(Y423/H423,0)*0.02175),"")</f>
        <v>0.26100000000000001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185.76000000000002</v>
      </c>
      <c r="BN423" s="64">
        <f t="shared" si="89"/>
        <v>185.76000000000002</v>
      </c>
      <c r="BO423" s="64">
        <f t="shared" si="90"/>
        <v>0.25</v>
      </c>
      <c r="BP423" s="64">
        <f t="shared" si="91"/>
        <v>0.25</v>
      </c>
    </row>
    <row r="424" spans="1:68" ht="27" customHeight="1" x14ac:dyDescent="0.25">
      <c r="A424" s="54" t="s">
        <v>680</v>
      </c>
      <c r="B424" s="54" t="s">
        <v>681</v>
      </c>
      <c r="C424" s="31">
        <v>4301011433</v>
      </c>
      <c r="D424" s="788">
        <v>4680115882638</v>
      </c>
      <c r="E424" s="789"/>
      <c r="F424" s="776">
        <v>0.4</v>
      </c>
      <c r="G424" s="32">
        <v>10</v>
      </c>
      <c r="H424" s="776">
        <v>4</v>
      </c>
      <c r="I424" s="776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7">
        <v>0</v>
      </c>
      <c r="Y424" s="778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683</v>
      </c>
      <c r="B425" s="54" t="s">
        <v>684</v>
      </c>
      <c r="C425" s="31">
        <v>4301011952</v>
      </c>
      <c r="D425" s="788">
        <v>4680115884922</v>
      </c>
      <c r="E425" s="789"/>
      <c r="F425" s="776">
        <v>0.5</v>
      </c>
      <c r="G425" s="32">
        <v>10</v>
      </c>
      <c r="H425" s="776">
        <v>5</v>
      </c>
      <c r="I425" s="776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8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7">
        <v>0</v>
      </c>
      <c r="Y425" s="778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customHeight="1" x14ac:dyDescent="0.25">
      <c r="A426" s="54" t="s">
        <v>685</v>
      </c>
      <c r="B426" s="54" t="s">
        <v>686</v>
      </c>
      <c r="C426" s="31">
        <v>4301011866</v>
      </c>
      <c r="D426" s="788">
        <v>4680115884878</v>
      </c>
      <c r="E426" s="789"/>
      <c r="F426" s="776">
        <v>0.5</v>
      </c>
      <c r="G426" s="32">
        <v>10</v>
      </c>
      <c r="H426" s="776">
        <v>5</v>
      </c>
      <c r="I426" s="776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88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7">
        <v>0</v>
      </c>
      <c r="Y426" s="778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customHeight="1" x14ac:dyDescent="0.25">
      <c r="A427" s="54" t="s">
        <v>688</v>
      </c>
      <c r="B427" s="54" t="s">
        <v>689</v>
      </c>
      <c r="C427" s="31">
        <v>4301011868</v>
      </c>
      <c r="D427" s="788">
        <v>4680115884861</v>
      </c>
      <c r="E427" s="789"/>
      <c r="F427" s="776">
        <v>0.5</v>
      </c>
      <c r="G427" s="32">
        <v>10</v>
      </c>
      <c r="H427" s="776">
        <v>5</v>
      </c>
      <c r="I427" s="776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69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7">
        <v>0</v>
      </c>
      <c r="Y427" s="778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91"/>
      <c r="B428" s="792"/>
      <c r="C428" s="792"/>
      <c r="D428" s="792"/>
      <c r="E428" s="792"/>
      <c r="F428" s="792"/>
      <c r="G428" s="792"/>
      <c r="H428" s="792"/>
      <c r="I428" s="792"/>
      <c r="J428" s="792"/>
      <c r="K428" s="792"/>
      <c r="L428" s="792"/>
      <c r="M428" s="792"/>
      <c r="N428" s="792"/>
      <c r="O428" s="793"/>
      <c r="P428" s="795" t="s">
        <v>71</v>
      </c>
      <c r="Q428" s="796"/>
      <c r="R428" s="796"/>
      <c r="S428" s="796"/>
      <c r="T428" s="796"/>
      <c r="U428" s="796"/>
      <c r="V428" s="797"/>
      <c r="W428" s="37" t="s">
        <v>72</v>
      </c>
      <c r="X428" s="779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13.266666666666666</v>
      </c>
      <c r="Y428" s="779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14</v>
      </c>
      <c r="Z428" s="779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0.30449999999999999</v>
      </c>
      <c r="AA428" s="780"/>
      <c r="AB428" s="780"/>
      <c r="AC428" s="780"/>
    </row>
    <row r="429" spans="1:68" x14ac:dyDescent="0.2">
      <c r="A429" s="792"/>
      <c r="B429" s="792"/>
      <c r="C429" s="792"/>
      <c r="D429" s="792"/>
      <c r="E429" s="792"/>
      <c r="F429" s="792"/>
      <c r="G429" s="792"/>
      <c r="H429" s="792"/>
      <c r="I429" s="792"/>
      <c r="J429" s="792"/>
      <c r="K429" s="792"/>
      <c r="L429" s="792"/>
      <c r="M429" s="792"/>
      <c r="N429" s="792"/>
      <c r="O429" s="793"/>
      <c r="P429" s="795" t="s">
        <v>71</v>
      </c>
      <c r="Q429" s="796"/>
      <c r="R429" s="796"/>
      <c r="S429" s="796"/>
      <c r="T429" s="796"/>
      <c r="U429" s="796"/>
      <c r="V429" s="797"/>
      <c r="W429" s="37" t="s">
        <v>69</v>
      </c>
      <c r="X429" s="779">
        <f>IFERROR(SUM(X417:X427),"0")</f>
        <v>199</v>
      </c>
      <c r="Y429" s="779">
        <f>IFERROR(SUM(Y417:Y427),"0")</f>
        <v>210</v>
      </c>
      <c r="Z429" s="37"/>
      <c r="AA429" s="780"/>
      <c r="AB429" s="780"/>
      <c r="AC429" s="780"/>
    </row>
    <row r="430" spans="1:68" ht="14.25" customHeight="1" x14ac:dyDescent="0.25">
      <c r="A430" s="800" t="s">
        <v>172</v>
      </c>
      <c r="B430" s="792"/>
      <c r="C430" s="792"/>
      <c r="D430" s="792"/>
      <c r="E430" s="792"/>
      <c r="F430" s="792"/>
      <c r="G430" s="792"/>
      <c r="H430" s="792"/>
      <c r="I430" s="792"/>
      <c r="J430" s="792"/>
      <c r="K430" s="792"/>
      <c r="L430" s="792"/>
      <c r="M430" s="792"/>
      <c r="N430" s="792"/>
      <c r="O430" s="792"/>
      <c r="P430" s="792"/>
      <c r="Q430" s="792"/>
      <c r="R430" s="792"/>
      <c r="S430" s="792"/>
      <c r="T430" s="792"/>
      <c r="U430" s="792"/>
      <c r="V430" s="792"/>
      <c r="W430" s="792"/>
      <c r="X430" s="792"/>
      <c r="Y430" s="792"/>
      <c r="Z430" s="792"/>
      <c r="AA430" s="773"/>
      <c r="AB430" s="773"/>
      <c r="AC430" s="773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88">
        <v>4607091383980</v>
      </c>
      <c r="E431" s="789"/>
      <c r="F431" s="776">
        <v>2.5</v>
      </c>
      <c r="G431" s="32">
        <v>6</v>
      </c>
      <c r="H431" s="776">
        <v>15</v>
      </c>
      <c r="I431" s="776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4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7">
        <v>0</v>
      </c>
      <c r="Y431" s="778">
        <f>IFERROR(IF(X431="",0,CEILING((X431/$H431),1)*$H431),"")</f>
        <v>0</v>
      </c>
      <c r="Z431" s="36" t="str">
        <f>IFERROR(IF(Y431=0,"",ROUNDUP(Y431/H431,0)*0.02175),"")</f>
        <v/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ht="27" customHeight="1" x14ac:dyDescent="0.25">
      <c r="A432" s="54" t="s">
        <v>693</v>
      </c>
      <c r="B432" s="54" t="s">
        <v>694</v>
      </c>
      <c r="C432" s="31">
        <v>4301020179</v>
      </c>
      <c r="D432" s="788">
        <v>4607091384178</v>
      </c>
      <c r="E432" s="789"/>
      <c r="F432" s="776">
        <v>0.4</v>
      </c>
      <c r="G432" s="32">
        <v>10</v>
      </c>
      <c r="H432" s="776">
        <v>4</v>
      </c>
      <c r="I432" s="776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7">
        <v>5</v>
      </c>
      <c r="Y432" s="778">
        <f>IFERROR(IF(X432="",0,CEILING((X432/$H432),1)*$H432),"")</f>
        <v>8</v>
      </c>
      <c r="Z432" s="36">
        <f>IFERROR(IF(Y432=0,"",ROUNDUP(Y432/H432,0)*0.00902),"")</f>
        <v>1.804E-2</v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5.2625000000000002</v>
      </c>
      <c r="BN432" s="64">
        <f>IFERROR(Y432*I432/H432,"0")</f>
        <v>8.42</v>
      </c>
      <c r="BO432" s="64">
        <f>IFERROR(1/J432*(X432/H432),"0")</f>
        <v>9.46969696969697E-3</v>
      </c>
      <c r="BP432" s="64">
        <f>IFERROR(1/J432*(Y432/H432),"0")</f>
        <v>1.5151515151515152E-2</v>
      </c>
    </row>
    <row r="433" spans="1:68" x14ac:dyDescent="0.2">
      <c r="A433" s="791"/>
      <c r="B433" s="792"/>
      <c r="C433" s="792"/>
      <c r="D433" s="792"/>
      <c r="E433" s="792"/>
      <c r="F433" s="792"/>
      <c r="G433" s="792"/>
      <c r="H433" s="792"/>
      <c r="I433" s="792"/>
      <c r="J433" s="792"/>
      <c r="K433" s="792"/>
      <c r="L433" s="792"/>
      <c r="M433" s="792"/>
      <c r="N433" s="792"/>
      <c r="O433" s="793"/>
      <c r="P433" s="795" t="s">
        <v>71</v>
      </c>
      <c r="Q433" s="796"/>
      <c r="R433" s="796"/>
      <c r="S433" s="796"/>
      <c r="T433" s="796"/>
      <c r="U433" s="796"/>
      <c r="V433" s="797"/>
      <c r="W433" s="37" t="s">
        <v>72</v>
      </c>
      <c r="X433" s="779">
        <f>IFERROR(X431/H431,"0")+IFERROR(X432/H432,"0")</f>
        <v>1.25</v>
      </c>
      <c r="Y433" s="779">
        <f>IFERROR(Y431/H431,"0")+IFERROR(Y432/H432,"0")</f>
        <v>2</v>
      </c>
      <c r="Z433" s="779">
        <f>IFERROR(IF(Z431="",0,Z431),"0")+IFERROR(IF(Z432="",0,Z432),"0")</f>
        <v>1.804E-2</v>
      </c>
      <c r="AA433" s="780"/>
      <c r="AB433" s="780"/>
      <c r="AC433" s="780"/>
    </row>
    <row r="434" spans="1:68" x14ac:dyDescent="0.2">
      <c r="A434" s="792"/>
      <c r="B434" s="792"/>
      <c r="C434" s="792"/>
      <c r="D434" s="792"/>
      <c r="E434" s="792"/>
      <c r="F434" s="792"/>
      <c r="G434" s="792"/>
      <c r="H434" s="792"/>
      <c r="I434" s="792"/>
      <c r="J434" s="792"/>
      <c r="K434" s="792"/>
      <c r="L434" s="792"/>
      <c r="M434" s="792"/>
      <c r="N434" s="792"/>
      <c r="O434" s="793"/>
      <c r="P434" s="795" t="s">
        <v>71</v>
      </c>
      <c r="Q434" s="796"/>
      <c r="R434" s="796"/>
      <c r="S434" s="796"/>
      <c r="T434" s="796"/>
      <c r="U434" s="796"/>
      <c r="V434" s="797"/>
      <c r="W434" s="37" t="s">
        <v>69</v>
      </c>
      <c r="X434" s="779">
        <f>IFERROR(SUM(X431:X432),"0")</f>
        <v>5</v>
      </c>
      <c r="Y434" s="779">
        <f>IFERROR(SUM(Y431:Y432),"0")</f>
        <v>8</v>
      </c>
      <c r="Z434" s="37"/>
      <c r="AA434" s="780"/>
      <c r="AB434" s="780"/>
      <c r="AC434" s="780"/>
    </row>
    <row r="435" spans="1:68" ht="14.25" customHeight="1" x14ac:dyDescent="0.25">
      <c r="A435" s="800" t="s">
        <v>73</v>
      </c>
      <c r="B435" s="792"/>
      <c r="C435" s="792"/>
      <c r="D435" s="792"/>
      <c r="E435" s="792"/>
      <c r="F435" s="792"/>
      <c r="G435" s="792"/>
      <c r="H435" s="792"/>
      <c r="I435" s="792"/>
      <c r="J435" s="792"/>
      <c r="K435" s="792"/>
      <c r="L435" s="792"/>
      <c r="M435" s="792"/>
      <c r="N435" s="792"/>
      <c r="O435" s="792"/>
      <c r="P435" s="792"/>
      <c r="Q435" s="792"/>
      <c r="R435" s="792"/>
      <c r="S435" s="792"/>
      <c r="T435" s="792"/>
      <c r="U435" s="792"/>
      <c r="V435" s="792"/>
      <c r="W435" s="792"/>
      <c r="X435" s="792"/>
      <c r="Y435" s="792"/>
      <c r="Z435" s="792"/>
      <c r="AA435" s="773"/>
      <c r="AB435" s="773"/>
      <c r="AC435" s="773"/>
    </row>
    <row r="436" spans="1:68" ht="27" customHeight="1" x14ac:dyDescent="0.25">
      <c r="A436" s="54" t="s">
        <v>695</v>
      </c>
      <c r="B436" s="54" t="s">
        <v>696</v>
      </c>
      <c r="C436" s="31">
        <v>4301051903</v>
      </c>
      <c r="D436" s="788">
        <v>4607091383928</v>
      </c>
      <c r="E436" s="789"/>
      <c r="F436" s="776">
        <v>1.5</v>
      </c>
      <c r="G436" s="32">
        <v>6</v>
      </c>
      <c r="H436" s="776">
        <v>9</v>
      </c>
      <c r="I436" s="776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199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7">
        <v>0</v>
      </c>
      <c r="Y436" s="778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699</v>
      </c>
      <c r="B437" s="54" t="s">
        <v>700</v>
      </c>
      <c r="C437" s="31">
        <v>4301051897</v>
      </c>
      <c r="D437" s="788">
        <v>4607091384260</v>
      </c>
      <c r="E437" s="789"/>
      <c r="F437" s="776">
        <v>1.5</v>
      </c>
      <c r="G437" s="32">
        <v>6</v>
      </c>
      <c r="H437" s="776">
        <v>9</v>
      </c>
      <c r="I437" s="776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85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7">
        <v>0</v>
      </c>
      <c r="Y437" s="778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791"/>
      <c r="B438" s="792"/>
      <c r="C438" s="792"/>
      <c r="D438" s="792"/>
      <c r="E438" s="792"/>
      <c r="F438" s="792"/>
      <c r="G438" s="792"/>
      <c r="H438" s="792"/>
      <c r="I438" s="792"/>
      <c r="J438" s="792"/>
      <c r="K438" s="792"/>
      <c r="L438" s="792"/>
      <c r="M438" s="792"/>
      <c r="N438" s="792"/>
      <c r="O438" s="793"/>
      <c r="P438" s="795" t="s">
        <v>71</v>
      </c>
      <c r="Q438" s="796"/>
      <c r="R438" s="796"/>
      <c r="S438" s="796"/>
      <c r="T438" s="796"/>
      <c r="U438" s="796"/>
      <c r="V438" s="797"/>
      <c r="W438" s="37" t="s">
        <v>72</v>
      </c>
      <c r="X438" s="779">
        <f>IFERROR(X436/H436,"0")+IFERROR(X437/H437,"0")</f>
        <v>0</v>
      </c>
      <c r="Y438" s="779">
        <f>IFERROR(Y436/H436,"0")+IFERROR(Y437/H437,"0")</f>
        <v>0</v>
      </c>
      <c r="Z438" s="779">
        <f>IFERROR(IF(Z436="",0,Z436),"0")+IFERROR(IF(Z437="",0,Z437),"0")</f>
        <v>0</v>
      </c>
      <c r="AA438" s="780"/>
      <c r="AB438" s="780"/>
      <c r="AC438" s="780"/>
    </row>
    <row r="439" spans="1:68" x14ac:dyDescent="0.2">
      <c r="A439" s="792"/>
      <c r="B439" s="792"/>
      <c r="C439" s="792"/>
      <c r="D439" s="792"/>
      <c r="E439" s="792"/>
      <c r="F439" s="792"/>
      <c r="G439" s="792"/>
      <c r="H439" s="792"/>
      <c r="I439" s="792"/>
      <c r="J439" s="792"/>
      <c r="K439" s="792"/>
      <c r="L439" s="792"/>
      <c r="M439" s="792"/>
      <c r="N439" s="792"/>
      <c r="O439" s="793"/>
      <c r="P439" s="795" t="s">
        <v>71</v>
      </c>
      <c r="Q439" s="796"/>
      <c r="R439" s="796"/>
      <c r="S439" s="796"/>
      <c r="T439" s="796"/>
      <c r="U439" s="796"/>
      <c r="V439" s="797"/>
      <c r="W439" s="37" t="s">
        <v>69</v>
      </c>
      <c r="X439" s="779">
        <f>IFERROR(SUM(X436:X437),"0")</f>
        <v>0</v>
      </c>
      <c r="Y439" s="779">
        <f>IFERROR(SUM(Y436:Y437),"0")</f>
        <v>0</v>
      </c>
      <c r="Z439" s="37"/>
      <c r="AA439" s="780"/>
      <c r="AB439" s="780"/>
      <c r="AC439" s="780"/>
    </row>
    <row r="440" spans="1:68" ht="14.25" customHeight="1" x14ac:dyDescent="0.25">
      <c r="A440" s="800" t="s">
        <v>213</v>
      </c>
      <c r="B440" s="792"/>
      <c r="C440" s="792"/>
      <c r="D440" s="792"/>
      <c r="E440" s="792"/>
      <c r="F440" s="792"/>
      <c r="G440" s="792"/>
      <c r="H440" s="792"/>
      <c r="I440" s="792"/>
      <c r="J440" s="792"/>
      <c r="K440" s="792"/>
      <c r="L440" s="792"/>
      <c r="M440" s="792"/>
      <c r="N440" s="792"/>
      <c r="O440" s="792"/>
      <c r="P440" s="792"/>
      <c r="Q440" s="792"/>
      <c r="R440" s="792"/>
      <c r="S440" s="792"/>
      <c r="T440" s="792"/>
      <c r="U440" s="792"/>
      <c r="V440" s="792"/>
      <c r="W440" s="792"/>
      <c r="X440" s="792"/>
      <c r="Y440" s="792"/>
      <c r="Z440" s="792"/>
      <c r="AA440" s="773"/>
      <c r="AB440" s="773"/>
      <c r="AC440" s="773"/>
    </row>
    <row r="441" spans="1:68" ht="27" customHeight="1" x14ac:dyDescent="0.25">
      <c r="A441" s="54" t="s">
        <v>703</v>
      </c>
      <c r="B441" s="54" t="s">
        <v>704</v>
      </c>
      <c r="C441" s="31">
        <v>4301060439</v>
      </c>
      <c r="D441" s="788">
        <v>4607091384673</v>
      </c>
      <c r="E441" s="789"/>
      <c r="F441" s="776">
        <v>1.5</v>
      </c>
      <c r="G441" s="32">
        <v>6</v>
      </c>
      <c r="H441" s="776">
        <v>9</v>
      </c>
      <c r="I441" s="776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29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7">
        <v>0</v>
      </c>
      <c r="Y441" s="778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791"/>
      <c r="B442" s="792"/>
      <c r="C442" s="792"/>
      <c r="D442" s="792"/>
      <c r="E442" s="792"/>
      <c r="F442" s="792"/>
      <c r="G442" s="792"/>
      <c r="H442" s="792"/>
      <c r="I442" s="792"/>
      <c r="J442" s="792"/>
      <c r="K442" s="792"/>
      <c r="L442" s="792"/>
      <c r="M442" s="792"/>
      <c r="N442" s="792"/>
      <c r="O442" s="793"/>
      <c r="P442" s="795" t="s">
        <v>71</v>
      </c>
      <c r="Q442" s="796"/>
      <c r="R442" s="796"/>
      <c r="S442" s="796"/>
      <c r="T442" s="796"/>
      <c r="U442" s="796"/>
      <c r="V442" s="797"/>
      <c r="W442" s="37" t="s">
        <v>72</v>
      </c>
      <c r="X442" s="779">
        <f>IFERROR(X441/H441,"0")</f>
        <v>0</v>
      </c>
      <c r="Y442" s="779">
        <f>IFERROR(Y441/H441,"0")</f>
        <v>0</v>
      </c>
      <c r="Z442" s="779">
        <f>IFERROR(IF(Z441="",0,Z441),"0")</f>
        <v>0</v>
      </c>
      <c r="AA442" s="780"/>
      <c r="AB442" s="780"/>
      <c r="AC442" s="780"/>
    </row>
    <row r="443" spans="1:68" x14ac:dyDescent="0.2">
      <c r="A443" s="792"/>
      <c r="B443" s="792"/>
      <c r="C443" s="792"/>
      <c r="D443" s="792"/>
      <c r="E443" s="792"/>
      <c r="F443" s="792"/>
      <c r="G443" s="792"/>
      <c r="H443" s="792"/>
      <c r="I443" s="792"/>
      <c r="J443" s="792"/>
      <c r="K443" s="792"/>
      <c r="L443" s="792"/>
      <c r="M443" s="792"/>
      <c r="N443" s="792"/>
      <c r="O443" s="793"/>
      <c r="P443" s="795" t="s">
        <v>71</v>
      </c>
      <c r="Q443" s="796"/>
      <c r="R443" s="796"/>
      <c r="S443" s="796"/>
      <c r="T443" s="796"/>
      <c r="U443" s="796"/>
      <c r="V443" s="797"/>
      <c r="W443" s="37" t="s">
        <v>69</v>
      </c>
      <c r="X443" s="779">
        <f>IFERROR(SUM(X441:X441),"0")</f>
        <v>0</v>
      </c>
      <c r="Y443" s="779">
        <f>IFERROR(SUM(Y441:Y441),"0")</f>
        <v>0</v>
      </c>
      <c r="Z443" s="37"/>
      <c r="AA443" s="780"/>
      <c r="AB443" s="780"/>
      <c r="AC443" s="780"/>
    </row>
    <row r="444" spans="1:68" ht="16.5" customHeight="1" x14ac:dyDescent="0.25">
      <c r="A444" s="807" t="s">
        <v>707</v>
      </c>
      <c r="B444" s="792"/>
      <c r="C444" s="792"/>
      <c r="D444" s="792"/>
      <c r="E444" s="792"/>
      <c r="F444" s="792"/>
      <c r="G444" s="792"/>
      <c r="H444" s="792"/>
      <c r="I444" s="792"/>
      <c r="J444" s="792"/>
      <c r="K444" s="792"/>
      <c r="L444" s="792"/>
      <c r="M444" s="792"/>
      <c r="N444" s="792"/>
      <c r="O444" s="792"/>
      <c r="P444" s="792"/>
      <c r="Q444" s="792"/>
      <c r="R444" s="792"/>
      <c r="S444" s="792"/>
      <c r="T444" s="792"/>
      <c r="U444" s="792"/>
      <c r="V444" s="792"/>
      <c r="W444" s="792"/>
      <c r="X444" s="792"/>
      <c r="Y444" s="792"/>
      <c r="Z444" s="792"/>
      <c r="AA444" s="772"/>
      <c r="AB444" s="772"/>
      <c r="AC444" s="772"/>
    </row>
    <row r="445" spans="1:68" ht="14.25" customHeight="1" x14ac:dyDescent="0.25">
      <c r="A445" s="800" t="s">
        <v>115</v>
      </c>
      <c r="B445" s="792"/>
      <c r="C445" s="792"/>
      <c r="D445" s="792"/>
      <c r="E445" s="792"/>
      <c r="F445" s="792"/>
      <c r="G445" s="792"/>
      <c r="H445" s="792"/>
      <c r="I445" s="792"/>
      <c r="J445" s="792"/>
      <c r="K445" s="792"/>
      <c r="L445" s="792"/>
      <c r="M445" s="792"/>
      <c r="N445" s="792"/>
      <c r="O445" s="792"/>
      <c r="P445" s="792"/>
      <c r="Q445" s="792"/>
      <c r="R445" s="792"/>
      <c r="S445" s="792"/>
      <c r="T445" s="792"/>
      <c r="U445" s="792"/>
      <c r="V445" s="792"/>
      <c r="W445" s="792"/>
      <c r="X445" s="792"/>
      <c r="Y445" s="792"/>
      <c r="Z445" s="792"/>
      <c r="AA445" s="773"/>
      <c r="AB445" s="773"/>
      <c r="AC445" s="773"/>
    </row>
    <row r="446" spans="1:68" ht="27" customHeight="1" x14ac:dyDescent="0.25">
      <c r="A446" s="54" t="s">
        <v>708</v>
      </c>
      <c r="B446" s="54" t="s">
        <v>709</v>
      </c>
      <c r="C446" s="31">
        <v>4301011483</v>
      </c>
      <c r="D446" s="788">
        <v>4680115881907</v>
      </c>
      <c r="E446" s="789"/>
      <c r="F446" s="776">
        <v>1.8</v>
      </c>
      <c r="G446" s="32">
        <v>6</v>
      </c>
      <c r="H446" s="776">
        <v>10.8</v>
      </c>
      <c r="I446" s="776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1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7">
        <v>0</v>
      </c>
      <c r="Y446" s="778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customHeight="1" x14ac:dyDescent="0.25">
      <c r="A447" s="54" t="s">
        <v>708</v>
      </c>
      <c r="B447" s="54" t="s">
        <v>711</v>
      </c>
      <c r="C447" s="31">
        <v>4301011873</v>
      </c>
      <c r="D447" s="788">
        <v>4680115881907</v>
      </c>
      <c r="E447" s="789"/>
      <c r="F447" s="776">
        <v>1.8</v>
      </c>
      <c r="G447" s="32">
        <v>6</v>
      </c>
      <c r="H447" s="776">
        <v>10.8</v>
      </c>
      <c r="I447" s="776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207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7">
        <v>0</v>
      </c>
      <c r="Y447" s="778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customHeight="1" x14ac:dyDescent="0.25">
      <c r="A448" s="54" t="s">
        <v>713</v>
      </c>
      <c r="B448" s="54" t="s">
        <v>714</v>
      </c>
      <c r="C448" s="31">
        <v>4301011655</v>
      </c>
      <c r="D448" s="788">
        <v>4680115883925</v>
      </c>
      <c r="E448" s="789"/>
      <c r="F448" s="776">
        <v>2.5</v>
      </c>
      <c r="G448" s="32">
        <v>6</v>
      </c>
      <c r="H448" s="776">
        <v>15</v>
      </c>
      <c r="I448" s="776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7">
        <v>0</v>
      </c>
      <c r="Y448" s="778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customHeight="1" x14ac:dyDescent="0.25">
      <c r="A449" s="54" t="s">
        <v>713</v>
      </c>
      <c r="B449" s="54" t="s">
        <v>715</v>
      </c>
      <c r="C449" s="31">
        <v>4301011872</v>
      </c>
      <c r="D449" s="788">
        <v>4680115883925</v>
      </c>
      <c r="E449" s="789"/>
      <c r="F449" s="776">
        <v>2.5</v>
      </c>
      <c r="G449" s="32">
        <v>6</v>
      </c>
      <c r="H449" s="776">
        <v>15</v>
      </c>
      <c r="I449" s="776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6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7">
        <v>0</v>
      </c>
      <c r="Y449" s="778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customHeight="1" x14ac:dyDescent="0.25">
      <c r="A450" s="54" t="s">
        <v>716</v>
      </c>
      <c r="B450" s="54" t="s">
        <v>717</v>
      </c>
      <c r="C450" s="31">
        <v>4301011312</v>
      </c>
      <c r="D450" s="788">
        <v>4607091384192</v>
      </c>
      <c r="E450" s="789"/>
      <c r="F450" s="776">
        <v>1.8</v>
      </c>
      <c r="G450" s="32">
        <v>6</v>
      </c>
      <c r="H450" s="776">
        <v>10.8</v>
      </c>
      <c r="I450" s="776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7">
        <v>0</v>
      </c>
      <c r="Y450" s="778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customHeight="1" x14ac:dyDescent="0.25">
      <c r="A451" s="54" t="s">
        <v>719</v>
      </c>
      <c r="B451" s="54" t="s">
        <v>720</v>
      </c>
      <c r="C451" s="31">
        <v>4301011874</v>
      </c>
      <c r="D451" s="788">
        <v>4680115884892</v>
      </c>
      <c r="E451" s="789"/>
      <c r="F451" s="776">
        <v>1.8</v>
      </c>
      <c r="G451" s="32">
        <v>6</v>
      </c>
      <c r="H451" s="776">
        <v>10.8</v>
      </c>
      <c r="I451" s="776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0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7">
        <v>0</v>
      </c>
      <c r="Y451" s="778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customHeight="1" x14ac:dyDescent="0.25">
      <c r="A452" s="54" t="s">
        <v>722</v>
      </c>
      <c r="B452" s="54" t="s">
        <v>723</v>
      </c>
      <c r="C452" s="31">
        <v>4301011875</v>
      </c>
      <c r="D452" s="788">
        <v>4680115884885</v>
      </c>
      <c r="E452" s="789"/>
      <c r="F452" s="776">
        <v>0.8</v>
      </c>
      <c r="G452" s="32">
        <v>15</v>
      </c>
      <c r="H452" s="776">
        <v>12</v>
      </c>
      <c r="I452" s="776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3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7">
        <v>0</v>
      </c>
      <c r="Y452" s="778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customHeight="1" x14ac:dyDescent="0.25">
      <c r="A453" s="54" t="s">
        <v>724</v>
      </c>
      <c r="B453" s="54" t="s">
        <v>725</v>
      </c>
      <c r="C453" s="31">
        <v>4301011871</v>
      </c>
      <c r="D453" s="788">
        <v>4680115884908</v>
      </c>
      <c r="E453" s="789"/>
      <c r="F453" s="776">
        <v>0.4</v>
      </c>
      <c r="G453" s="32">
        <v>10</v>
      </c>
      <c r="H453" s="776">
        <v>4</v>
      </c>
      <c r="I453" s="776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6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7">
        <v>0</v>
      </c>
      <c r="Y453" s="778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x14ac:dyDescent="0.2">
      <c r="A454" s="791"/>
      <c r="B454" s="792"/>
      <c r="C454" s="792"/>
      <c r="D454" s="792"/>
      <c r="E454" s="792"/>
      <c r="F454" s="792"/>
      <c r="G454" s="792"/>
      <c r="H454" s="792"/>
      <c r="I454" s="792"/>
      <c r="J454" s="792"/>
      <c r="K454" s="792"/>
      <c r="L454" s="792"/>
      <c r="M454" s="792"/>
      <c r="N454" s="792"/>
      <c r="O454" s="793"/>
      <c r="P454" s="795" t="s">
        <v>71</v>
      </c>
      <c r="Q454" s="796"/>
      <c r="R454" s="796"/>
      <c r="S454" s="796"/>
      <c r="T454" s="796"/>
      <c r="U454" s="796"/>
      <c r="V454" s="797"/>
      <c r="W454" s="37" t="s">
        <v>72</v>
      </c>
      <c r="X454" s="779">
        <f>IFERROR(X446/H446,"0")+IFERROR(X447/H447,"0")+IFERROR(X448/H448,"0")+IFERROR(X449/H449,"0")+IFERROR(X450/H450,"0")+IFERROR(X451/H451,"0")+IFERROR(X452/H452,"0")+IFERROR(X453/H453,"0")</f>
        <v>0</v>
      </c>
      <c r="Y454" s="779">
        <f>IFERROR(Y446/H446,"0")+IFERROR(Y447/H447,"0")+IFERROR(Y448/H448,"0")+IFERROR(Y449/H449,"0")+IFERROR(Y450/H450,"0")+IFERROR(Y451/H451,"0")+IFERROR(Y452/H452,"0")+IFERROR(Y453/H453,"0")</f>
        <v>0</v>
      </c>
      <c r="Z454" s="779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80"/>
      <c r="AB454" s="780"/>
      <c r="AC454" s="780"/>
    </row>
    <row r="455" spans="1:68" x14ac:dyDescent="0.2">
      <c r="A455" s="792"/>
      <c r="B455" s="792"/>
      <c r="C455" s="792"/>
      <c r="D455" s="792"/>
      <c r="E455" s="792"/>
      <c r="F455" s="792"/>
      <c r="G455" s="792"/>
      <c r="H455" s="792"/>
      <c r="I455" s="792"/>
      <c r="J455" s="792"/>
      <c r="K455" s="792"/>
      <c r="L455" s="792"/>
      <c r="M455" s="792"/>
      <c r="N455" s="792"/>
      <c r="O455" s="793"/>
      <c r="P455" s="795" t="s">
        <v>71</v>
      </c>
      <c r="Q455" s="796"/>
      <c r="R455" s="796"/>
      <c r="S455" s="796"/>
      <c r="T455" s="796"/>
      <c r="U455" s="796"/>
      <c r="V455" s="797"/>
      <c r="W455" s="37" t="s">
        <v>69</v>
      </c>
      <c r="X455" s="779">
        <f>IFERROR(SUM(X446:X453),"0")</f>
        <v>0</v>
      </c>
      <c r="Y455" s="779">
        <f>IFERROR(SUM(Y446:Y453),"0")</f>
        <v>0</v>
      </c>
      <c r="Z455" s="37"/>
      <c r="AA455" s="780"/>
      <c r="AB455" s="780"/>
      <c r="AC455" s="780"/>
    </row>
    <row r="456" spans="1:68" ht="14.25" customHeight="1" x14ac:dyDescent="0.25">
      <c r="A456" s="800" t="s">
        <v>64</v>
      </c>
      <c r="B456" s="792"/>
      <c r="C456" s="792"/>
      <c r="D456" s="792"/>
      <c r="E456" s="792"/>
      <c r="F456" s="792"/>
      <c r="G456" s="792"/>
      <c r="H456" s="792"/>
      <c r="I456" s="792"/>
      <c r="J456" s="792"/>
      <c r="K456" s="792"/>
      <c r="L456" s="792"/>
      <c r="M456" s="792"/>
      <c r="N456" s="792"/>
      <c r="O456" s="792"/>
      <c r="P456" s="792"/>
      <c r="Q456" s="792"/>
      <c r="R456" s="792"/>
      <c r="S456" s="792"/>
      <c r="T456" s="792"/>
      <c r="U456" s="792"/>
      <c r="V456" s="792"/>
      <c r="W456" s="792"/>
      <c r="X456" s="792"/>
      <c r="Y456" s="792"/>
      <c r="Z456" s="792"/>
      <c r="AA456" s="773"/>
      <c r="AB456" s="773"/>
      <c r="AC456" s="773"/>
    </row>
    <row r="457" spans="1:68" ht="27" customHeight="1" x14ac:dyDescent="0.25">
      <c r="A457" s="54" t="s">
        <v>726</v>
      </c>
      <c r="B457" s="54" t="s">
        <v>727</v>
      </c>
      <c r="C457" s="31">
        <v>4301031303</v>
      </c>
      <c r="D457" s="788">
        <v>4607091384802</v>
      </c>
      <c r="E457" s="789"/>
      <c r="F457" s="776">
        <v>0.73</v>
      </c>
      <c r="G457" s="32">
        <v>6</v>
      </c>
      <c r="H457" s="776">
        <v>4.38</v>
      </c>
      <c r="I457" s="776">
        <v>4.6399999999999997</v>
      </c>
      <c r="J457" s="32">
        <v>156</v>
      </c>
      <c r="K457" s="32" t="s">
        <v>128</v>
      </c>
      <c r="L457" s="32"/>
      <c r="M457" s="33" t="s">
        <v>68</v>
      </c>
      <c r="N457" s="33"/>
      <c r="O457" s="32">
        <v>35</v>
      </c>
      <c r="P457" s="817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7">
        <v>0</v>
      </c>
      <c r="Y457" s="778">
        <f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customHeight="1" x14ac:dyDescent="0.25">
      <c r="A458" s="54" t="s">
        <v>729</v>
      </c>
      <c r="B458" s="54" t="s">
        <v>730</v>
      </c>
      <c r="C458" s="31">
        <v>4301031304</v>
      </c>
      <c r="D458" s="788">
        <v>4607091384826</v>
      </c>
      <c r="E458" s="789"/>
      <c r="F458" s="776">
        <v>0.35</v>
      </c>
      <c r="G458" s="32">
        <v>8</v>
      </c>
      <c r="H458" s="776">
        <v>2.8</v>
      </c>
      <c r="I458" s="776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4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7">
        <v>0</v>
      </c>
      <c r="Y458" s="778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791"/>
      <c r="B459" s="792"/>
      <c r="C459" s="792"/>
      <c r="D459" s="792"/>
      <c r="E459" s="792"/>
      <c r="F459" s="792"/>
      <c r="G459" s="792"/>
      <c r="H459" s="792"/>
      <c r="I459" s="792"/>
      <c r="J459" s="792"/>
      <c r="K459" s="792"/>
      <c r="L459" s="792"/>
      <c r="M459" s="792"/>
      <c r="N459" s="792"/>
      <c r="O459" s="793"/>
      <c r="P459" s="795" t="s">
        <v>71</v>
      </c>
      <c r="Q459" s="796"/>
      <c r="R459" s="796"/>
      <c r="S459" s="796"/>
      <c r="T459" s="796"/>
      <c r="U459" s="796"/>
      <c r="V459" s="797"/>
      <c r="W459" s="37" t="s">
        <v>72</v>
      </c>
      <c r="X459" s="779">
        <f>IFERROR(X457/H457,"0")+IFERROR(X458/H458,"0")</f>
        <v>0</v>
      </c>
      <c r="Y459" s="779">
        <f>IFERROR(Y457/H457,"0")+IFERROR(Y458/H458,"0")</f>
        <v>0</v>
      </c>
      <c r="Z459" s="779">
        <f>IFERROR(IF(Z457="",0,Z457),"0")+IFERROR(IF(Z458="",0,Z458),"0")</f>
        <v>0</v>
      </c>
      <c r="AA459" s="780"/>
      <c r="AB459" s="780"/>
      <c r="AC459" s="780"/>
    </row>
    <row r="460" spans="1:68" x14ac:dyDescent="0.2">
      <c r="A460" s="792"/>
      <c r="B460" s="792"/>
      <c r="C460" s="792"/>
      <c r="D460" s="792"/>
      <c r="E460" s="792"/>
      <c r="F460" s="792"/>
      <c r="G460" s="792"/>
      <c r="H460" s="792"/>
      <c r="I460" s="792"/>
      <c r="J460" s="792"/>
      <c r="K460" s="792"/>
      <c r="L460" s="792"/>
      <c r="M460" s="792"/>
      <c r="N460" s="792"/>
      <c r="O460" s="793"/>
      <c r="P460" s="795" t="s">
        <v>71</v>
      </c>
      <c r="Q460" s="796"/>
      <c r="R460" s="796"/>
      <c r="S460" s="796"/>
      <c r="T460" s="796"/>
      <c r="U460" s="796"/>
      <c r="V460" s="797"/>
      <c r="W460" s="37" t="s">
        <v>69</v>
      </c>
      <c r="X460" s="779">
        <f>IFERROR(SUM(X457:X458),"0")</f>
        <v>0</v>
      </c>
      <c r="Y460" s="779">
        <f>IFERROR(SUM(Y457:Y458),"0")</f>
        <v>0</v>
      </c>
      <c r="Z460" s="37"/>
      <c r="AA460" s="780"/>
      <c r="AB460" s="780"/>
      <c r="AC460" s="780"/>
    </row>
    <row r="461" spans="1:68" ht="14.25" customHeight="1" x14ac:dyDescent="0.25">
      <c r="A461" s="800" t="s">
        <v>73</v>
      </c>
      <c r="B461" s="792"/>
      <c r="C461" s="792"/>
      <c r="D461" s="792"/>
      <c r="E461" s="792"/>
      <c r="F461" s="792"/>
      <c r="G461" s="792"/>
      <c r="H461" s="792"/>
      <c r="I461" s="792"/>
      <c r="J461" s="792"/>
      <c r="K461" s="792"/>
      <c r="L461" s="792"/>
      <c r="M461" s="792"/>
      <c r="N461" s="792"/>
      <c r="O461" s="792"/>
      <c r="P461" s="792"/>
      <c r="Q461" s="792"/>
      <c r="R461" s="792"/>
      <c r="S461" s="792"/>
      <c r="T461" s="792"/>
      <c r="U461" s="792"/>
      <c r="V461" s="792"/>
      <c r="W461" s="792"/>
      <c r="X461" s="792"/>
      <c r="Y461" s="792"/>
      <c r="Z461" s="792"/>
      <c r="AA461" s="773"/>
      <c r="AB461" s="773"/>
      <c r="AC461" s="773"/>
    </row>
    <row r="462" spans="1:68" ht="27" customHeight="1" x14ac:dyDescent="0.25">
      <c r="A462" s="54" t="s">
        <v>731</v>
      </c>
      <c r="B462" s="54" t="s">
        <v>732</v>
      </c>
      <c r="C462" s="31">
        <v>4301051899</v>
      </c>
      <c r="D462" s="788">
        <v>4607091384246</v>
      </c>
      <c r="E462" s="789"/>
      <c r="F462" s="776">
        <v>1.5</v>
      </c>
      <c r="G462" s="32">
        <v>6</v>
      </c>
      <c r="H462" s="776">
        <v>9</v>
      </c>
      <c r="I462" s="776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9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7">
        <v>0</v>
      </c>
      <c r="Y462" s="778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customHeight="1" x14ac:dyDescent="0.25">
      <c r="A463" s="54" t="s">
        <v>735</v>
      </c>
      <c r="B463" s="54" t="s">
        <v>736</v>
      </c>
      <c r="C463" s="31">
        <v>4301051901</v>
      </c>
      <c r="D463" s="788">
        <v>4680115881976</v>
      </c>
      <c r="E463" s="789"/>
      <c r="F463" s="776">
        <v>1.5</v>
      </c>
      <c r="G463" s="32">
        <v>6</v>
      </c>
      <c r="H463" s="776">
        <v>9</v>
      </c>
      <c r="I463" s="776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128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7">
        <v>0</v>
      </c>
      <c r="Y463" s="778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customHeight="1" x14ac:dyDescent="0.25">
      <c r="A464" s="54" t="s">
        <v>739</v>
      </c>
      <c r="B464" s="54" t="s">
        <v>740</v>
      </c>
      <c r="C464" s="31">
        <v>4301051634</v>
      </c>
      <c r="D464" s="788">
        <v>4607091384253</v>
      </c>
      <c r="E464" s="789"/>
      <c r="F464" s="776">
        <v>0.4</v>
      </c>
      <c r="G464" s="32">
        <v>6</v>
      </c>
      <c r="H464" s="776">
        <v>2.4</v>
      </c>
      <c r="I464" s="776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8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7">
        <v>0</v>
      </c>
      <c r="Y464" s="778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customHeight="1" x14ac:dyDescent="0.25">
      <c r="A465" s="54" t="s">
        <v>739</v>
      </c>
      <c r="B465" s="54" t="s">
        <v>742</v>
      </c>
      <c r="C465" s="31">
        <v>4301051297</v>
      </c>
      <c r="D465" s="788">
        <v>4607091384253</v>
      </c>
      <c r="E465" s="789"/>
      <c r="F465" s="776">
        <v>0.4</v>
      </c>
      <c r="G465" s="32">
        <v>6</v>
      </c>
      <c r="H465" s="776">
        <v>2.4</v>
      </c>
      <c r="I465" s="776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113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7">
        <v>3</v>
      </c>
      <c r="Y465" s="778">
        <f>IFERROR(IF(X465="",0,CEILING((X465/$H465),1)*$H465),"")</f>
        <v>4.8</v>
      </c>
      <c r="Z465" s="36">
        <f>IFERROR(IF(Y465=0,"",ROUNDUP(Y465/H465,0)*0.00651),"")</f>
        <v>1.302E-2</v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3.3300000000000005</v>
      </c>
      <c r="BN465" s="64">
        <f>IFERROR(Y465*I465/H465,"0")</f>
        <v>5.3280000000000003</v>
      </c>
      <c r="BO465" s="64">
        <f>IFERROR(1/J465*(X465/H465),"0")</f>
        <v>6.8681318681318689E-3</v>
      </c>
      <c r="BP465" s="64">
        <f>IFERROR(1/J465*(Y465/H465),"0")</f>
        <v>1.098901098901099E-2</v>
      </c>
    </row>
    <row r="466" spans="1:68" ht="27" customHeight="1" x14ac:dyDescent="0.25">
      <c r="A466" s="54" t="s">
        <v>744</v>
      </c>
      <c r="B466" s="54" t="s">
        <v>745</v>
      </c>
      <c r="C466" s="31">
        <v>4301051444</v>
      </c>
      <c r="D466" s="788">
        <v>4680115881969</v>
      </c>
      <c r="E466" s="789"/>
      <c r="F466" s="776">
        <v>0.4</v>
      </c>
      <c r="G466" s="32">
        <v>6</v>
      </c>
      <c r="H466" s="776">
        <v>2.4</v>
      </c>
      <c r="I466" s="776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8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7">
        <v>0</v>
      </c>
      <c r="Y466" s="778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791"/>
      <c r="B467" s="792"/>
      <c r="C467" s="792"/>
      <c r="D467" s="792"/>
      <c r="E467" s="792"/>
      <c r="F467" s="792"/>
      <c r="G467" s="792"/>
      <c r="H467" s="792"/>
      <c r="I467" s="792"/>
      <c r="J467" s="792"/>
      <c r="K467" s="792"/>
      <c r="L467" s="792"/>
      <c r="M467" s="792"/>
      <c r="N467" s="792"/>
      <c r="O467" s="793"/>
      <c r="P467" s="795" t="s">
        <v>71</v>
      </c>
      <c r="Q467" s="796"/>
      <c r="R467" s="796"/>
      <c r="S467" s="796"/>
      <c r="T467" s="796"/>
      <c r="U467" s="796"/>
      <c r="V467" s="797"/>
      <c r="W467" s="37" t="s">
        <v>72</v>
      </c>
      <c r="X467" s="779">
        <f>IFERROR(X462/H462,"0")+IFERROR(X463/H463,"0")+IFERROR(X464/H464,"0")+IFERROR(X465/H465,"0")+IFERROR(X466/H466,"0")</f>
        <v>1.25</v>
      </c>
      <c r="Y467" s="779">
        <f>IFERROR(Y462/H462,"0")+IFERROR(Y463/H463,"0")+IFERROR(Y464/H464,"0")+IFERROR(Y465/H465,"0")+IFERROR(Y466/H466,"0")</f>
        <v>2</v>
      </c>
      <c r="Z467" s="779">
        <f>IFERROR(IF(Z462="",0,Z462),"0")+IFERROR(IF(Z463="",0,Z463),"0")+IFERROR(IF(Z464="",0,Z464),"0")+IFERROR(IF(Z465="",0,Z465),"0")+IFERROR(IF(Z466="",0,Z466),"0")</f>
        <v>1.302E-2</v>
      </c>
      <c r="AA467" s="780"/>
      <c r="AB467" s="780"/>
      <c r="AC467" s="780"/>
    </row>
    <row r="468" spans="1:68" x14ac:dyDescent="0.2">
      <c r="A468" s="792"/>
      <c r="B468" s="792"/>
      <c r="C468" s="792"/>
      <c r="D468" s="792"/>
      <c r="E468" s="792"/>
      <c r="F468" s="792"/>
      <c r="G468" s="792"/>
      <c r="H468" s="792"/>
      <c r="I468" s="792"/>
      <c r="J468" s="792"/>
      <c r="K468" s="792"/>
      <c r="L468" s="792"/>
      <c r="M468" s="792"/>
      <c r="N468" s="792"/>
      <c r="O468" s="793"/>
      <c r="P468" s="795" t="s">
        <v>71</v>
      </c>
      <c r="Q468" s="796"/>
      <c r="R468" s="796"/>
      <c r="S468" s="796"/>
      <c r="T468" s="796"/>
      <c r="U468" s="796"/>
      <c r="V468" s="797"/>
      <c r="W468" s="37" t="s">
        <v>69</v>
      </c>
      <c r="X468" s="779">
        <f>IFERROR(SUM(X462:X466),"0")</f>
        <v>3</v>
      </c>
      <c r="Y468" s="779">
        <f>IFERROR(SUM(Y462:Y466),"0")</f>
        <v>4.8</v>
      </c>
      <c r="Z468" s="37"/>
      <c r="AA468" s="780"/>
      <c r="AB468" s="780"/>
      <c r="AC468" s="780"/>
    </row>
    <row r="469" spans="1:68" ht="14.25" customHeight="1" x14ac:dyDescent="0.25">
      <c r="A469" s="800" t="s">
        <v>213</v>
      </c>
      <c r="B469" s="792"/>
      <c r="C469" s="792"/>
      <c r="D469" s="792"/>
      <c r="E469" s="792"/>
      <c r="F469" s="792"/>
      <c r="G469" s="792"/>
      <c r="H469" s="792"/>
      <c r="I469" s="792"/>
      <c r="J469" s="792"/>
      <c r="K469" s="792"/>
      <c r="L469" s="792"/>
      <c r="M469" s="792"/>
      <c r="N469" s="792"/>
      <c r="O469" s="792"/>
      <c r="P469" s="792"/>
      <c r="Q469" s="792"/>
      <c r="R469" s="792"/>
      <c r="S469" s="792"/>
      <c r="T469" s="792"/>
      <c r="U469" s="792"/>
      <c r="V469" s="792"/>
      <c r="W469" s="792"/>
      <c r="X469" s="792"/>
      <c r="Y469" s="792"/>
      <c r="Z469" s="792"/>
      <c r="AA469" s="773"/>
      <c r="AB469" s="773"/>
      <c r="AC469" s="773"/>
    </row>
    <row r="470" spans="1:68" ht="27" customHeight="1" x14ac:dyDescent="0.25">
      <c r="A470" s="54" t="s">
        <v>747</v>
      </c>
      <c r="B470" s="54" t="s">
        <v>748</v>
      </c>
      <c r="C470" s="31">
        <v>4301060441</v>
      </c>
      <c r="D470" s="788">
        <v>4607091389357</v>
      </c>
      <c r="E470" s="789"/>
      <c r="F470" s="776">
        <v>1.5</v>
      </c>
      <c r="G470" s="32">
        <v>6</v>
      </c>
      <c r="H470" s="776">
        <v>9</v>
      </c>
      <c r="I470" s="776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24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7">
        <v>0</v>
      </c>
      <c r="Y470" s="778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791"/>
      <c r="B471" s="792"/>
      <c r="C471" s="792"/>
      <c r="D471" s="792"/>
      <c r="E471" s="792"/>
      <c r="F471" s="792"/>
      <c r="G471" s="792"/>
      <c r="H471" s="792"/>
      <c r="I471" s="792"/>
      <c r="J471" s="792"/>
      <c r="K471" s="792"/>
      <c r="L471" s="792"/>
      <c r="M471" s="792"/>
      <c r="N471" s="792"/>
      <c r="O471" s="793"/>
      <c r="P471" s="795" t="s">
        <v>71</v>
      </c>
      <c r="Q471" s="796"/>
      <c r="R471" s="796"/>
      <c r="S471" s="796"/>
      <c r="T471" s="796"/>
      <c r="U471" s="796"/>
      <c r="V471" s="797"/>
      <c r="W471" s="37" t="s">
        <v>72</v>
      </c>
      <c r="X471" s="779">
        <f>IFERROR(X470/H470,"0")</f>
        <v>0</v>
      </c>
      <c r="Y471" s="779">
        <f>IFERROR(Y470/H470,"0")</f>
        <v>0</v>
      </c>
      <c r="Z471" s="779">
        <f>IFERROR(IF(Z470="",0,Z470),"0")</f>
        <v>0</v>
      </c>
      <c r="AA471" s="780"/>
      <c r="AB471" s="780"/>
      <c r="AC471" s="780"/>
    </row>
    <row r="472" spans="1:68" x14ac:dyDescent="0.2">
      <c r="A472" s="792"/>
      <c r="B472" s="792"/>
      <c r="C472" s="792"/>
      <c r="D472" s="792"/>
      <c r="E472" s="792"/>
      <c r="F472" s="792"/>
      <c r="G472" s="792"/>
      <c r="H472" s="792"/>
      <c r="I472" s="792"/>
      <c r="J472" s="792"/>
      <c r="K472" s="792"/>
      <c r="L472" s="792"/>
      <c r="M472" s="792"/>
      <c r="N472" s="792"/>
      <c r="O472" s="793"/>
      <c r="P472" s="795" t="s">
        <v>71</v>
      </c>
      <c r="Q472" s="796"/>
      <c r="R472" s="796"/>
      <c r="S472" s="796"/>
      <c r="T472" s="796"/>
      <c r="U472" s="796"/>
      <c r="V472" s="797"/>
      <c r="W472" s="37" t="s">
        <v>69</v>
      </c>
      <c r="X472" s="779">
        <f>IFERROR(SUM(X470:X470),"0")</f>
        <v>0</v>
      </c>
      <c r="Y472" s="779">
        <f>IFERROR(SUM(Y470:Y470),"0")</f>
        <v>0</v>
      </c>
      <c r="Z472" s="37"/>
      <c r="AA472" s="780"/>
      <c r="AB472" s="780"/>
      <c r="AC472" s="780"/>
    </row>
    <row r="473" spans="1:68" ht="27.75" customHeight="1" x14ac:dyDescent="0.2">
      <c r="A473" s="873" t="s">
        <v>751</v>
      </c>
      <c r="B473" s="874"/>
      <c r="C473" s="874"/>
      <c r="D473" s="874"/>
      <c r="E473" s="874"/>
      <c r="F473" s="874"/>
      <c r="G473" s="874"/>
      <c r="H473" s="874"/>
      <c r="I473" s="874"/>
      <c r="J473" s="874"/>
      <c r="K473" s="874"/>
      <c r="L473" s="874"/>
      <c r="M473" s="874"/>
      <c r="N473" s="874"/>
      <c r="O473" s="874"/>
      <c r="P473" s="874"/>
      <c r="Q473" s="874"/>
      <c r="R473" s="874"/>
      <c r="S473" s="874"/>
      <c r="T473" s="874"/>
      <c r="U473" s="874"/>
      <c r="V473" s="874"/>
      <c r="W473" s="874"/>
      <c r="X473" s="874"/>
      <c r="Y473" s="874"/>
      <c r="Z473" s="874"/>
      <c r="AA473" s="48"/>
      <c r="AB473" s="48"/>
      <c r="AC473" s="48"/>
    </row>
    <row r="474" spans="1:68" ht="16.5" customHeight="1" x14ac:dyDescent="0.25">
      <c r="A474" s="807" t="s">
        <v>752</v>
      </c>
      <c r="B474" s="792"/>
      <c r="C474" s="792"/>
      <c r="D474" s="792"/>
      <c r="E474" s="792"/>
      <c r="F474" s="792"/>
      <c r="G474" s="792"/>
      <c r="H474" s="792"/>
      <c r="I474" s="792"/>
      <c r="J474" s="792"/>
      <c r="K474" s="792"/>
      <c r="L474" s="792"/>
      <c r="M474" s="792"/>
      <c r="N474" s="792"/>
      <c r="O474" s="792"/>
      <c r="P474" s="792"/>
      <c r="Q474" s="792"/>
      <c r="R474" s="792"/>
      <c r="S474" s="792"/>
      <c r="T474" s="792"/>
      <c r="U474" s="792"/>
      <c r="V474" s="792"/>
      <c r="W474" s="792"/>
      <c r="X474" s="792"/>
      <c r="Y474" s="792"/>
      <c r="Z474" s="792"/>
      <c r="AA474" s="772"/>
      <c r="AB474" s="772"/>
      <c r="AC474" s="772"/>
    </row>
    <row r="475" spans="1:68" ht="14.25" customHeight="1" x14ac:dyDescent="0.25">
      <c r="A475" s="800" t="s">
        <v>115</v>
      </c>
      <c r="B475" s="792"/>
      <c r="C475" s="792"/>
      <c r="D475" s="792"/>
      <c r="E475" s="792"/>
      <c r="F475" s="792"/>
      <c r="G475" s="792"/>
      <c r="H475" s="792"/>
      <c r="I475" s="792"/>
      <c r="J475" s="792"/>
      <c r="K475" s="792"/>
      <c r="L475" s="792"/>
      <c r="M475" s="792"/>
      <c r="N475" s="792"/>
      <c r="O475" s="792"/>
      <c r="P475" s="792"/>
      <c r="Q475" s="792"/>
      <c r="R475" s="792"/>
      <c r="S475" s="792"/>
      <c r="T475" s="792"/>
      <c r="U475" s="792"/>
      <c r="V475" s="792"/>
      <c r="W475" s="792"/>
      <c r="X475" s="792"/>
      <c r="Y475" s="792"/>
      <c r="Z475" s="792"/>
      <c r="AA475" s="773"/>
      <c r="AB475" s="773"/>
      <c r="AC475" s="773"/>
    </row>
    <row r="476" spans="1:68" ht="27" customHeight="1" x14ac:dyDescent="0.25">
      <c r="A476" s="54" t="s">
        <v>753</v>
      </c>
      <c r="B476" s="54" t="s">
        <v>754</v>
      </c>
      <c r="C476" s="31">
        <v>4301011428</v>
      </c>
      <c r="D476" s="788">
        <v>4607091389708</v>
      </c>
      <c r="E476" s="789"/>
      <c r="F476" s="776">
        <v>0.45</v>
      </c>
      <c r="G476" s="32">
        <v>6</v>
      </c>
      <c r="H476" s="776">
        <v>2.7</v>
      </c>
      <c r="I476" s="776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6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7">
        <v>0</v>
      </c>
      <c r="Y476" s="778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791"/>
      <c r="B477" s="792"/>
      <c r="C477" s="792"/>
      <c r="D477" s="792"/>
      <c r="E477" s="792"/>
      <c r="F477" s="792"/>
      <c r="G477" s="792"/>
      <c r="H477" s="792"/>
      <c r="I477" s="792"/>
      <c r="J477" s="792"/>
      <c r="K477" s="792"/>
      <c r="L477" s="792"/>
      <c r="M477" s="792"/>
      <c r="N477" s="792"/>
      <c r="O477" s="793"/>
      <c r="P477" s="795" t="s">
        <v>71</v>
      </c>
      <c r="Q477" s="796"/>
      <c r="R477" s="796"/>
      <c r="S477" s="796"/>
      <c r="T477" s="796"/>
      <c r="U477" s="796"/>
      <c r="V477" s="797"/>
      <c r="W477" s="37" t="s">
        <v>72</v>
      </c>
      <c r="X477" s="779">
        <f>IFERROR(X476/H476,"0")</f>
        <v>0</v>
      </c>
      <c r="Y477" s="779">
        <f>IFERROR(Y476/H476,"0")</f>
        <v>0</v>
      </c>
      <c r="Z477" s="779">
        <f>IFERROR(IF(Z476="",0,Z476),"0")</f>
        <v>0</v>
      </c>
      <c r="AA477" s="780"/>
      <c r="AB477" s="780"/>
      <c r="AC477" s="780"/>
    </row>
    <row r="478" spans="1:68" x14ac:dyDescent="0.2">
      <c r="A478" s="792"/>
      <c r="B478" s="792"/>
      <c r="C478" s="792"/>
      <c r="D478" s="792"/>
      <c r="E478" s="792"/>
      <c r="F478" s="792"/>
      <c r="G478" s="792"/>
      <c r="H478" s="792"/>
      <c r="I478" s="792"/>
      <c r="J478" s="792"/>
      <c r="K478" s="792"/>
      <c r="L478" s="792"/>
      <c r="M478" s="792"/>
      <c r="N478" s="792"/>
      <c r="O478" s="793"/>
      <c r="P478" s="795" t="s">
        <v>71</v>
      </c>
      <c r="Q478" s="796"/>
      <c r="R478" s="796"/>
      <c r="S478" s="796"/>
      <c r="T478" s="796"/>
      <c r="U478" s="796"/>
      <c r="V478" s="797"/>
      <c r="W478" s="37" t="s">
        <v>69</v>
      </c>
      <c r="X478" s="779">
        <f>IFERROR(SUM(X476:X476),"0")</f>
        <v>0</v>
      </c>
      <c r="Y478" s="779">
        <f>IFERROR(SUM(Y476:Y476),"0")</f>
        <v>0</v>
      </c>
      <c r="Z478" s="37"/>
      <c r="AA478" s="780"/>
      <c r="AB478" s="780"/>
      <c r="AC478" s="780"/>
    </row>
    <row r="479" spans="1:68" ht="14.25" customHeight="1" x14ac:dyDescent="0.25">
      <c r="A479" s="800" t="s">
        <v>64</v>
      </c>
      <c r="B479" s="792"/>
      <c r="C479" s="792"/>
      <c r="D479" s="792"/>
      <c r="E479" s="792"/>
      <c r="F479" s="792"/>
      <c r="G479" s="792"/>
      <c r="H479" s="792"/>
      <c r="I479" s="792"/>
      <c r="J479" s="792"/>
      <c r="K479" s="792"/>
      <c r="L479" s="792"/>
      <c r="M479" s="792"/>
      <c r="N479" s="792"/>
      <c r="O479" s="792"/>
      <c r="P479" s="792"/>
      <c r="Q479" s="792"/>
      <c r="R479" s="792"/>
      <c r="S479" s="792"/>
      <c r="T479" s="792"/>
      <c r="U479" s="792"/>
      <c r="V479" s="792"/>
      <c r="W479" s="792"/>
      <c r="X479" s="792"/>
      <c r="Y479" s="792"/>
      <c r="Z479" s="792"/>
      <c r="AA479" s="773"/>
      <c r="AB479" s="773"/>
      <c r="AC479" s="773"/>
    </row>
    <row r="480" spans="1:68" ht="27" customHeight="1" x14ac:dyDescent="0.25">
      <c r="A480" s="54" t="s">
        <v>756</v>
      </c>
      <c r="B480" s="54" t="s">
        <v>757</v>
      </c>
      <c r="C480" s="31">
        <v>4301031405</v>
      </c>
      <c r="D480" s="788">
        <v>4680115886100</v>
      </c>
      <c r="E480" s="789"/>
      <c r="F480" s="776">
        <v>0.9</v>
      </c>
      <c r="G480" s="32">
        <v>6</v>
      </c>
      <c r="H480" s="776">
        <v>5.4</v>
      </c>
      <c r="I480" s="776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30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7">
        <v>0</v>
      </c>
      <c r="Y480" s="778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customHeight="1" x14ac:dyDescent="0.25">
      <c r="A481" s="54" t="s">
        <v>756</v>
      </c>
      <c r="B481" s="54" t="s">
        <v>760</v>
      </c>
      <c r="C481" s="31">
        <v>4301031322</v>
      </c>
      <c r="D481" s="788">
        <v>4607091389753</v>
      </c>
      <c r="E481" s="789"/>
      <c r="F481" s="776">
        <v>0.7</v>
      </c>
      <c r="G481" s="32">
        <v>6</v>
      </c>
      <c r="H481" s="776">
        <v>4.2</v>
      </c>
      <c r="I481" s="776">
        <v>4.43</v>
      </c>
      <c r="J481" s="32">
        <v>156</v>
      </c>
      <c r="K481" s="32" t="s">
        <v>128</v>
      </c>
      <c r="L481" s="32"/>
      <c r="M481" s="33" t="s">
        <v>68</v>
      </c>
      <c r="N481" s="33"/>
      <c r="O481" s="32">
        <v>50</v>
      </c>
      <c r="P481" s="9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7">
        <v>0</v>
      </c>
      <c r="Y481" s="778">
        <f t="shared" si="98"/>
        <v>0</v>
      </c>
      <c r="Z481" s="36" t="str">
        <f>IFERROR(IF(Y481=0,"",ROUNDUP(Y481/H481,0)*0.00753),"")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customHeight="1" x14ac:dyDescent="0.25">
      <c r="A482" s="54" t="s">
        <v>756</v>
      </c>
      <c r="B482" s="54" t="s">
        <v>761</v>
      </c>
      <c r="C482" s="31">
        <v>4301031355</v>
      </c>
      <c r="D482" s="788">
        <v>4607091389753</v>
      </c>
      <c r="E482" s="789"/>
      <c r="F482" s="776">
        <v>0.7</v>
      </c>
      <c r="G482" s="32">
        <v>6</v>
      </c>
      <c r="H482" s="776">
        <v>4.2</v>
      </c>
      <c r="I482" s="776">
        <v>4.43</v>
      </c>
      <c r="J482" s="32">
        <v>156</v>
      </c>
      <c r="K482" s="32" t="s">
        <v>128</v>
      </c>
      <c r="L482" s="32"/>
      <c r="M482" s="33" t="s">
        <v>68</v>
      </c>
      <c r="N482" s="33"/>
      <c r="O482" s="32">
        <v>50</v>
      </c>
      <c r="P482" s="86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7">
        <v>0</v>
      </c>
      <c r="Y482" s="778">
        <f t="shared" si="98"/>
        <v>0</v>
      </c>
      <c r="Z482" s="36" t="str">
        <f>IFERROR(IF(Y482=0,"",ROUNDUP(Y482/H482,0)*0.00753),"")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customHeight="1" x14ac:dyDescent="0.25">
      <c r="A483" s="54" t="s">
        <v>762</v>
      </c>
      <c r="B483" s="54" t="s">
        <v>763</v>
      </c>
      <c r="C483" s="31">
        <v>4301031382</v>
      </c>
      <c r="D483" s="788">
        <v>4680115886117</v>
      </c>
      <c r="E483" s="789"/>
      <c r="F483" s="776">
        <v>0.9</v>
      </c>
      <c r="G483" s="32">
        <v>6</v>
      </c>
      <c r="H483" s="776">
        <v>5.4</v>
      </c>
      <c r="I483" s="776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2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7">
        <v>0</v>
      </c>
      <c r="Y483" s="778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customHeight="1" x14ac:dyDescent="0.25">
      <c r="A484" s="54" t="s">
        <v>762</v>
      </c>
      <c r="B484" s="54" t="s">
        <v>766</v>
      </c>
      <c r="C484" s="31">
        <v>4301031406</v>
      </c>
      <c r="D484" s="788">
        <v>4680115886117</v>
      </c>
      <c r="E484" s="789"/>
      <c r="F484" s="776">
        <v>0.9</v>
      </c>
      <c r="G484" s="32">
        <v>6</v>
      </c>
      <c r="H484" s="776">
        <v>5.4</v>
      </c>
      <c r="I484" s="776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8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7">
        <v>0</v>
      </c>
      <c r="Y484" s="778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customHeight="1" x14ac:dyDescent="0.25">
      <c r="A485" s="54" t="s">
        <v>762</v>
      </c>
      <c r="B485" s="54" t="s">
        <v>767</v>
      </c>
      <c r="C485" s="31">
        <v>4301031323</v>
      </c>
      <c r="D485" s="788">
        <v>4607091389760</v>
      </c>
      <c r="E485" s="789"/>
      <c r="F485" s="776">
        <v>0.7</v>
      </c>
      <c r="G485" s="32">
        <v>6</v>
      </c>
      <c r="H485" s="776">
        <v>4.2</v>
      </c>
      <c r="I485" s="776">
        <v>4.43</v>
      </c>
      <c r="J485" s="32">
        <v>156</v>
      </c>
      <c r="K485" s="32" t="s">
        <v>128</v>
      </c>
      <c r="L485" s="32"/>
      <c r="M485" s="33" t="s">
        <v>68</v>
      </c>
      <c r="N485" s="33"/>
      <c r="O485" s="32">
        <v>50</v>
      </c>
      <c r="P485" s="1057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7">
        <v>0</v>
      </c>
      <c r="Y485" s="778">
        <f t="shared" si="98"/>
        <v>0</v>
      </c>
      <c r="Z485" s="36" t="str">
        <f>IFERROR(IF(Y485=0,"",ROUNDUP(Y485/H485,0)*0.00753),"")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customHeight="1" x14ac:dyDescent="0.25">
      <c r="A486" s="54" t="s">
        <v>768</v>
      </c>
      <c r="B486" s="54" t="s">
        <v>769</v>
      </c>
      <c r="C486" s="31">
        <v>4301031325</v>
      </c>
      <c r="D486" s="788">
        <v>4607091389746</v>
      </c>
      <c r="E486" s="789"/>
      <c r="F486" s="776">
        <v>0.7</v>
      </c>
      <c r="G486" s="32">
        <v>6</v>
      </c>
      <c r="H486" s="776">
        <v>4.2</v>
      </c>
      <c r="I486" s="776">
        <v>4.43</v>
      </c>
      <c r="J486" s="32">
        <v>156</v>
      </c>
      <c r="K486" s="32" t="s">
        <v>128</v>
      </c>
      <c r="L486" s="32"/>
      <c r="M486" s="33" t="s">
        <v>68</v>
      </c>
      <c r="N486" s="33"/>
      <c r="O486" s="32">
        <v>50</v>
      </c>
      <c r="P486" s="11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7">
        <v>0</v>
      </c>
      <c r="Y486" s="778">
        <f t="shared" si="98"/>
        <v>0</v>
      </c>
      <c r="Z486" s="36" t="str">
        <f>IFERROR(IF(Y486=0,"",ROUNDUP(Y486/H486,0)*0.00753),"")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customHeight="1" x14ac:dyDescent="0.25">
      <c r="A487" s="54" t="s">
        <v>768</v>
      </c>
      <c r="B487" s="54" t="s">
        <v>771</v>
      </c>
      <c r="C487" s="31">
        <v>4301031356</v>
      </c>
      <c r="D487" s="788">
        <v>4607091389746</v>
      </c>
      <c r="E487" s="789"/>
      <c r="F487" s="776">
        <v>0.7</v>
      </c>
      <c r="G487" s="32">
        <v>6</v>
      </c>
      <c r="H487" s="776">
        <v>4.2</v>
      </c>
      <c r="I487" s="776">
        <v>4.43</v>
      </c>
      <c r="J487" s="32">
        <v>156</v>
      </c>
      <c r="K487" s="32" t="s">
        <v>128</v>
      </c>
      <c r="L487" s="32"/>
      <c r="M487" s="33" t="s">
        <v>68</v>
      </c>
      <c r="N487" s="33"/>
      <c r="O487" s="32">
        <v>50</v>
      </c>
      <c r="P487" s="1062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7">
        <v>0</v>
      </c>
      <c r="Y487" s="778">
        <f t="shared" si="98"/>
        <v>0</v>
      </c>
      <c r="Z487" s="36" t="str">
        <f>IFERROR(IF(Y487=0,"",ROUNDUP(Y487/H487,0)*0.00753),"")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customHeight="1" x14ac:dyDescent="0.25">
      <c r="A488" s="54" t="s">
        <v>772</v>
      </c>
      <c r="B488" s="54" t="s">
        <v>773</v>
      </c>
      <c r="C488" s="31">
        <v>4301031335</v>
      </c>
      <c r="D488" s="788">
        <v>4680115883147</v>
      </c>
      <c r="E488" s="789"/>
      <c r="F488" s="776">
        <v>0.28000000000000003</v>
      </c>
      <c r="G488" s="32">
        <v>6</v>
      </c>
      <c r="H488" s="776">
        <v>1.68</v>
      </c>
      <c r="I488" s="776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03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7">
        <v>0</v>
      </c>
      <c r="Y488" s="778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customHeight="1" x14ac:dyDescent="0.25">
      <c r="A489" s="54" t="s">
        <v>772</v>
      </c>
      <c r="B489" s="54" t="s">
        <v>774</v>
      </c>
      <c r="C489" s="31">
        <v>4301031366</v>
      </c>
      <c r="D489" s="788">
        <v>4680115883147</v>
      </c>
      <c r="E489" s="789"/>
      <c r="F489" s="776">
        <v>0.28000000000000003</v>
      </c>
      <c r="G489" s="32">
        <v>6</v>
      </c>
      <c r="H489" s="776">
        <v>1.68</v>
      </c>
      <c r="I489" s="776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98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7">
        <v>0</v>
      </c>
      <c r="Y489" s="778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customHeight="1" x14ac:dyDescent="0.25">
      <c r="A490" s="54" t="s">
        <v>776</v>
      </c>
      <c r="B490" s="54" t="s">
        <v>777</v>
      </c>
      <c r="C490" s="31">
        <v>4301031330</v>
      </c>
      <c r="D490" s="788">
        <v>4607091384338</v>
      </c>
      <c r="E490" s="789"/>
      <c r="F490" s="776">
        <v>0.35</v>
      </c>
      <c r="G490" s="32">
        <v>6</v>
      </c>
      <c r="H490" s="776">
        <v>2.1</v>
      </c>
      <c r="I490" s="776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09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7">
        <v>0</v>
      </c>
      <c r="Y490" s="778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customHeight="1" x14ac:dyDescent="0.25">
      <c r="A491" s="54" t="s">
        <v>776</v>
      </c>
      <c r="B491" s="54" t="s">
        <v>778</v>
      </c>
      <c r="C491" s="31">
        <v>4301031362</v>
      </c>
      <c r="D491" s="788">
        <v>4607091384338</v>
      </c>
      <c r="E491" s="789"/>
      <c r="F491" s="776">
        <v>0.35</v>
      </c>
      <c r="G491" s="32">
        <v>6</v>
      </c>
      <c r="H491" s="776">
        <v>2.1</v>
      </c>
      <c r="I491" s="776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04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7">
        <v>0</v>
      </c>
      <c r="Y491" s="778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customHeight="1" x14ac:dyDescent="0.25">
      <c r="A492" s="54" t="s">
        <v>779</v>
      </c>
      <c r="B492" s="54" t="s">
        <v>780</v>
      </c>
      <c r="C492" s="31">
        <v>4301031254</v>
      </c>
      <c r="D492" s="788">
        <v>4680115883154</v>
      </c>
      <c r="E492" s="789"/>
      <c r="F492" s="776">
        <v>0.28000000000000003</v>
      </c>
      <c r="G492" s="32">
        <v>6</v>
      </c>
      <c r="H492" s="776">
        <v>1.68</v>
      </c>
      <c r="I492" s="776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0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7">
        <v>0</v>
      </c>
      <c r="Y492" s="778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customHeight="1" x14ac:dyDescent="0.25">
      <c r="A493" s="54" t="s">
        <v>779</v>
      </c>
      <c r="B493" s="54" t="s">
        <v>782</v>
      </c>
      <c r="C493" s="31">
        <v>4301031374</v>
      </c>
      <c r="D493" s="788">
        <v>4680115883154</v>
      </c>
      <c r="E493" s="789"/>
      <c r="F493" s="776">
        <v>0.28000000000000003</v>
      </c>
      <c r="G493" s="32">
        <v>6</v>
      </c>
      <c r="H493" s="776">
        <v>1.68</v>
      </c>
      <c r="I493" s="776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8" t="s">
        <v>783</v>
      </c>
      <c r="Q493" s="782"/>
      <c r="R493" s="782"/>
      <c r="S493" s="782"/>
      <c r="T493" s="783"/>
      <c r="U493" s="34"/>
      <c r="V493" s="34"/>
      <c r="W493" s="35" t="s">
        <v>69</v>
      </c>
      <c r="X493" s="777">
        <v>0</v>
      </c>
      <c r="Y493" s="778">
        <f t="shared" si="98"/>
        <v>0</v>
      </c>
      <c r="Z493" s="36" t="str">
        <f t="shared" si="103"/>
        <v/>
      </c>
      <c r="AA493" s="56"/>
      <c r="AB493" s="57"/>
      <c r="AC493" s="581" t="s">
        <v>784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customHeight="1" x14ac:dyDescent="0.25">
      <c r="A494" s="54" t="s">
        <v>779</v>
      </c>
      <c r="B494" s="54" t="s">
        <v>785</v>
      </c>
      <c r="C494" s="31">
        <v>4301031336</v>
      </c>
      <c r="D494" s="788">
        <v>4680115883154</v>
      </c>
      <c r="E494" s="789"/>
      <c r="F494" s="776">
        <v>0.28000000000000003</v>
      </c>
      <c r="G494" s="32">
        <v>6</v>
      </c>
      <c r="H494" s="776">
        <v>1.68</v>
      </c>
      <c r="I494" s="776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0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4" s="782"/>
      <c r="R494" s="782"/>
      <c r="S494" s="782"/>
      <c r="T494" s="783"/>
      <c r="U494" s="34"/>
      <c r="V494" s="34"/>
      <c r="W494" s="35" t="s">
        <v>69</v>
      </c>
      <c r="X494" s="777">
        <v>0</v>
      </c>
      <c r="Y494" s="778">
        <f t="shared" si="98"/>
        <v>0</v>
      </c>
      <c r="Z494" s="36" t="str">
        <f t="shared" si="103"/>
        <v/>
      </c>
      <c r="AA494" s="56"/>
      <c r="AB494" s="57"/>
      <c r="AC494" s="583" t="s">
        <v>784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customHeight="1" x14ac:dyDescent="0.25">
      <c r="A495" s="54" t="s">
        <v>786</v>
      </c>
      <c r="B495" s="54" t="s">
        <v>787</v>
      </c>
      <c r="C495" s="31">
        <v>4301031331</v>
      </c>
      <c r="D495" s="788">
        <v>4607091389524</v>
      </c>
      <c r="E495" s="789"/>
      <c r="F495" s="776">
        <v>0.35</v>
      </c>
      <c r="G495" s="32">
        <v>6</v>
      </c>
      <c r="H495" s="776">
        <v>2.1</v>
      </c>
      <c r="I495" s="776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48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7">
        <v>4</v>
      </c>
      <c r="Y495" s="778">
        <f t="shared" si="98"/>
        <v>4.2</v>
      </c>
      <c r="Z495" s="36">
        <f t="shared" si="103"/>
        <v>1.004E-2</v>
      </c>
      <c r="AA495" s="56"/>
      <c r="AB495" s="57"/>
      <c r="AC495" s="585" t="s">
        <v>784</v>
      </c>
      <c r="AG495" s="64"/>
      <c r="AJ495" s="68"/>
      <c r="AK495" s="68">
        <v>0</v>
      </c>
      <c r="BB495" s="586" t="s">
        <v>1</v>
      </c>
      <c r="BM495" s="64">
        <f t="shared" si="99"/>
        <v>4.2476190476190476</v>
      </c>
      <c r="BN495" s="64">
        <f t="shared" si="100"/>
        <v>4.46</v>
      </c>
      <c r="BO495" s="64">
        <f t="shared" si="101"/>
        <v>8.1400081400081412E-3</v>
      </c>
      <c r="BP495" s="64">
        <f t="shared" si="102"/>
        <v>8.5470085470085479E-3</v>
      </c>
    </row>
    <row r="496" spans="1:68" ht="37.5" customHeight="1" x14ac:dyDescent="0.25">
      <c r="A496" s="54" t="s">
        <v>786</v>
      </c>
      <c r="B496" s="54" t="s">
        <v>788</v>
      </c>
      <c r="C496" s="31">
        <v>4301031361</v>
      </c>
      <c r="D496" s="788">
        <v>4607091389524</v>
      </c>
      <c r="E496" s="789"/>
      <c r="F496" s="776">
        <v>0.35</v>
      </c>
      <c r="G496" s="32">
        <v>6</v>
      </c>
      <c r="H496" s="776">
        <v>2.1</v>
      </c>
      <c r="I496" s="776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8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7">
        <v>0</v>
      </c>
      <c r="Y496" s="778">
        <f t="shared" si="98"/>
        <v>0</v>
      </c>
      <c r="Z496" s="36" t="str">
        <f t="shared" si="103"/>
        <v/>
      </c>
      <c r="AA496" s="56"/>
      <c r="AB496" s="57"/>
      <c r="AC496" s="587" t="s">
        <v>784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customHeight="1" x14ac:dyDescent="0.25">
      <c r="A497" s="54" t="s">
        <v>789</v>
      </c>
      <c r="B497" s="54" t="s">
        <v>790</v>
      </c>
      <c r="C497" s="31">
        <v>4301031337</v>
      </c>
      <c r="D497" s="788">
        <v>4680115883161</v>
      </c>
      <c r="E497" s="789"/>
      <c r="F497" s="776">
        <v>0.28000000000000003</v>
      </c>
      <c r="G497" s="32">
        <v>6</v>
      </c>
      <c r="H497" s="776">
        <v>1.68</v>
      </c>
      <c r="I497" s="776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8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7">
        <v>0</v>
      </c>
      <c r="Y497" s="778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customHeight="1" x14ac:dyDescent="0.25">
      <c r="A498" s="54" t="s">
        <v>789</v>
      </c>
      <c r="B498" s="54" t="s">
        <v>792</v>
      </c>
      <c r="C498" s="31">
        <v>4301031364</v>
      </c>
      <c r="D498" s="788">
        <v>4680115883161</v>
      </c>
      <c r="E498" s="789"/>
      <c r="F498" s="776">
        <v>0.28000000000000003</v>
      </c>
      <c r="G498" s="32">
        <v>6</v>
      </c>
      <c r="H498" s="776">
        <v>1.68</v>
      </c>
      <c r="I498" s="776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1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7">
        <v>0</v>
      </c>
      <c r="Y498" s="778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customHeight="1" x14ac:dyDescent="0.25">
      <c r="A499" s="54" t="s">
        <v>794</v>
      </c>
      <c r="B499" s="54" t="s">
        <v>795</v>
      </c>
      <c r="C499" s="31">
        <v>4301031333</v>
      </c>
      <c r="D499" s="788">
        <v>4607091389531</v>
      </c>
      <c r="E499" s="789"/>
      <c r="F499" s="776">
        <v>0.35</v>
      </c>
      <c r="G499" s="32">
        <v>6</v>
      </c>
      <c r="H499" s="776">
        <v>2.1</v>
      </c>
      <c r="I499" s="776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9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7">
        <v>0</v>
      </c>
      <c r="Y499" s="778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customHeight="1" x14ac:dyDescent="0.25">
      <c r="A500" s="54" t="s">
        <v>794</v>
      </c>
      <c r="B500" s="54" t="s">
        <v>797</v>
      </c>
      <c r="C500" s="31">
        <v>4301031358</v>
      </c>
      <c r="D500" s="788">
        <v>4607091389531</v>
      </c>
      <c r="E500" s="789"/>
      <c r="F500" s="776">
        <v>0.35</v>
      </c>
      <c r="G500" s="32">
        <v>6</v>
      </c>
      <c r="H500" s="776">
        <v>2.1</v>
      </c>
      <c r="I500" s="776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53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7">
        <v>0</v>
      </c>
      <c r="Y500" s="778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customHeight="1" x14ac:dyDescent="0.25">
      <c r="A501" s="54" t="s">
        <v>798</v>
      </c>
      <c r="B501" s="54" t="s">
        <v>799</v>
      </c>
      <c r="C501" s="31">
        <v>4301031360</v>
      </c>
      <c r="D501" s="788">
        <v>4607091384345</v>
      </c>
      <c r="E501" s="789"/>
      <c r="F501" s="776">
        <v>0.35</v>
      </c>
      <c r="G501" s="32">
        <v>6</v>
      </c>
      <c r="H501" s="776">
        <v>2.1</v>
      </c>
      <c r="I501" s="776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7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7">
        <v>0</v>
      </c>
      <c r="Y501" s="778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customHeight="1" x14ac:dyDescent="0.25">
      <c r="A502" s="54" t="s">
        <v>800</v>
      </c>
      <c r="B502" s="54" t="s">
        <v>801</v>
      </c>
      <c r="C502" s="31">
        <v>4301031255</v>
      </c>
      <c r="D502" s="788">
        <v>4680115883185</v>
      </c>
      <c r="E502" s="789"/>
      <c r="F502" s="776">
        <v>0.28000000000000003</v>
      </c>
      <c r="G502" s="32">
        <v>6</v>
      </c>
      <c r="H502" s="776">
        <v>1.68</v>
      </c>
      <c r="I502" s="776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56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7">
        <v>0</v>
      </c>
      <c r="Y502" s="778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customHeight="1" x14ac:dyDescent="0.25">
      <c r="A503" s="54" t="s">
        <v>800</v>
      </c>
      <c r="B503" s="54" t="s">
        <v>803</v>
      </c>
      <c r="C503" s="31">
        <v>4301031338</v>
      </c>
      <c r="D503" s="788">
        <v>4680115883185</v>
      </c>
      <c r="E503" s="789"/>
      <c r="F503" s="776">
        <v>0.28000000000000003</v>
      </c>
      <c r="G503" s="32">
        <v>6</v>
      </c>
      <c r="H503" s="776">
        <v>1.68</v>
      </c>
      <c r="I503" s="776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42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7">
        <v>0</v>
      </c>
      <c r="Y503" s="778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customHeight="1" x14ac:dyDescent="0.25">
      <c r="A504" s="54" t="s">
        <v>800</v>
      </c>
      <c r="B504" s="54" t="s">
        <v>804</v>
      </c>
      <c r="C504" s="31">
        <v>4301031368</v>
      </c>
      <c r="D504" s="788">
        <v>4680115883185</v>
      </c>
      <c r="E504" s="789"/>
      <c r="F504" s="776">
        <v>0.28000000000000003</v>
      </c>
      <c r="G504" s="32">
        <v>6</v>
      </c>
      <c r="H504" s="776">
        <v>1.68</v>
      </c>
      <c r="I504" s="776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3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7">
        <v>0</v>
      </c>
      <c r="Y504" s="778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x14ac:dyDescent="0.2">
      <c r="A505" s="791"/>
      <c r="B505" s="792"/>
      <c r="C505" s="792"/>
      <c r="D505" s="792"/>
      <c r="E505" s="792"/>
      <c r="F505" s="792"/>
      <c r="G505" s="792"/>
      <c r="H505" s="792"/>
      <c r="I505" s="792"/>
      <c r="J505" s="792"/>
      <c r="K505" s="792"/>
      <c r="L505" s="792"/>
      <c r="M505" s="792"/>
      <c r="N505" s="792"/>
      <c r="O505" s="793"/>
      <c r="P505" s="795" t="s">
        <v>71</v>
      </c>
      <c r="Q505" s="796"/>
      <c r="R505" s="796"/>
      <c r="S505" s="796"/>
      <c r="T505" s="796"/>
      <c r="U505" s="796"/>
      <c r="V505" s="797"/>
      <c r="W505" s="37" t="s">
        <v>72</v>
      </c>
      <c r="X505" s="779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1.9047619047619047</v>
      </c>
      <c r="Y505" s="779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2</v>
      </c>
      <c r="Z505" s="779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1.004E-2</v>
      </c>
      <c r="AA505" s="780"/>
      <c r="AB505" s="780"/>
      <c r="AC505" s="780"/>
    </row>
    <row r="506" spans="1:68" x14ac:dyDescent="0.2">
      <c r="A506" s="792"/>
      <c r="B506" s="792"/>
      <c r="C506" s="792"/>
      <c r="D506" s="792"/>
      <c r="E506" s="792"/>
      <c r="F506" s="792"/>
      <c r="G506" s="792"/>
      <c r="H506" s="792"/>
      <c r="I506" s="792"/>
      <c r="J506" s="792"/>
      <c r="K506" s="792"/>
      <c r="L506" s="792"/>
      <c r="M506" s="792"/>
      <c r="N506" s="792"/>
      <c r="O506" s="793"/>
      <c r="P506" s="795" t="s">
        <v>71</v>
      </c>
      <c r="Q506" s="796"/>
      <c r="R506" s="796"/>
      <c r="S506" s="796"/>
      <c r="T506" s="796"/>
      <c r="U506" s="796"/>
      <c r="V506" s="797"/>
      <c r="W506" s="37" t="s">
        <v>69</v>
      </c>
      <c r="X506" s="779">
        <f>IFERROR(SUM(X480:X504),"0")</f>
        <v>4</v>
      </c>
      <c r="Y506" s="779">
        <f>IFERROR(SUM(Y480:Y504),"0")</f>
        <v>4.2</v>
      </c>
      <c r="Z506" s="37"/>
      <c r="AA506" s="780"/>
      <c r="AB506" s="780"/>
      <c r="AC506" s="780"/>
    </row>
    <row r="507" spans="1:68" ht="14.25" customHeight="1" x14ac:dyDescent="0.25">
      <c r="A507" s="800" t="s">
        <v>73</v>
      </c>
      <c r="B507" s="792"/>
      <c r="C507" s="792"/>
      <c r="D507" s="792"/>
      <c r="E507" s="792"/>
      <c r="F507" s="792"/>
      <c r="G507" s="792"/>
      <c r="H507" s="792"/>
      <c r="I507" s="792"/>
      <c r="J507" s="792"/>
      <c r="K507" s="792"/>
      <c r="L507" s="792"/>
      <c r="M507" s="792"/>
      <c r="N507" s="792"/>
      <c r="O507" s="792"/>
      <c r="P507" s="792"/>
      <c r="Q507" s="792"/>
      <c r="R507" s="792"/>
      <c r="S507" s="792"/>
      <c r="T507" s="792"/>
      <c r="U507" s="792"/>
      <c r="V507" s="792"/>
      <c r="W507" s="792"/>
      <c r="X507" s="792"/>
      <c r="Y507" s="792"/>
      <c r="Z507" s="792"/>
      <c r="AA507" s="773"/>
      <c r="AB507" s="773"/>
      <c r="AC507" s="773"/>
    </row>
    <row r="508" spans="1:68" ht="27" customHeight="1" x14ac:dyDescent="0.25">
      <c r="A508" s="54" t="s">
        <v>806</v>
      </c>
      <c r="B508" s="54" t="s">
        <v>807</v>
      </c>
      <c r="C508" s="31">
        <v>4301051284</v>
      </c>
      <c r="D508" s="788">
        <v>4607091384352</v>
      </c>
      <c r="E508" s="789"/>
      <c r="F508" s="776">
        <v>0.6</v>
      </c>
      <c r="G508" s="32">
        <v>4</v>
      </c>
      <c r="H508" s="776">
        <v>2.4</v>
      </c>
      <c r="I508" s="776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7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7">
        <v>0</v>
      </c>
      <c r="Y508" s="778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809</v>
      </c>
      <c r="B509" s="54" t="s">
        <v>810</v>
      </c>
      <c r="C509" s="31">
        <v>4301051431</v>
      </c>
      <c r="D509" s="788">
        <v>4607091389654</v>
      </c>
      <c r="E509" s="789"/>
      <c r="F509" s="776">
        <v>0.33</v>
      </c>
      <c r="G509" s="32">
        <v>6</v>
      </c>
      <c r="H509" s="776">
        <v>1.98</v>
      </c>
      <c r="I509" s="776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7">
        <v>0</v>
      </c>
      <c r="Y509" s="778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791"/>
      <c r="B510" s="792"/>
      <c r="C510" s="792"/>
      <c r="D510" s="792"/>
      <c r="E510" s="792"/>
      <c r="F510" s="792"/>
      <c r="G510" s="792"/>
      <c r="H510" s="792"/>
      <c r="I510" s="792"/>
      <c r="J510" s="792"/>
      <c r="K510" s="792"/>
      <c r="L510" s="792"/>
      <c r="M510" s="792"/>
      <c r="N510" s="792"/>
      <c r="O510" s="793"/>
      <c r="P510" s="795" t="s">
        <v>71</v>
      </c>
      <c r="Q510" s="796"/>
      <c r="R510" s="796"/>
      <c r="S510" s="796"/>
      <c r="T510" s="796"/>
      <c r="U510" s="796"/>
      <c r="V510" s="797"/>
      <c r="W510" s="37" t="s">
        <v>72</v>
      </c>
      <c r="X510" s="779">
        <f>IFERROR(X508/H508,"0")+IFERROR(X509/H509,"0")</f>
        <v>0</v>
      </c>
      <c r="Y510" s="779">
        <f>IFERROR(Y508/H508,"0")+IFERROR(Y509/H509,"0")</f>
        <v>0</v>
      </c>
      <c r="Z510" s="779">
        <f>IFERROR(IF(Z508="",0,Z508),"0")+IFERROR(IF(Z509="",0,Z509),"0")</f>
        <v>0</v>
      </c>
      <c r="AA510" s="780"/>
      <c r="AB510" s="780"/>
      <c r="AC510" s="780"/>
    </row>
    <row r="511" spans="1:68" x14ac:dyDescent="0.2">
      <c r="A511" s="792"/>
      <c r="B511" s="792"/>
      <c r="C511" s="792"/>
      <c r="D511" s="792"/>
      <c r="E511" s="792"/>
      <c r="F511" s="792"/>
      <c r="G511" s="792"/>
      <c r="H511" s="792"/>
      <c r="I511" s="792"/>
      <c r="J511" s="792"/>
      <c r="K511" s="792"/>
      <c r="L511" s="792"/>
      <c r="M511" s="792"/>
      <c r="N511" s="792"/>
      <c r="O511" s="793"/>
      <c r="P511" s="795" t="s">
        <v>71</v>
      </c>
      <c r="Q511" s="796"/>
      <c r="R511" s="796"/>
      <c r="S511" s="796"/>
      <c r="T511" s="796"/>
      <c r="U511" s="796"/>
      <c r="V511" s="797"/>
      <c r="W511" s="37" t="s">
        <v>69</v>
      </c>
      <c r="X511" s="779">
        <f>IFERROR(SUM(X508:X509),"0")</f>
        <v>0</v>
      </c>
      <c r="Y511" s="779">
        <f>IFERROR(SUM(Y508:Y509),"0")</f>
        <v>0</v>
      </c>
      <c r="Z511" s="37"/>
      <c r="AA511" s="780"/>
      <c r="AB511" s="780"/>
      <c r="AC511" s="780"/>
    </row>
    <row r="512" spans="1:68" ht="14.25" customHeight="1" x14ac:dyDescent="0.25">
      <c r="A512" s="800" t="s">
        <v>104</v>
      </c>
      <c r="B512" s="792"/>
      <c r="C512" s="792"/>
      <c r="D512" s="792"/>
      <c r="E512" s="792"/>
      <c r="F512" s="792"/>
      <c r="G512" s="792"/>
      <c r="H512" s="792"/>
      <c r="I512" s="792"/>
      <c r="J512" s="792"/>
      <c r="K512" s="792"/>
      <c r="L512" s="792"/>
      <c r="M512" s="792"/>
      <c r="N512" s="792"/>
      <c r="O512" s="792"/>
      <c r="P512" s="792"/>
      <c r="Q512" s="792"/>
      <c r="R512" s="792"/>
      <c r="S512" s="792"/>
      <c r="T512" s="792"/>
      <c r="U512" s="792"/>
      <c r="V512" s="792"/>
      <c r="W512" s="792"/>
      <c r="X512" s="792"/>
      <c r="Y512" s="792"/>
      <c r="Z512" s="792"/>
      <c r="AA512" s="773"/>
      <c r="AB512" s="773"/>
      <c r="AC512" s="773"/>
    </row>
    <row r="513" spans="1:68" ht="27" customHeight="1" x14ac:dyDescent="0.25">
      <c r="A513" s="54" t="s">
        <v>812</v>
      </c>
      <c r="B513" s="54" t="s">
        <v>813</v>
      </c>
      <c r="C513" s="31">
        <v>4301032045</v>
      </c>
      <c r="D513" s="788">
        <v>4680115884335</v>
      </c>
      <c r="E513" s="789"/>
      <c r="F513" s="776">
        <v>0.06</v>
      </c>
      <c r="G513" s="32">
        <v>20</v>
      </c>
      <c r="H513" s="776">
        <v>1.2</v>
      </c>
      <c r="I513" s="776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57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7">
        <v>3</v>
      </c>
      <c r="Y513" s="778">
        <f>IFERROR(IF(X513="",0,CEILING((X513/$H513),1)*$H513),"")</f>
        <v>3.5999999999999996</v>
      </c>
      <c r="Z513" s="36">
        <f>IFERROR(IF(Y513=0,"",ROUNDUP(Y513/H513,0)*0.00627),"")</f>
        <v>1.881E-2</v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4.5000000000000009</v>
      </c>
      <c r="BN513" s="64">
        <f>IFERROR(Y513*I513/H513,"0")</f>
        <v>5.3999999999999995</v>
      </c>
      <c r="BO513" s="64">
        <f>IFERROR(1/J513*(X513/H513),"0")</f>
        <v>1.2500000000000001E-2</v>
      </c>
      <c r="BP513" s="64">
        <f>IFERROR(1/J513*(Y513/H513),"0")</f>
        <v>1.4999999999999999E-2</v>
      </c>
    </row>
    <row r="514" spans="1:68" ht="27" customHeight="1" x14ac:dyDescent="0.25">
      <c r="A514" s="54" t="s">
        <v>817</v>
      </c>
      <c r="B514" s="54" t="s">
        <v>818</v>
      </c>
      <c r="C514" s="31">
        <v>4301170011</v>
      </c>
      <c r="D514" s="788">
        <v>4680115884113</v>
      </c>
      <c r="E514" s="789"/>
      <c r="F514" s="776">
        <v>0.11</v>
      </c>
      <c r="G514" s="32">
        <v>12</v>
      </c>
      <c r="H514" s="776">
        <v>1.32</v>
      </c>
      <c r="I514" s="776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99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7">
        <v>0</v>
      </c>
      <c r="Y514" s="778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x14ac:dyDescent="0.2">
      <c r="A515" s="791"/>
      <c r="B515" s="792"/>
      <c r="C515" s="792"/>
      <c r="D515" s="792"/>
      <c r="E515" s="792"/>
      <c r="F515" s="792"/>
      <c r="G515" s="792"/>
      <c r="H515" s="792"/>
      <c r="I515" s="792"/>
      <c r="J515" s="792"/>
      <c r="K515" s="792"/>
      <c r="L515" s="792"/>
      <c r="M515" s="792"/>
      <c r="N515" s="792"/>
      <c r="O515" s="793"/>
      <c r="P515" s="795" t="s">
        <v>71</v>
      </c>
      <c r="Q515" s="796"/>
      <c r="R515" s="796"/>
      <c r="S515" s="796"/>
      <c r="T515" s="796"/>
      <c r="U515" s="796"/>
      <c r="V515" s="797"/>
      <c r="W515" s="37" t="s">
        <v>72</v>
      </c>
      <c r="X515" s="779">
        <f>IFERROR(X513/H513,"0")+IFERROR(X514/H514,"0")</f>
        <v>2.5</v>
      </c>
      <c r="Y515" s="779">
        <f>IFERROR(Y513/H513,"0")+IFERROR(Y514/H514,"0")</f>
        <v>3</v>
      </c>
      <c r="Z515" s="779">
        <f>IFERROR(IF(Z513="",0,Z513),"0")+IFERROR(IF(Z514="",0,Z514),"0")</f>
        <v>1.881E-2</v>
      </c>
      <c r="AA515" s="780"/>
      <c r="AB515" s="780"/>
      <c r="AC515" s="780"/>
    </row>
    <row r="516" spans="1:68" x14ac:dyDescent="0.2">
      <c r="A516" s="792"/>
      <c r="B516" s="792"/>
      <c r="C516" s="792"/>
      <c r="D516" s="792"/>
      <c r="E516" s="792"/>
      <c r="F516" s="792"/>
      <c r="G516" s="792"/>
      <c r="H516" s="792"/>
      <c r="I516" s="792"/>
      <c r="J516" s="792"/>
      <c r="K516" s="792"/>
      <c r="L516" s="792"/>
      <c r="M516" s="792"/>
      <c r="N516" s="792"/>
      <c r="O516" s="793"/>
      <c r="P516" s="795" t="s">
        <v>71</v>
      </c>
      <c r="Q516" s="796"/>
      <c r="R516" s="796"/>
      <c r="S516" s="796"/>
      <c r="T516" s="796"/>
      <c r="U516" s="796"/>
      <c r="V516" s="797"/>
      <c r="W516" s="37" t="s">
        <v>69</v>
      </c>
      <c r="X516" s="779">
        <f>IFERROR(SUM(X513:X514),"0")</f>
        <v>3</v>
      </c>
      <c r="Y516" s="779">
        <f>IFERROR(SUM(Y513:Y514),"0")</f>
        <v>3.5999999999999996</v>
      </c>
      <c r="Z516" s="37"/>
      <c r="AA516" s="780"/>
      <c r="AB516" s="780"/>
      <c r="AC516" s="780"/>
    </row>
    <row r="517" spans="1:68" ht="16.5" customHeight="1" x14ac:dyDescent="0.25">
      <c r="A517" s="807" t="s">
        <v>820</v>
      </c>
      <c r="B517" s="792"/>
      <c r="C517" s="792"/>
      <c r="D517" s="792"/>
      <c r="E517" s="792"/>
      <c r="F517" s="792"/>
      <c r="G517" s="792"/>
      <c r="H517" s="792"/>
      <c r="I517" s="792"/>
      <c r="J517" s="792"/>
      <c r="K517" s="792"/>
      <c r="L517" s="792"/>
      <c r="M517" s="792"/>
      <c r="N517" s="792"/>
      <c r="O517" s="792"/>
      <c r="P517" s="792"/>
      <c r="Q517" s="792"/>
      <c r="R517" s="792"/>
      <c r="S517" s="792"/>
      <c r="T517" s="792"/>
      <c r="U517" s="792"/>
      <c r="V517" s="792"/>
      <c r="W517" s="792"/>
      <c r="X517" s="792"/>
      <c r="Y517" s="792"/>
      <c r="Z517" s="792"/>
      <c r="AA517" s="772"/>
      <c r="AB517" s="772"/>
      <c r="AC517" s="772"/>
    </row>
    <row r="518" spans="1:68" ht="14.25" customHeight="1" x14ac:dyDescent="0.25">
      <c r="A518" s="800" t="s">
        <v>172</v>
      </c>
      <c r="B518" s="792"/>
      <c r="C518" s="792"/>
      <c r="D518" s="792"/>
      <c r="E518" s="792"/>
      <c r="F518" s="792"/>
      <c r="G518" s="792"/>
      <c r="H518" s="792"/>
      <c r="I518" s="792"/>
      <c r="J518" s="792"/>
      <c r="K518" s="792"/>
      <c r="L518" s="792"/>
      <c r="M518" s="792"/>
      <c r="N518" s="792"/>
      <c r="O518" s="792"/>
      <c r="P518" s="792"/>
      <c r="Q518" s="792"/>
      <c r="R518" s="792"/>
      <c r="S518" s="792"/>
      <c r="T518" s="792"/>
      <c r="U518" s="792"/>
      <c r="V518" s="792"/>
      <c r="W518" s="792"/>
      <c r="X518" s="792"/>
      <c r="Y518" s="792"/>
      <c r="Z518" s="792"/>
      <c r="AA518" s="773"/>
      <c r="AB518" s="773"/>
      <c r="AC518" s="773"/>
    </row>
    <row r="519" spans="1:68" ht="27" customHeight="1" x14ac:dyDescent="0.25">
      <c r="A519" s="54" t="s">
        <v>821</v>
      </c>
      <c r="B519" s="54" t="s">
        <v>822</v>
      </c>
      <c r="C519" s="31">
        <v>4301020315</v>
      </c>
      <c r="D519" s="788">
        <v>4607091389364</v>
      </c>
      <c r="E519" s="789"/>
      <c r="F519" s="776">
        <v>0.42</v>
      </c>
      <c r="G519" s="32">
        <v>6</v>
      </c>
      <c r="H519" s="776">
        <v>2.52</v>
      </c>
      <c r="I519" s="776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7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7">
        <v>0</v>
      </c>
      <c r="Y519" s="778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x14ac:dyDescent="0.2">
      <c r="A520" s="791"/>
      <c r="B520" s="792"/>
      <c r="C520" s="792"/>
      <c r="D520" s="792"/>
      <c r="E520" s="792"/>
      <c r="F520" s="792"/>
      <c r="G520" s="792"/>
      <c r="H520" s="792"/>
      <c r="I520" s="792"/>
      <c r="J520" s="792"/>
      <c r="K520" s="792"/>
      <c r="L520" s="792"/>
      <c r="M520" s="792"/>
      <c r="N520" s="792"/>
      <c r="O520" s="793"/>
      <c r="P520" s="795" t="s">
        <v>71</v>
      </c>
      <c r="Q520" s="796"/>
      <c r="R520" s="796"/>
      <c r="S520" s="796"/>
      <c r="T520" s="796"/>
      <c r="U520" s="796"/>
      <c r="V520" s="797"/>
      <c r="W520" s="37" t="s">
        <v>72</v>
      </c>
      <c r="X520" s="779">
        <f>IFERROR(X519/H519,"0")</f>
        <v>0</v>
      </c>
      <c r="Y520" s="779">
        <f>IFERROR(Y519/H519,"0")</f>
        <v>0</v>
      </c>
      <c r="Z520" s="779">
        <f>IFERROR(IF(Z519="",0,Z519),"0")</f>
        <v>0</v>
      </c>
      <c r="AA520" s="780"/>
      <c r="AB520" s="780"/>
      <c r="AC520" s="780"/>
    </row>
    <row r="521" spans="1:68" x14ac:dyDescent="0.2">
      <c r="A521" s="792"/>
      <c r="B521" s="792"/>
      <c r="C521" s="792"/>
      <c r="D521" s="792"/>
      <c r="E521" s="792"/>
      <c r="F521" s="792"/>
      <c r="G521" s="792"/>
      <c r="H521" s="792"/>
      <c r="I521" s="792"/>
      <c r="J521" s="792"/>
      <c r="K521" s="792"/>
      <c r="L521" s="792"/>
      <c r="M521" s="792"/>
      <c r="N521" s="792"/>
      <c r="O521" s="793"/>
      <c r="P521" s="795" t="s">
        <v>71</v>
      </c>
      <c r="Q521" s="796"/>
      <c r="R521" s="796"/>
      <c r="S521" s="796"/>
      <c r="T521" s="796"/>
      <c r="U521" s="796"/>
      <c r="V521" s="797"/>
      <c r="W521" s="37" t="s">
        <v>69</v>
      </c>
      <c r="X521" s="779">
        <f>IFERROR(SUM(X519:X519),"0")</f>
        <v>0</v>
      </c>
      <c r="Y521" s="779">
        <f>IFERROR(SUM(Y519:Y519),"0")</f>
        <v>0</v>
      </c>
      <c r="Z521" s="37"/>
      <c r="AA521" s="780"/>
      <c r="AB521" s="780"/>
      <c r="AC521" s="780"/>
    </row>
    <row r="522" spans="1:68" ht="14.25" customHeight="1" x14ac:dyDescent="0.25">
      <c r="A522" s="800" t="s">
        <v>64</v>
      </c>
      <c r="B522" s="792"/>
      <c r="C522" s="792"/>
      <c r="D522" s="792"/>
      <c r="E522" s="792"/>
      <c r="F522" s="792"/>
      <c r="G522" s="792"/>
      <c r="H522" s="792"/>
      <c r="I522" s="792"/>
      <c r="J522" s="792"/>
      <c r="K522" s="792"/>
      <c r="L522" s="792"/>
      <c r="M522" s="792"/>
      <c r="N522" s="792"/>
      <c r="O522" s="792"/>
      <c r="P522" s="792"/>
      <c r="Q522" s="792"/>
      <c r="R522" s="792"/>
      <c r="S522" s="792"/>
      <c r="T522" s="792"/>
      <c r="U522" s="792"/>
      <c r="V522" s="792"/>
      <c r="W522" s="792"/>
      <c r="X522" s="792"/>
      <c r="Y522" s="792"/>
      <c r="Z522" s="792"/>
      <c r="AA522" s="773"/>
      <c r="AB522" s="773"/>
      <c r="AC522" s="773"/>
    </row>
    <row r="523" spans="1:68" ht="27" customHeight="1" x14ac:dyDescent="0.25">
      <c r="A523" s="54" t="s">
        <v>824</v>
      </c>
      <c r="B523" s="54" t="s">
        <v>825</v>
      </c>
      <c r="C523" s="31">
        <v>4301031403</v>
      </c>
      <c r="D523" s="788">
        <v>4680115886094</v>
      </c>
      <c r="E523" s="789"/>
      <c r="F523" s="776">
        <v>0.9</v>
      </c>
      <c r="G523" s="32">
        <v>6</v>
      </c>
      <c r="H523" s="776">
        <v>5.4</v>
      </c>
      <c r="I523" s="776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13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7">
        <v>0</v>
      </c>
      <c r="Y523" s="778">
        <f t="shared" ref="Y523:Y528" si="104"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 t="shared" ref="BM523:BM528" si="105">IFERROR(X523*I523/H523,"0")</f>
        <v>0</v>
      </c>
      <c r="BN523" s="64">
        <f t="shared" ref="BN523:BN528" si="106">IFERROR(Y523*I523/H523,"0")</f>
        <v>0</v>
      </c>
      <c r="BO523" s="64">
        <f t="shared" ref="BO523:BO528" si="107">IFERROR(1/J523*(X523/H523),"0")</f>
        <v>0</v>
      </c>
      <c r="BP523" s="64">
        <f t="shared" ref="BP523:BP528" si="108">IFERROR(1/J523*(Y523/H523),"0")</f>
        <v>0</v>
      </c>
    </row>
    <row r="524" spans="1:68" ht="27" customHeight="1" x14ac:dyDescent="0.25">
      <c r="A524" s="54" t="s">
        <v>824</v>
      </c>
      <c r="B524" s="54" t="s">
        <v>828</v>
      </c>
      <c r="C524" s="31">
        <v>4301031324</v>
      </c>
      <c r="D524" s="788">
        <v>4607091389739</v>
      </c>
      <c r="E524" s="789"/>
      <c r="F524" s="776">
        <v>0.7</v>
      </c>
      <c r="G524" s="32">
        <v>6</v>
      </c>
      <c r="H524" s="776">
        <v>4.2</v>
      </c>
      <c r="I524" s="776">
        <v>4.43</v>
      </c>
      <c r="J524" s="32">
        <v>156</v>
      </c>
      <c r="K524" s="32" t="s">
        <v>128</v>
      </c>
      <c r="L524" s="32"/>
      <c r="M524" s="33" t="s">
        <v>68</v>
      </c>
      <c r="N524" s="33"/>
      <c r="O524" s="32">
        <v>50</v>
      </c>
      <c r="P524" s="954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7">
        <v>0</v>
      </c>
      <c r="Y524" s="778">
        <f t="shared" si="104"/>
        <v>0</v>
      </c>
      <c r="Z524" s="36" t="str">
        <f>IFERROR(IF(Y524=0,"",ROUNDUP(Y524/H524,0)*0.00753),"")</f>
        <v/>
      </c>
      <c r="AA524" s="56"/>
      <c r="AB524" s="57"/>
      <c r="AC524" s="617" t="s">
        <v>827</v>
      </c>
      <c r="AG524" s="64"/>
      <c r="AJ524" s="68"/>
      <c r="AK524" s="68">
        <v>0</v>
      </c>
      <c r="BB524" s="618" t="s">
        <v>1</v>
      </c>
      <c r="BM524" s="64">
        <f t="shared" si="105"/>
        <v>0</v>
      </c>
      <c r="BN524" s="64">
        <f t="shared" si="106"/>
        <v>0</v>
      </c>
      <c r="BO524" s="64">
        <f t="shared" si="107"/>
        <v>0</v>
      </c>
      <c r="BP524" s="64">
        <f t="shared" si="108"/>
        <v>0</v>
      </c>
    </row>
    <row r="525" spans="1:68" ht="27" customHeight="1" x14ac:dyDescent="0.25">
      <c r="A525" s="54" t="s">
        <v>829</v>
      </c>
      <c r="B525" s="54" t="s">
        <v>830</v>
      </c>
      <c r="C525" s="31">
        <v>4301031363</v>
      </c>
      <c r="D525" s="788">
        <v>4607091389425</v>
      </c>
      <c r="E525" s="789"/>
      <c r="F525" s="776">
        <v>0.35</v>
      </c>
      <c r="G525" s="32">
        <v>6</v>
      </c>
      <c r="H525" s="776">
        <v>2.1</v>
      </c>
      <c r="I525" s="776">
        <v>2.23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5" s="782"/>
      <c r="R525" s="782"/>
      <c r="S525" s="782"/>
      <c r="T525" s="783"/>
      <c r="U525" s="34"/>
      <c r="V525" s="34"/>
      <c r="W525" s="35" t="s">
        <v>69</v>
      </c>
      <c r="X525" s="777">
        <v>0</v>
      </c>
      <c r="Y525" s="778">
        <f t="shared" si="104"/>
        <v>0</v>
      </c>
      <c r="Z525" s="36" t="str">
        <f>IFERROR(IF(Y525=0,"",ROUNDUP(Y525/H525,0)*0.00502),"")</f>
        <v/>
      </c>
      <c r="AA525" s="56"/>
      <c r="AB525" s="57"/>
      <c r="AC525" s="619" t="s">
        <v>831</v>
      </c>
      <c r="AG525" s="64"/>
      <c r="AJ525" s="68"/>
      <c r="AK525" s="68">
        <v>0</v>
      </c>
      <c r="BB525" s="620" t="s">
        <v>1</v>
      </c>
      <c r="BM525" s="64">
        <f t="shared" si="105"/>
        <v>0</v>
      </c>
      <c r="BN525" s="64">
        <f t="shared" si="106"/>
        <v>0</v>
      </c>
      <c r="BO525" s="64">
        <f t="shared" si="107"/>
        <v>0</v>
      </c>
      <c r="BP525" s="64">
        <f t="shared" si="108"/>
        <v>0</v>
      </c>
    </row>
    <row r="526" spans="1:68" ht="27" customHeight="1" x14ac:dyDescent="0.25">
      <c r="A526" s="54" t="s">
        <v>832</v>
      </c>
      <c r="B526" s="54" t="s">
        <v>833</v>
      </c>
      <c r="C526" s="31">
        <v>4301031373</v>
      </c>
      <c r="D526" s="788">
        <v>4680115880771</v>
      </c>
      <c r="E526" s="789"/>
      <c r="F526" s="776">
        <v>0.28000000000000003</v>
      </c>
      <c r="G526" s="32">
        <v>6</v>
      </c>
      <c r="H526" s="776">
        <v>1.68</v>
      </c>
      <c r="I526" s="776">
        <v>1.81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2" t="s">
        <v>834</v>
      </c>
      <c r="Q526" s="782"/>
      <c r="R526" s="782"/>
      <c r="S526" s="782"/>
      <c r="T526" s="783"/>
      <c r="U526" s="34"/>
      <c r="V526" s="34"/>
      <c r="W526" s="35" t="s">
        <v>69</v>
      </c>
      <c r="X526" s="777">
        <v>0</v>
      </c>
      <c r="Y526" s="778">
        <f t="shared" si="104"/>
        <v>0</v>
      </c>
      <c r="Z526" s="36" t="str">
        <f>IFERROR(IF(Y526=0,"",ROUNDUP(Y526/H526,0)*0.00502),"")</f>
        <v/>
      </c>
      <c r="AA526" s="56"/>
      <c r="AB526" s="57"/>
      <c r="AC526" s="621" t="s">
        <v>835</v>
      </c>
      <c r="AG526" s="64"/>
      <c r="AJ526" s="68"/>
      <c r="AK526" s="68">
        <v>0</v>
      </c>
      <c r="BB526" s="622" t="s">
        <v>1</v>
      </c>
      <c r="BM526" s="64">
        <f t="shared" si="105"/>
        <v>0</v>
      </c>
      <c r="BN526" s="64">
        <f t="shared" si="106"/>
        <v>0</v>
      </c>
      <c r="BO526" s="64">
        <f t="shared" si="107"/>
        <v>0</v>
      </c>
      <c r="BP526" s="64">
        <f t="shared" si="108"/>
        <v>0</v>
      </c>
    </row>
    <row r="527" spans="1:68" ht="27" customHeight="1" x14ac:dyDescent="0.25">
      <c r="A527" s="54" t="s">
        <v>836</v>
      </c>
      <c r="B527" s="54" t="s">
        <v>837</v>
      </c>
      <c r="C527" s="31">
        <v>4301031359</v>
      </c>
      <c r="D527" s="788">
        <v>4607091389500</v>
      </c>
      <c r="E527" s="789"/>
      <c r="F527" s="776">
        <v>0.35</v>
      </c>
      <c r="G527" s="32">
        <v>6</v>
      </c>
      <c r="H527" s="776">
        <v>2.1</v>
      </c>
      <c r="I527" s="776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7">
        <v>0</v>
      </c>
      <c r="Y527" s="778">
        <f t="shared" si="104"/>
        <v>0</v>
      </c>
      <c r="Z527" s="36" t="str">
        <f>IFERROR(IF(Y527=0,"",ROUNDUP(Y527/H527,0)*0.00502),"")</f>
        <v/>
      </c>
      <c r="AA527" s="56"/>
      <c r="AB527" s="57"/>
      <c r="AC527" s="623" t="s">
        <v>835</v>
      </c>
      <c r="AG527" s="64"/>
      <c r="AJ527" s="68"/>
      <c r="AK527" s="68">
        <v>0</v>
      </c>
      <c r="BB527" s="624" t="s">
        <v>1</v>
      </c>
      <c r="BM527" s="64">
        <f t="shared" si="105"/>
        <v>0</v>
      </c>
      <c r="BN527" s="64">
        <f t="shared" si="106"/>
        <v>0</v>
      </c>
      <c r="BO527" s="64">
        <f t="shared" si="107"/>
        <v>0</v>
      </c>
      <c r="BP527" s="64">
        <f t="shared" si="108"/>
        <v>0</v>
      </c>
    </row>
    <row r="528" spans="1:68" ht="27" customHeight="1" x14ac:dyDescent="0.25">
      <c r="A528" s="54" t="s">
        <v>836</v>
      </c>
      <c r="B528" s="54" t="s">
        <v>838</v>
      </c>
      <c r="C528" s="31">
        <v>4301031327</v>
      </c>
      <c r="D528" s="788">
        <v>4607091389500</v>
      </c>
      <c r="E528" s="789"/>
      <c r="F528" s="776">
        <v>0.35</v>
      </c>
      <c r="G528" s="32">
        <v>6</v>
      </c>
      <c r="H528" s="776">
        <v>2.1</v>
      </c>
      <c r="I528" s="776">
        <v>2.23</v>
      </c>
      <c r="J528" s="32">
        <v>234</v>
      </c>
      <c r="K528" s="32" t="s">
        <v>67</v>
      </c>
      <c r="L528" s="32"/>
      <c r="M528" s="33" t="s">
        <v>68</v>
      </c>
      <c r="N528" s="33"/>
      <c r="O528" s="32">
        <v>50</v>
      </c>
      <c r="P528" s="1200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8" s="782"/>
      <c r="R528" s="782"/>
      <c r="S528" s="782"/>
      <c r="T528" s="783"/>
      <c r="U528" s="34"/>
      <c r="V528" s="34"/>
      <c r="W528" s="35" t="s">
        <v>69</v>
      </c>
      <c r="X528" s="777">
        <v>0</v>
      </c>
      <c r="Y528" s="778">
        <f t="shared" si="104"/>
        <v>0</v>
      </c>
      <c r="Z528" s="36" t="str">
        <f>IFERROR(IF(Y528=0,"",ROUNDUP(Y528/H528,0)*0.00502),"")</f>
        <v/>
      </c>
      <c r="AA528" s="56"/>
      <c r="AB528" s="57"/>
      <c r="AC528" s="625" t="s">
        <v>835</v>
      </c>
      <c r="AG528" s="64"/>
      <c r="AJ528" s="68"/>
      <c r="AK528" s="68">
        <v>0</v>
      </c>
      <c r="BB528" s="626" t="s">
        <v>1</v>
      </c>
      <c r="BM528" s="64">
        <f t="shared" si="105"/>
        <v>0</v>
      </c>
      <c r="BN528" s="64">
        <f t="shared" si="106"/>
        <v>0</v>
      </c>
      <c r="BO528" s="64">
        <f t="shared" si="107"/>
        <v>0</v>
      </c>
      <c r="BP528" s="64">
        <f t="shared" si="108"/>
        <v>0</v>
      </c>
    </row>
    <row r="529" spans="1:68" x14ac:dyDescent="0.2">
      <c r="A529" s="791"/>
      <c r="B529" s="792"/>
      <c r="C529" s="792"/>
      <c r="D529" s="792"/>
      <c r="E529" s="792"/>
      <c r="F529" s="792"/>
      <c r="G529" s="792"/>
      <c r="H529" s="792"/>
      <c r="I529" s="792"/>
      <c r="J529" s="792"/>
      <c r="K529" s="792"/>
      <c r="L529" s="792"/>
      <c r="M529" s="792"/>
      <c r="N529" s="792"/>
      <c r="O529" s="793"/>
      <c r="P529" s="795" t="s">
        <v>71</v>
      </c>
      <c r="Q529" s="796"/>
      <c r="R529" s="796"/>
      <c r="S529" s="796"/>
      <c r="T529" s="796"/>
      <c r="U529" s="796"/>
      <c r="V529" s="797"/>
      <c r="W529" s="37" t="s">
        <v>72</v>
      </c>
      <c r="X529" s="779">
        <f>IFERROR(X523/H523,"0")+IFERROR(X524/H524,"0")+IFERROR(X525/H525,"0")+IFERROR(X526/H526,"0")+IFERROR(X527/H527,"0")+IFERROR(X528/H528,"0")</f>
        <v>0</v>
      </c>
      <c r="Y529" s="779">
        <f>IFERROR(Y523/H523,"0")+IFERROR(Y524/H524,"0")+IFERROR(Y525/H525,"0")+IFERROR(Y526/H526,"0")+IFERROR(Y527/H527,"0")+IFERROR(Y528/H528,"0")</f>
        <v>0</v>
      </c>
      <c r="Z529" s="779">
        <f>IFERROR(IF(Z523="",0,Z523),"0")+IFERROR(IF(Z524="",0,Z524),"0")+IFERROR(IF(Z525="",0,Z525),"0")+IFERROR(IF(Z526="",0,Z526),"0")+IFERROR(IF(Z527="",0,Z527),"0")+IFERROR(IF(Z528="",0,Z528),"0")</f>
        <v>0</v>
      </c>
      <c r="AA529" s="780"/>
      <c r="AB529" s="780"/>
      <c r="AC529" s="780"/>
    </row>
    <row r="530" spans="1:68" x14ac:dyDescent="0.2">
      <c r="A530" s="792"/>
      <c r="B530" s="792"/>
      <c r="C530" s="792"/>
      <c r="D530" s="792"/>
      <c r="E530" s="792"/>
      <c r="F530" s="792"/>
      <c r="G530" s="792"/>
      <c r="H530" s="792"/>
      <c r="I530" s="792"/>
      <c r="J530" s="792"/>
      <c r="K530" s="792"/>
      <c r="L530" s="792"/>
      <c r="M530" s="792"/>
      <c r="N530" s="792"/>
      <c r="O530" s="793"/>
      <c r="P530" s="795" t="s">
        <v>71</v>
      </c>
      <c r="Q530" s="796"/>
      <c r="R530" s="796"/>
      <c r="S530" s="796"/>
      <c r="T530" s="796"/>
      <c r="U530" s="796"/>
      <c r="V530" s="797"/>
      <c r="W530" s="37" t="s">
        <v>69</v>
      </c>
      <c r="X530" s="779">
        <f>IFERROR(SUM(X523:X528),"0")</f>
        <v>0</v>
      </c>
      <c r="Y530" s="779">
        <f>IFERROR(SUM(Y523:Y528),"0")</f>
        <v>0</v>
      </c>
      <c r="Z530" s="37"/>
      <c r="AA530" s="780"/>
      <c r="AB530" s="780"/>
      <c r="AC530" s="780"/>
    </row>
    <row r="531" spans="1:68" ht="14.25" customHeight="1" x14ac:dyDescent="0.25">
      <c r="A531" s="800" t="s">
        <v>104</v>
      </c>
      <c r="B531" s="792"/>
      <c r="C531" s="792"/>
      <c r="D531" s="792"/>
      <c r="E531" s="792"/>
      <c r="F531" s="792"/>
      <c r="G531" s="792"/>
      <c r="H531" s="792"/>
      <c r="I531" s="792"/>
      <c r="J531" s="792"/>
      <c r="K531" s="792"/>
      <c r="L531" s="792"/>
      <c r="M531" s="792"/>
      <c r="N531" s="792"/>
      <c r="O531" s="792"/>
      <c r="P531" s="792"/>
      <c r="Q531" s="792"/>
      <c r="R531" s="792"/>
      <c r="S531" s="792"/>
      <c r="T531" s="792"/>
      <c r="U531" s="792"/>
      <c r="V531" s="792"/>
      <c r="W531" s="792"/>
      <c r="X531" s="792"/>
      <c r="Y531" s="792"/>
      <c r="Z531" s="792"/>
      <c r="AA531" s="773"/>
      <c r="AB531" s="773"/>
      <c r="AC531" s="773"/>
    </row>
    <row r="532" spans="1:68" ht="27" customHeight="1" x14ac:dyDescent="0.25">
      <c r="A532" s="54" t="s">
        <v>839</v>
      </c>
      <c r="B532" s="54" t="s">
        <v>840</v>
      </c>
      <c r="C532" s="31">
        <v>4301032046</v>
      </c>
      <c r="D532" s="788">
        <v>4680115884359</v>
      </c>
      <c r="E532" s="789"/>
      <c r="F532" s="776">
        <v>0.06</v>
      </c>
      <c r="G532" s="32">
        <v>20</v>
      </c>
      <c r="H532" s="776">
        <v>1.2</v>
      </c>
      <c r="I532" s="776">
        <v>1.8</v>
      </c>
      <c r="J532" s="32">
        <v>200</v>
      </c>
      <c r="K532" s="32" t="s">
        <v>814</v>
      </c>
      <c r="L532" s="32"/>
      <c r="M532" s="33" t="s">
        <v>815</v>
      </c>
      <c r="N532" s="33"/>
      <c r="O532" s="32">
        <v>60</v>
      </c>
      <c r="P532" s="10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2" s="782"/>
      <c r="R532" s="782"/>
      <c r="S532" s="782"/>
      <c r="T532" s="783"/>
      <c r="U532" s="34"/>
      <c r="V532" s="34"/>
      <c r="W532" s="35" t="s">
        <v>69</v>
      </c>
      <c r="X532" s="777">
        <v>0</v>
      </c>
      <c r="Y532" s="778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27" t="s">
        <v>819</v>
      </c>
      <c r="AG532" s="64"/>
      <c r="AJ532" s="68"/>
      <c r="AK532" s="68">
        <v>0</v>
      </c>
      <c r="BB532" s="628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x14ac:dyDescent="0.2">
      <c r="A533" s="791"/>
      <c r="B533" s="792"/>
      <c r="C533" s="792"/>
      <c r="D533" s="792"/>
      <c r="E533" s="792"/>
      <c r="F533" s="792"/>
      <c r="G533" s="792"/>
      <c r="H533" s="792"/>
      <c r="I533" s="792"/>
      <c r="J533" s="792"/>
      <c r="K533" s="792"/>
      <c r="L533" s="792"/>
      <c r="M533" s="792"/>
      <c r="N533" s="792"/>
      <c r="O533" s="793"/>
      <c r="P533" s="795" t="s">
        <v>71</v>
      </c>
      <c r="Q533" s="796"/>
      <c r="R533" s="796"/>
      <c r="S533" s="796"/>
      <c r="T533" s="796"/>
      <c r="U533" s="796"/>
      <c r="V533" s="797"/>
      <c r="W533" s="37" t="s">
        <v>72</v>
      </c>
      <c r="X533" s="779">
        <f>IFERROR(X532/H532,"0")</f>
        <v>0</v>
      </c>
      <c r="Y533" s="779">
        <f>IFERROR(Y532/H532,"0")</f>
        <v>0</v>
      </c>
      <c r="Z533" s="779">
        <f>IFERROR(IF(Z532="",0,Z532),"0")</f>
        <v>0</v>
      </c>
      <c r="AA533" s="780"/>
      <c r="AB533" s="780"/>
      <c r="AC533" s="780"/>
    </row>
    <row r="534" spans="1:68" x14ac:dyDescent="0.2">
      <c r="A534" s="792"/>
      <c r="B534" s="792"/>
      <c r="C534" s="792"/>
      <c r="D534" s="792"/>
      <c r="E534" s="792"/>
      <c r="F534" s="792"/>
      <c r="G534" s="792"/>
      <c r="H534" s="792"/>
      <c r="I534" s="792"/>
      <c r="J534" s="792"/>
      <c r="K534" s="792"/>
      <c r="L534" s="792"/>
      <c r="M534" s="792"/>
      <c r="N534" s="792"/>
      <c r="O534" s="793"/>
      <c r="P534" s="795" t="s">
        <v>71</v>
      </c>
      <c r="Q534" s="796"/>
      <c r="R534" s="796"/>
      <c r="S534" s="796"/>
      <c r="T534" s="796"/>
      <c r="U534" s="796"/>
      <c r="V534" s="797"/>
      <c r="W534" s="37" t="s">
        <v>69</v>
      </c>
      <c r="X534" s="779">
        <f>IFERROR(SUM(X532:X532),"0")</f>
        <v>0</v>
      </c>
      <c r="Y534" s="779">
        <f>IFERROR(SUM(Y532:Y532),"0")</f>
        <v>0</v>
      </c>
      <c r="Z534" s="37"/>
      <c r="AA534" s="780"/>
      <c r="AB534" s="780"/>
      <c r="AC534" s="780"/>
    </row>
    <row r="535" spans="1:68" ht="14.25" customHeight="1" x14ac:dyDescent="0.25">
      <c r="A535" s="800" t="s">
        <v>841</v>
      </c>
      <c r="B535" s="792"/>
      <c r="C535" s="792"/>
      <c r="D535" s="792"/>
      <c r="E535" s="792"/>
      <c r="F535" s="792"/>
      <c r="G535" s="792"/>
      <c r="H535" s="792"/>
      <c r="I535" s="792"/>
      <c r="J535" s="792"/>
      <c r="K535" s="792"/>
      <c r="L535" s="792"/>
      <c r="M535" s="792"/>
      <c r="N535" s="792"/>
      <c r="O535" s="792"/>
      <c r="P535" s="792"/>
      <c r="Q535" s="792"/>
      <c r="R535" s="792"/>
      <c r="S535" s="792"/>
      <c r="T535" s="792"/>
      <c r="U535" s="792"/>
      <c r="V535" s="792"/>
      <c r="W535" s="792"/>
      <c r="X535" s="792"/>
      <c r="Y535" s="792"/>
      <c r="Z535" s="792"/>
      <c r="AA535" s="773"/>
      <c r="AB535" s="773"/>
      <c r="AC535" s="773"/>
    </row>
    <row r="536" spans="1:68" ht="27" customHeight="1" x14ac:dyDescent="0.25">
      <c r="A536" s="54" t="s">
        <v>842</v>
      </c>
      <c r="B536" s="54" t="s">
        <v>843</v>
      </c>
      <c r="C536" s="31">
        <v>4301040357</v>
      </c>
      <c r="D536" s="788">
        <v>4680115884564</v>
      </c>
      <c r="E536" s="789"/>
      <c r="F536" s="776">
        <v>0.15</v>
      </c>
      <c r="G536" s="32">
        <v>20</v>
      </c>
      <c r="H536" s="776">
        <v>3</v>
      </c>
      <c r="I536" s="776">
        <v>3.6</v>
      </c>
      <c r="J536" s="32">
        <v>200</v>
      </c>
      <c r="K536" s="32" t="s">
        <v>814</v>
      </c>
      <c r="L536" s="32"/>
      <c r="M536" s="33" t="s">
        <v>815</v>
      </c>
      <c r="N536" s="33"/>
      <c r="O536" s="32">
        <v>60</v>
      </c>
      <c r="P536" s="117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6" s="782"/>
      <c r="R536" s="782"/>
      <c r="S536" s="782"/>
      <c r="T536" s="783"/>
      <c r="U536" s="34"/>
      <c r="V536" s="34"/>
      <c r="W536" s="35" t="s">
        <v>69</v>
      </c>
      <c r="X536" s="777">
        <v>0</v>
      </c>
      <c r="Y536" s="778">
        <f>IFERROR(IF(X536="",0,CEILING((X536/$H536),1)*$H536),"")</f>
        <v>0</v>
      </c>
      <c r="Z536" s="36" t="str">
        <f>IFERROR(IF(Y536=0,"",ROUNDUP(Y536/H536,0)*0.00627),"")</f>
        <v/>
      </c>
      <c r="AA536" s="56"/>
      <c r="AB536" s="57"/>
      <c r="AC536" s="629" t="s">
        <v>844</v>
      </c>
      <c r="AG536" s="64"/>
      <c r="AJ536" s="68"/>
      <c r="AK536" s="68">
        <v>0</v>
      </c>
      <c r="BB536" s="630" t="s">
        <v>1</v>
      </c>
      <c r="BM536" s="64">
        <f>IFERROR(X536*I536/H536,"0")</f>
        <v>0</v>
      </c>
      <c r="BN536" s="64">
        <f>IFERROR(Y536*I536/H536,"0")</f>
        <v>0</v>
      </c>
      <c r="BO536" s="64">
        <f>IFERROR(1/J536*(X536/H536),"0")</f>
        <v>0</v>
      </c>
      <c r="BP536" s="64">
        <f>IFERROR(1/J536*(Y536/H536),"0")</f>
        <v>0</v>
      </c>
    </row>
    <row r="537" spans="1:68" x14ac:dyDescent="0.2">
      <c r="A537" s="791"/>
      <c r="B537" s="792"/>
      <c r="C537" s="792"/>
      <c r="D537" s="792"/>
      <c r="E537" s="792"/>
      <c r="F537" s="792"/>
      <c r="G537" s="792"/>
      <c r="H537" s="792"/>
      <c r="I537" s="792"/>
      <c r="J537" s="792"/>
      <c r="K537" s="792"/>
      <c r="L537" s="792"/>
      <c r="M537" s="792"/>
      <c r="N537" s="792"/>
      <c r="O537" s="793"/>
      <c r="P537" s="795" t="s">
        <v>71</v>
      </c>
      <c r="Q537" s="796"/>
      <c r="R537" s="796"/>
      <c r="S537" s="796"/>
      <c r="T537" s="796"/>
      <c r="U537" s="796"/>
      <c r="V537" s="797"/>
      <c r="W537" s="37" t="s">
        <v>72</v>
      </c>
      <c r="X537" s="779">
        <f>IFERROR(X536/H536,"0")</f>
        <v>0</v>
      </c>
      <c r="Y537" s="779">
        <f>IFERROR(Y536/H536,"0")</f>
        <v>0</v>
      </c>
      <c r="Z537" s="779">
        <f>IFERROR(IF(Z536="",0,Z536),"0")</f>
        <v>0</v>
      </c>
      <c r="AA537" s="780"/>
      <c r="AB537" s="780"/>
      <c r="AC537" s="780"/>
    </row>
    <row r="538" spans="1:68" x14ac:dyDescent="0.2">
      <c r="A538" s="792"/>
      <c r="B538" s="792"/>
      <c r="C538" s="792"/>
      <c r="D538" s="792"/>
      <c r="E538" s="792"/>
      <c r="F538" s="792"/>
      <c r="G538" s="792"/>
      <c r="H538" s="792"/>
      <c r="I538" s="792"/>
      <c r="J538" s="792"/>
      <c r="K538" s="792"/>
      <c r="L538" s="792"/>
      <c r="M538" s="792"/>
      <c r="N538" s="792"/>
      <c r="O538" s="793"/>
      <c r="P538" s="795" t="s">
        <v>71</v>
      </c>
      <c r="Q538" s="796"/>
      <c r="R538" s="796"/>
      <c r="S538" s="796"/>
      <c r="T538" s="796"/>
      <c r="U538" s="796"/>
      <c r="V538" s="797"/>
      <c r="W538" s="37" t="s">
        <v>69</v>
      </c>
      <c r="X538" s="779">
        <f>IFERROR(SUM(X536:X536),"0")</f>
        <v>0</v>
      </c>
      <c r="Y538" s="779">
        <f>IFERROR(SUM(Y536:Y536),"0")</f>
        <v>0</v>
      </c>
      <c r="Z538" s="37"/>
      <c r="AA538" s="780"/>
      <c r="AB538" s="780"/>
      <c r="AC538" s="780"/>
    </row>
    <row r="539" spans="1:68" ht="16.5" customHeight="1" x14ac:dyDescent="0.25">
      <c r="A539" s="807" t="s">
        <v>845</v>
      </c>
      <c r="B539" s="792"/>
      <c r="C539" s="792"/>
      <c r="D539" s="792"/>
      <c r="E539" s="792"/>
      <c r="F539" s="792"/>
      <c r="G539" s="792"/>
      <c r="H539" s="792"/>
      <c r="I539" s="792"/>
      <c r="J539" s="792"/>
      <c r="K539" s="792"/>
      <c r="L539" s="792"/>
      <c r="M539" s="792"/>
      <c r="N539" s="792"/>
      <c r="O539" s="792"/>
      <c r="P539" s="792"/>
      <c r="Q539" s="792"/>
      <c r="R539" s="792"/>
      <c r="S539" s="792"/>
      <c r="T539" s="792"/>
      <c r="U539" s="792"/>
      <c r="V539" s="792"/>
      <c r="W539" s="792"/>
      <c r="X539" s="792"/>
      <c r="Y539" s="792"/>
      <c r="Z539" s="792"/>
      <c r="AA539" s="772"/>
      <c r="AB539" s="772"/>
      <c r="AC539" s="772"/>
    </row>
    <row r="540" spans="1:68" ht="14.25" customHeight="1" x14ac:dyDescent="0.25">
      <c r="A540" s="800" t="s">
        <v>64</v>
      </c>
      <c r="B540" s="792"/>
      <c r="C540" s="792"/>
      <c r="D540" s="792"/>
      <c r="E540" s="792"/>
      <c r="F540" s="792"/>
      <c r="G540" s="792"/>
      <c r="H540" s="792"/>
      <c r="I540" s="792"/>
      <c r="J540" s="792"/>
      <c r="K540" s="792"/>
      <c r="L540" s="792"/>
      <c r="M540" s="792"/>
      <c r="N540" s="792"/>
      <c r="O540" s="792"/>
      <c r="P540" s="792"/>
      <c r="Q540" s="792"/>
      <c r="R540" s="792"/>
      <c r="S540" s="792"/>
      <c r="T540" s="792"/>
      <c r="U540" s="792"/>
      <c r="V540" s="792"/>
      <c r="W540" s="792"/>
      <c r="X540" s="792"/>
      <c r="Y540" s="792"/>
      <c r="Z540" s="792"/>
      <c r="AA540" s="773"/>
      <c r="AB540" s="773"/>
      <c r="AC540" s="773"/>
    </row>
    <row r="541" spans="1:68" ht="27" customHeight="1" x14ac:dyDescent="0.25">
      <c r="A541" s="54" t="s">
        <v>846</v>
      </c>
      <c r="B541" s="54" t="s">
        <v>847</v>
      </c>
      <c r="C541" s="31">
        <v>4301031294</v>
      </c>
      <c r="D541" s="788">
        <v>4680115885189</v>
      </c>
      <c r="E541" s="789"/>
      <c r="F541" s="776">
        <v>0.2</v>
      </c>
      <c r="G541" s="32">
        <v>6</v>
      </c>
      <c r="H541" s="776">
        <v>1.2</v>
      </c>
      <c r="I541" s="776">
        <v>1.3720000000000001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1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7">
        <v>0</v>
      </c>
      <c r="Y541" s="778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848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customHeight="1" x14ac:dyDescent="0.25">
      <c r="A542" s="54" t="s">
        <v>849</v>
      </c>
      <c r="B542" s="54" t="s">
        <v>850</v>
      </c>
      <c r="C542" s="31">
        <v>4301031293</v>
      </c>
      <c r="D542" s="788">
        <v>4680115885172</v>
      </c>
      <c r="E542" s="789"/>
      <c r="F542" s="776">
        <v>0.2</v>
      </c>
      <c r="G542" s="32">
        <v>6</v>
      </c>
      <c r="H542" s="776">
        <v>1.2</v>
      </c>
      <c r="I542" s="776">
        <v>1.3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40</v>
      </c>
      <c r="P542" s="8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2" s="782"/>
      <c r="R542" s="782"/>
      <c r="S542" s="782"/>
      <c r="T542" s="783"/>
      <c r="U542" s="34"/>
      <c r="V542" s="34"/>
      <c r="W542" s="35" t="s">
        <v>69</v>
      </c>
      <c r="X542" s="777">
        <v>0</v>
      </c>
      <c r="Y542" s="778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848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customHeight="1" x14ac:dyDescent="0.25">
      <c r="A543" s="54" t="s">
        <v>851</v>
      </c>
      <c r="B543" s="54" t="s">
        <v>852</v>
      </c>
      <c r="C543" s="31">
        <v>4301031291</v>
      </c>
      <c r="D543" s="788">
        <v>4680115885110</v>
      </c>
      <c r="E543" s="789"/>
      <c r="F543" s="776">
        <v>0.2</v>
      </c>
      <c r="G543" s="32">
        <v>6</v>
      </c>
      <c r="H543" s="776">
        <v>1.2</v>
      </c>
      <c r="I543" s="776">
        <v>2.02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1002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7">
        <v>0</v>
      </c>
      <c r="Y543" s="778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853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t="27" customHeight="1" x14ac:dyDescent="0.25">
      <c r="A544" s="54" t="s">
        <v>854</v>
      </c>
      <c r="B544" s="54" t="s">
        <v>855</v>
      </c>
      <c r="C544" s="31">
        <v>4301031329</v>
      </c>
      <c r="D544" s="788">
        <v>4680115885219</v>
      </c>
      <c r="E544" s="789"/>
      <c r="F544" s="776">
        <v>0.28000000000000003</v>
      </c>
      <c r="G544" s="32">
        <v>6</v>
      </c>
      <c r="H544" s="776">
        <v>1.68</v>
      </c>
      <c r="I544" s="776">
        <v>2.5</v>
      </c>
      <c r="J544" s="32">
        <v>234</v>
      </c>
      <c r="K544" s="32" t="s">
        <v>67</v>
      </c>
      <c r="L544" s="32"/>
      <c r="M544" s="33" t="s">
        <v>68</v>
      </c>
      <c r="N544" s="33"/>
      <c r="O544" s="32">
        <v>35</v>
      </c>
      <c r="P544" s="968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4" s="782"/>
      <c r="R544" s="782"/>
      <c r="S544" s="782"/>
      <c r="T544" s="783"/>
      <c r="U544" s="34"/>
      <c r="V544" s="34"/>
      <c r="W544" s="35" t="s">
        <v>69</v>
      </c>
      <c r="X544" s="777">
        <v>0</v>
      </c>
      <c r="Y544" s="778">
        <f>IFERROR(IF(X544="",0,CEILING((X544/$H544),1)*$H544),"")</f>
        <v>0</v>
      </c>
      <c r="Z544" s="36" t="str">
        <f>IFERROR(IF(Y544=0,"",ROUNDUP(Y544/H544,0)*0.00502),"")</f>
        <v/>
      </c>
      <c r="AA544" s="56"/>
      <c r="AB544" s="57"/>
      <c r="AC544" s="637" t="s">
        <v>856</v>
      </c>
      <c r="AG544" s="64"/>
      <c r="AJ544" s="68"/>
      <c r="AK544" s="68">
        <v>0</v>
      </c>
      <c r="BB544" s="638" t="s">
        <v>1</v>
      </c>
      <c r="BM544" s="64">
        <f>IFERROR(X544*I544/H544,"0")</f>
        <v>0</v>
      </c>
      <c r="BN544" s="64">
        <f>IFERROR(Y544*I544/H544,"0")</f>
        <v>0</v>
      </c>
      <c r="BO544" s="64">
        <f>IFERROR(1/J544*(X544/H544),"0")</f>
        <v>0</v>
      </c>
      <c r="BP544" s="64">
        <f>IFERROR(1/J544*(Y544/H544),"0")</f>
        <v>0</v>
      </c>
    </row>
    <row r="545" spans="1:68" x14ac:dyDescent="0.2">
      <c r="A545" s="791"/>
      <c r="B545" s="792"/>
      <c r="C545" s="792"/>
      <c r="D545" s="792"/>
      <c r="E545" s="792"/>
      <c r="F545" s="792"/>
      <c r="G545" s="792"/>
      <c r="H545" s="792"/>
      <c r="I545" s="792"/>
      <c r="J545" s="792"/>
      <c r="K545" s="792"/>
      <c r="L545" s="792"/>
      <c r="M545" s="792"/>
      <c r="N545" s="792"/>
      <c r="O545" s="793"/>
      <c r="P545" s="795" t="s">
        <v>71</v>
      </c>
      <c r="Q545" s="796"/>
      <c r="R545" s="796"/>
      <c r="S545" s="796"/>
      <c r="T545" s="796"/>
      <c r="U545" s="796"/>
      <c r="V545" s="797"/>
      <c r="W545" s="37" t="s">
        <v>72</v>
      </c>
      <c r="X545" s="779">
        <f>IFERROR(X541/H541,"0")+IFERROR(X542/H542,"0")+IFERROR(X543/H543,"0")+IFERROR(X544/H544,"0")</f>
        <v>0</v>
      </c>
      <c r="Y545" s="779">
        <f>IFERROR(Y541/H541,"0")+IFERROR(Y542/H542,"0")+IFERROR(Y543/H543,"0")+IFERROR(Y544/H544,"0")</f>
        <v>0</v>
      </c>
      <c r="Z545" s="779">
        <f>IFERROR(IF(Z541="",0,Z541),"0")+IFERROR(IF(Z542="",0,Z542),"0")+IFERROR(IF(Z543="",0,Z543),"0")+IFERROR(IF(Z544="",0,Z544),"0")</f>
        <v>0</v>
      </c>
      <c r="AA545" s="780"/>
      <c r="AB545" s="780"/>
      <c r="AC545" s="780"/>
    </row>
    <row r="546" spans="1:68" x14ac:dyDescent="0.2">
      <c r="A546" s="792"/>
      <c r="B546" s="792"/>
      <c r="C546" s="792"/>
      <c r="D546" s="792"/>
      <c r="E546" s="792"/>
      <c r="F546" s="792"/>
      <c r="G546" s="792"/>
      <c r="H546" s="792"/>
      <c r="I546" s="792"/>
      <c r="J546" s="792"/>
      <c r="K546" s="792"/>
      <c r="L546" s="792"/>
      <c r="M546" s="792"/>
      <c r="N546" s="792"/>
      <c r="O546" s="793"/>
      <c r="P546" s="795" t="s">
        <v>71</v>
      </c>
      <c r="Q546" s="796"/>
      <c r="R546" s="796"/>
      <c r="S546" s="796"/>
      <c r="T546" s="796"/>
      <c r="U546" s="796"/>
      <c r="V546" s="797"/>
      <c r="W546" s="37" t="s">
        <v>69</v>
      </c>
      <c r="X546" s="779">
        <f>IFERROR(SUM(X541:X544),"0")</f>
        <v>0</v>
      </c>
      <c r="Y546" s="779">
        <f>IFERROR(SUM(Y541:Y544),"0")</f>
        <v>0</v>
      </c>
      <c r="Z546" s="37"/>
      <c r="AA546" s="780"/>
      <c r="AB546" s="780"/>
      <c r="AC546" s="780"/>
    </row>
    <row r="547" spans="1:68" ht="16.5" customHeight="1" x14ac:dyDescent="0.25">
      <c r="A547" s="807" t="s">
        <v>857</v>
      </c>
      <c r="B547" s="792"/>
      <c r="C547" s="792"/>
      <c r="D547" s="792"/>
      <c r="E547" s="792"/>
      <c r="F547" s="792"/>
      <c r="G547" s="792"/>
      <c r="H547" s="792"/>
      <c r="I547" s="792"/>
      <c r="J547" s="792"/>
      <c r="K547" s="792"/>
      <c r="L547" s="792"/>
      <c r="M547" s="792"/>
      <c r="N547" s="792"/>
      <c r="O547" s="792"/>
      <c r="P547" s="792"/>
      <c r="Q547" s="792"/>
      <c r="R547" s="792"/>
      <c r="S547" s="792"/>
      <c r="T547" s="792"/>
      <c r="U547" s="792"/>
      <c r="V547" s="792"/>
      <c r="W547" s="792"/>
      <c r="X547" s="792"/>
      <c r="Y547" s="792"/>
      <c r="Z547" s="792"/>
      <c r="AA547" s="772"/>
      <c r="AB547" s="772"/>
      <c r="AC547" s="772"/>
    </row>
    <row r="548" spans="1:68" ht="14.25" customHeight="1" x14ac:dyDescent="0.25">
      <c r="A548" s="800" t="s">
        <v>64</v>
      </c>
      <c r="B548" s="792"/>
      <c r="C548" s="792"/>
      <c r="D548" s="792"/>
      <c r="E548" s="792"/>
      <c r="F548" s="792"/>
      <c r="G548" s="792"/>
      <c r="H548" s="792"/>
      <c r="I548" s="792"/>
      <c r="J548" s="792"/>
      <c r="K548" s="792"/>
      <c r="L548" s="792"/>
      <c r="M548" s="792"/>
      <c r="N548" s="792"/>
      <c r="O548" s="792"/>
      <c r="P548" s="792"/>
      <c r="Q548" s="792"/>
      <c r="R548" s="792"/>
      <c r="S548" s="792"/>
      <c r="T548" s="792"/>
      <c r="U548" s="792"/>
      <c r="V548" s="792"/>
      <c r="W548" s="792"/>
      <c r="X548" s="792"/>
      <c r="Y548" s="792"/>
      <c r="Z548" s="792"/>
      <c r="AA548" s="773"/>
      <c r="AB548" s="773"/>
      <c r="AC548" s="773"/>
    </row>
    <row r="549" spans="1:68" ht="27" customHeight="1" x14ac:dyDescent="0.25">
      <c r="A549" s="54" t="s">
        <v>858</v>
      </c>
      <c r="B549" s="54" t="s">
        <v>859</v>
      </c>
      <c r="C549" s="31">
        <v>4301031261</v>
      </c>
      <c r="D549" s="788">
        <v>4680115885103</v>
      </c>
      <c r="E549" s="789"/>
      <c r="F549" s="776">
        <v>0.27</v>
      </c>
      <c r="G549" s="32">
        <v>6</v>
      </c>
      <c r="H549" s="776">
        <v>1.62</v>
      </c>
      <c r="I549" s="776">
        <v>1.8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40</v>
      </c>
      <c r="P549" s="81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9" s="782"/>
      <c r="R549" s="782"/>
      <c r="S549" s="782"/>
      <c r="T549" s="783"/>
      <c r="U549" s="34"/>
      <c r="V549" s="34"/>
      <c r="W549" s="35" t="s">
        <v>69</v>
      </c>
      <c r="X549" s="777">
        <v>0</v>
      </c>
      <c r="Y549" s="778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39" t="s">
        <v>860</v>
      </c>
      <c r="AG549" s="64"/>
      <c r="AJ549" s="68"/>
      <c r="AK549" s="68">
        <v>0</v>
      </c>
      <c r="BB549" s="640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x14ac:dyDescent="0.2">
      <c r="A550" s="791"/>
      <c r="B550" s="792"/>
      <c r="C550" s="792"/>
      <c r="D550" s="792"/>
      <c r="E550" s="792"/>
      <c r="F550" s="792"/>
      <c r="G550" s="792"/>
      <c r="H550" s="792"/>
      <c r="I550" s="792"/>
      <c r="J550" s="792"/>
      <c r="K550" s="792"/>
      <c r="L550" s="792"/>
      <c r="M550" s="792"/>
      <c r="N550" s="792"/>
      <c r="O550" s="793"/>
      <c r="P550" s="795" t="s">
        <v>71</v>
      </c>
      <c r="Q550" s="796"/>
      <c r="R550" s="796"/>
      <c r="S550" s="796"/>
      <c r="T550" s="796"/>
      <c r="U550" s="796"/>
      <c r="V550" s="797"/>
      <c r="W550" s="37" t="s">
        <v>72</v>
      </c>
      <c r="X550" s="779">
        <f>IFERROR(X549/H549,"0")</f>
        <v>0</v>
      </c>
      <c r="Y550" s="779">
        <f>IFERROR(Y549/H549,"0")</f>
        <v>0</v>
      </c>
      <c r="Z550" s="779">
        <f>IFERROR(IF(Z549="",0,Z549),"0")</f>
        <v>0</v>
      </c>
      <c r="AA550" s="780"/>
      <c r="AB550" s="780"/>
      <c r="AC550" s="780"/>
    </row>
    <row r="551" spans="1:68" x14ac:dyDescent="0.2">
      <c r="A551" s="792"/>
      <c r="B551" s="792"/>
      <c r="C551" s="792"/>
      <c r="D551" s="792"/>
      <c r="E551" s="792"/>
      <c r="F551" s="792"/>
      <c r="G551" s="792"/>
      <c r="H551" s="792"/>
      <c r="I551" s="792"/>
      <c r="J551" s="792"/>
      <c r="K551" s="792"/>
      <c r="L551" s="792"/>
      <c r="M551" s="792"/>
      <c r="N551" s="792"/>
      <c r="O551" s="793"/>
      <c r="P551" s="795" t="s">
        <v>71</v>
      </c>
      <c r="Q551" s="796"/>
      <c r="R551" s="796"/>
      <c r="S551" s="796"/>
      <c r="T551" s="796"/>
      <c r="U551" s="796"/>
      <c r="V551" s="797"/>
      <c r="W551" s="37" t="s">
        <v>69</v>
      </c>
      <c r="X551" s="779">
        <f>IFERROR(SUM(X549:X549),"0")</f>
        <v>0</v>
      </c>
      <c r="Y551" s="779">
        <f>IFERROR(SUM(Y549:Y549),"0")</f>
        <v>0</v>
      </c>
      <c r="Z551" s="37"/>
      <c r="AA551" s="780"/>
      <c r="AB551" s="780"/>
      <c r="AC551" s="780"/>
    </row>
    <row r="552" spans="1:68" ht="27.75" customHeight="1" x14ac:dyDescent="0.2">
      <c r="A552" s="873" t="s">
        <v>861</v>
      </c>
      <c r="B552" s="874"/>
      <c r="C552" s="874"/>
      <c r="D552" s="874"/>
      <c r="E552" s="874"/>
      <c r="F552" s="874"/>
      <c r="G552" s="874"/>
      <c r="H552" s="874"/>
      <c r="I552" s="874"/>
      <c r="J552" s="874"/>
      <c r="K552" s="874"/>
      <c r="L552" s="874"/>
      <c r="M552" s="874"/>
      <c r="N552" s="874"/>
      <c r="O552" s="874"/>
      <c r="P552" s="874"/>
      <c r="Q552" s="874"/>
      <c r="R552" s="874"/>
      <c r="S552" s="874"/>
      <c r="T552" s="874"/>
      <c r="U552" s="874"/>
      <c r="V552" s="874"/>
      <c r="W552" s="874"/>
      <c r="X552" s="874"/>
      <c r="Y552" s="874"/>
      <c r="Z552" s="874"/>
      <c r="AA552" s="48"/>
      <c r="AB552" s="48"/>
      <c r="AC552" s="48"/>
    </row>
    <row r="553" spans="1:68" ht="16.5" customHeight="1" x14ac:dyDescent="0.25">
      <c r="A553" s="807" t="s">
        <v>861</v>
      </c>
      <c r="B553" s="792"/>
      <c r="C553" s="792"/>
      <c r="D553" s="792"/>
      <c r="E553" s="792"/>
      <c r="F553" s="792"/>
      <c r="G553" s="792"/>
      <c r="H553" s="792"/>
      <c r="I553" s="792"/>
      <c r="J553" s="792"/>
      <c r="K553" s="792"/>
      <c r="L553" s="792"/>
      <c r="M553" s="792"/>
      <c r="N553" s="792"/>
      <c r="O553" s="792"/>
      <c r="P553" s="792"/>
      <c r="Q553" s="792"/>
      <c r="R553" s="792"/>
      <c r="S553" s="792"/>
      <c r="T553" s="792"/>
      <c r="U553" s="792"/>
      <c r="V553" s="792"/>
      <c r="W553" s="792"/>
      <c r="X553" s="792"/>
      <c r="Y553" s="792"/>
      <c r="Z553" s="792"/>
      <c r="AA553" s="772"/>
      <c r="AB553" s="772"/>
      <c r="AC553" s="772"/>
    </row>
    <row r="554" spans="1:68" ht="14.25" customHeight="1" x14ac:dyDescent="0.25">
      <c r="A554" s="800" t="s">
        <v>115</v>
      </c>
      <c r="B554" s="792"/>
      <c r="C554" s="792"/>
      <c r="D554" s="792"/>
      <c r="E554" s="792"/>
      <c r="F554" s="792"/>
      <c r="G554" s="792"/>
      <c r="H554" s="792"/>
      <c r="I554" s="792"/>
      <c r="J554" s="792"/>
      <c r="K554" s="792"/>
      <c r="L554" s="792"/>
      <c r="M554" s="792"/>
      <c r="N554" s="792"/>
      <c r="O554" s="792"/>
      <c r="P554" s="792"/>
      <c r="Q554" s="792"/>
      <c r="R554" s="792"/>
      <c r="S554" s="792"/>
      <c r="T554" s="792"/>
      <c r="U554" s="792"/>
      <c r="V554" s="792"/>
      <c r="W554" s="792"/>
      <c r="X554" s="792"/>
      <c r="Y554" s="792"/>
      <c r="Z554" s="792"/>
      <c r="AA554" s="773"/>
      <c r="AB554" s="773"/>
      <c r="AC554" s="773"/>
    </row>
    <row r="555" spans="1:68" ht="27" customHeight="1" x14ac:dyDescent="0.25">
      <c r="A555" s="54" t="s">
        <v>862</v>
      </c>
      <c r="B555" s="54" t="s">
        <v>863</v>
      </c>
      <c r="C555" s="31">
        <v>4301012050</v>
      </c>
      <c r="D555" s="788">
        <v>4680115885479</v>
      </c>
      <c r="E555" s="789"/>
      <c r="F555" s="776">
        <v>0.4</v>
      </c>
      <c r="G555" s="32">
        <v>6</v>
      </c>
      <c r="H555" s="776">
        <v>2.4</v>
      </c>
      <c r="I555" s="776">
        <v>2.58</v>
      </c>
      <c r="J555" s="32">
        <v>182</v>
      </c>
      <c r="K555" s="32" t="s">
        <v>76</v>
      </c>
      <c r="L555" s="32"/>
      <c r="M555" s="33" t="s">
        <v>121</v>
      </c>
      <c r="N555" s="33"/>
      <c r="O555" s="32">
        <v>60</v>
      </c>
      <c r="P555" s="1107" t="s">
        <v>864</v>
      </c>
      <c r="Q555" s="782"/>
      <c r="R555" s="782"/>
      <c r="S555" s="782"/>
      <c r="T555" s="783"/>
      <c r="U555" s="34"/>
      <c r="V555" s="34"/>
      <c r="W555" s="35" t="s">
        <v>69</v>
      </c>
      <c r="X555" s="777">
        <v>0</v>
      </c>
      <c r="Y555" s="778">
        <f t="shared" ref="Y555:Y566" si="109">IFERROR(IF(X555="",0,CEILING((X555/$H555),1)*$H555),"")</f>
        <v>0</v>
      </c>
      <c r="Z555" s="36" t="str">
        <f>IFERROR(IF(Y555=0,"",ROUNDUP(Y555/H555,0)*0.00651),"")</f>
        <v/>
      </c>
      <c r="AA555" s="56"/>
      <c r="AB555" s="57" t="s">
        <v>865</v>
      </c>
      <c r="AC555" s="641" t="s">
        <v>866</v>
      </c>
      <c r="AG555" s="64"/>
      <c r="AJ555" s="68"/>
      <c r="AK555" s="68">
        <v>0</v>
      </c>
      <c r="BB555" s="642" t="s">
        <v>1</v>
      </c>
      <c r="BM555" s="64">
        <f t="shared" ref="BM555:BM566" si="110">IFERROR(X555*I555/H555,"0")</f>
        <v>0</v>
      </c>
      <c r="BN555" s="64">
        <f t="shared" ref="BN555:BN566" si="111">IFERROR(Y555*I555/H555,"0")</f>
        <v>0</v>
      </c>
      <c r="BO555" s="64">
        <f t="shared" ref="BO555:BO566" si="112">IFERROR(1/J555*(X555/H555),"0")</f>
        <v>0</v>
      </c>
      <c r="BP555" s="64">
        <f t="shared" ref="BP555:BP566" si="113">IFERROR(1/J555*(Y555/H555),"0")</f>
        <v>0</v>
      </c>
    </row>
    <row r="556" spans="1:68" ht="27" customHeight="1" x14ac:dyDescent="0.25">
      <c r="A556" s="54" t="s">
        <v>867</v>
      </c>
      <c r="B556" s="54" t="s">
        <v>868</v>
      </c>
      <c r="C556" s="31">
        <v>4301011795</v>
      </c>
      <c r="D556" s="788">
        <v>4607091389067</v>
      </c>
      <c r="E556" s="789"/>
      <c r="F556" s="776">
        <v>0.88</v>
      </c>
      <c r="G556" s="32">
        <v>6</v>
      </c>
      <c r="H556" s="776">
        <v>5.28</v>
      </c>
      <c r="I556" s="776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90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6" s="782"/>
      <c r="R556" s="782"/>
      <c r="S556" s="782"/>
      <c r="T556" s="783"/>
      <c r="U556" s="34"/>
      <c r="V556" s="34"/>
      <c r="W556" s="35" t="s">
        <v>69</v>
      </c>
      <c r="X556" s="777">
        <v>0</v>
      </c>
      <c r="Y556" s="778">
        <f t="shared" si="109"/>
        <v>0</v>
      </c>
      <c r="Z556" s="36" t="str">
        <f t="shared" ref="Z556:Z561" si="114">IFERROR(IF(Y556=0,"",ROUNDUP(Y556/H556,0)*0.01196),"")</f>
        <v/>
      </c>
      <c r="AA556" s="56"/>
      <c r="AB556" s="57"/>
      <c r="AC556" s="643" t="s">
        <v>119</v>
      </c>
      <c r="AG556" s="64"/>
      <c r="AJ556" s="68"/>
      <c r="AK556" s="68">
        <v>0</v>
      </c>
      <c r="BB556" s="644" t="s">
        <v>1</v>
      </c>
      <c r="BM556" s="64">
        <f t="shared" si="110"/>
        <v>0</v>
      </c>
      <c r="BN556" s="64">
        <f t="shared" si="111"/>
        <v>0</v>
      </c>
      <c r="BO556" s="64">
        <f t="shared" si="112"/>
        <v>0</v>
      </c>
      <c r="BP556" s="64">
        <f t="shared" si="113"/>
        <v>0</v>
      </c>
    </row>
    <row r="557" spans="1:68" ht="27" customHeight="1" x14ac:dyDescent="0.25">
      <c r="A557" s="54" t="s">
        <v>869</v>
      </c>
      <c r="B557" s="54" t="s">
        <v>870</v>
      </c>
      <c r="C557" s="31">
        <v>4301011961</v>
      </c>
      <c r="D557" s="788">
        <v>4680115885271</v>
      </c>
      <c r="E557" s="789"/>
      <c r="F557" s="776">
        <v>0.88</v>
      </c>
      <c r="G557" s="32">
        <v>6</v>
      </c>
      <c r="H557" s="776">
        <v>5.28</v>
      </c>
      <c r="I557" s="776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1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7">
        <v>0</v>
      </c>
      <c r="Y557" s="778">
        <f t="shared" si="109"/>
        <v>0</v>
      </c>
      <c r="Z557" s="36" t="str">
        <f t="shared" si="114"/>
        <v/>
      </c>
      <c r="AA557" s="56"/>
      <c r="AB557" s="57"/>
      <c r="AC557" s="645" t="s">
        <v>871</v>
      </c>
      <c r="AG557" s="64"/>
      <c r="AJ557" s="68"/>
      <c r="AK557" s="68">
        <v>0</v>
      </c>
      <c r="BB557" s="646" t="s">
        <v>1</v>
      </c>
      <c r="BM557" s="64">
        <f t="shared" si="110"/>
        <v>0</v>
      </c>
      <c r="BN557" s="64">
        <f t="shared" si="111"/>
        <v>0</v>
      </c>
      <c r="BO557" s="64">
        <f t="shared" si="112"/>
        <v>0</v>
      </c>
      <c r="BP557" s="64">
        <f t="shared" si="113"/>
        <v>0</v>
      </c>
    </row>
    <row r="558" spans="1:68" ht="16.5" customHeight="1" x14ac:dyDescent="0.25">
      <c r="A558" s="54" t="s">
        <v>872</v>
      </c>
      <c r="B558" s="54" t="s">
        <v>873</v>
      </c>
      <c r="C558" s="31">
        <v>4301011774</v>
      </c>
      <c r="D558" s="788">
        <v>4680115884502</v>
      </c>
      <c r="E558" s="789"/>
      <c r="F558" s="776">
        <v>0.88</v>
      </c>
      <c r="G558" s="32">
        <v>6</v>
      </c>
      <c r="H558" s="776">
        <v>5.28</v>
      </c>
      <c r="I558" s="776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100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7">
        <v>0</v>
      </c>
      <c r="Y558" s="778">
        <f t="shared" si="109"/>
        <v>0</v>
      </c>
      <c r="Z558" s="36" t="str">
        <f t="shared" si="114"/>
        <v/>
      </c>
      <c r="AA558" s="56"/>
      <c r="AB558" s="57"/>
      <c r="AC558" s="647" t="s">
        <v>874</v>
      </c>
      <c r="AG558" s="64"/>
      <c r="AJ558" s="68"/>
      <c r="AK558" s="68">
        <v>0</v>
      </c>
      <c r="BB558" s="648" t="s">
        <v>1</v>
      </c>
      <c r="BM558" s="64">
        <f t="shared" si="110"/>
        <v>0</v>
      </c>
      <c r="BN558" s="64">
        <f t="shared" si="111"/>
        <v>0</v>
      </c>
      <c r="BO558" s="64">
        <f t="shared" si="112"/>
        <v>0</v>
      </c>
      <c r="BP558" s="64">
        <f t="shared" si="113"/>
        <v>0</v>
      </c>
    </row>
    <row r="559" spans="1:68" ht="27" customHeight="1" x14ac:dyDescent="0.25">
      <c r="A559" s="54" t="s">
        <v>875</v>
      </c>
      <c r="B559" s="54" t="s">
        <v>876</v>
      </c>
      <c r="C559" s="31">
        <v>4301011771</v>
      </c>
      <c r="D559" s="788">
        <v>4607091389104</v>
      </c>
      <c r="E559" s="789"/>
      <c r="F559" s="776">
        <v>0.88</v>
      </c>
      <c r="G559" s="32">
        <v>6</v>
      </c>
      <c r="H559" s="776">
        <v>5.28</v>
      </c>
      <c r="I559" s="776">
        <v>5.64</v>
      </c>
      <c r="J559" s="32">
        <v>104</v>
      </c>
      <c r="K559" s="32" t="s">
        <v>118</v>
      </c>
      <c r="L559" s="32"/>
      <c r="M559" s="33" t="s">
        <v>121</v>
      </c>
      <c r="N559" s="33"/>
      <c r="O559" s="32">
        <v>60</v>
      </c>
      <c r="P559" s="10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7">
        <v>0</v>
      </c>
      <c r="Y559" s="778">
        <f t="shared" si="109"/>
        <v>0</v>
      </c>
      <c r="Z559" s="36" t="str">
        <f t="shared" si="114"/>
        <v/>
      </c>
      <c r="AA559" s="56"/>
      <c r="AB559" s="57"/>
      <c r="AC559" s="649" t="s">
        <v>866</v>
      </c>
      <c r="AG559" s="64"/>
      <c r="AJ559" s="68"/>
      <c r="AK559" s="68">
        <v>0</v>
      </c>
      <c r="BB559" s="650" t="s">
        <v>1</v>
      </c>
      <c r="BM559" s="64">
        <f t="shared" si="110"/>
        <v>0</v>
      </c>
      <c r="BN559" s="64">
        <f t="shared" si="111"/>
        <v>0</v>
      </c>
      <c r="BO559" s="64">
        <f t="shared" si="112"/>
        <v>0</v>
      </c>
      <c r="BP559" s="64">
        <f t="shared" si="113"/>
        <v>0</v>
      </c>
    </row>
    <row r="560" spans="1:68" ht="16.5" customHeight="1" x14ac:dyDescent="0.25">
      <c r="A560" s="54" t="s">
        <v>877</v>
      </c>
      <c r="B560" s="54" t="s">
        <v>878</v>
      </c>
      <c r="C560" s="31">
        <v>4301011799</v>
      </c>
      <c r="D560" s="788">
        <v>4680115884519</v>
      </c>
      <c r="E560" s="789"/>
      <c r="F560" s="776">
        <v>0.88</v>
      </c>
      <c r="G560" s="32">
        <v>6</v>
      </c>
      <c r="H560" s="776">
        <v>5.28</v>
      </c>
      <c r="I560" s="776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7">
        <v>0</v>
      </c>
      <c r="Y560" s="778">
        <f t="shared" si="109"/>
        <v>0</v>
      </c>
      <c r="Z560" s="36" t="str">
        <f t="shared" si="114"/>
        <v/>
      </c>
      <c r="AA560" s="56"/>
      <c r="AB560" s="57"/>
      <c r="AC560" s="651" t="s">
        <v>879</v>
      </c>
      <c r="AG560" s="64"/>
      <c r="AJ560" s="68"/>
      <c r="AK560" s="68">
        <v>0</v>
      </c>
      <c r="BB560" s="652" t="s">
        <v>1</v>
      </c>
      <c r="BM560" s="64">
        <f t="shared" si="110"/>
        <v>0</v>
      </c>
      <c r="BN560" s="64">
        <f t="shared" si="111"/>
        <v>0</v>
      </c>
      <c r="BO560" s="64">
        <f t="shared" si="112"/>
        <v>0</v>
      </c>
      <c r="BP560" s="64">
        <f t="shared" si="113"/>
        <v>0</v>
      </c>
    </row>
    <row r="561" spans="1:68" ht="27" customHeight="1" x14ac:dyDescent="0.25">
      <c r="A561" s="54" t="s">
        <v>880</v>
      </c>
      <c r="B561" s="54" t="s">
        <v>881</v>
      </c>
      <c r="C561" s="31">
        <v>4301011376</v>
      </c>
      <c r="D561" s="788">
        <v>4680115885226</v>
      </c>
      <c r="E561" s="789"/>
      <c r="F561" s="776">
        <v>0.88</v>
      </c>
      <c r="G561" s="32">
        <v>6</v>
      </c>
      <c r="H561" s="776">
        <v>5.28</v>
      </c>
      <c r="I561" s="776">
        <v>5.64</v>
      </c>
      <c r="J561" s="32">
        <v>104</v>
      </c>
      <c r="K561" s="32" t="s">
        <v>118</v>
      </c>
      <c r="L561" s="32"/>
      <c r="M561" s="33" t="s">
        <v>77</v>
      </c>
      <c r="N561" s="33"/>
      <c r="O561" s="32">
        <v>60</v>
      </c>
      <c r="P561" s="104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7">
        <v>0</v>
      </c>
      <c r="Y561" s="778">
        <f t="shared" si="109"/>
        <v>0</v>
      </c>
      <c r="Z561" s="36" t="str">
        <f t="shared" si="114"/>
        <v/>
      </c>
      <c r="AA561" s="56"/>
      <c r="AB561" s="57"/>
      <c r="AC561" s="653" t="s">
        <v>882</v>
      </c>
      <c r="AG561" s="64"/>
      <c r="AJ561" s="68"/>
      <c r="AK561" s="68">
        <v>0</v>
      </c>
      <c r="BB561" s="654" t="s">
        <v>1</v>
      </c>
      <c r="BM561" s="64">
        <f t="shared" si="110"/>
        <v>0</v>
      </c>
      <c r="BN561" s="64">
        <f t="shared" si="111"/>
        <v>0</v>
      </c>
      <c r="BO561" s="64">
        <f t="shared" si="112"/>
        <v>0</v>
      </c>
      <c r="BP561" s="64">
        <f t="shared" si="113"/>
        <v>0</v>
      </c>
    </row>
    <row r="562" spans="1:68" ht="27" customHeight="1" x14ac:dyDescent="0.25">
      <c r="A562" s="54" t="s">
        <v>883</v>
      </c>
      <c r="B562" s="54" t="s">
        <v>884</v>
      </c>
      <c r="C562" s="31">
        <v>4301011778</v>
      </c>
      <c r="D562" s="788">
        <v>4680115880603</v>
      </c>
      <c r="E562" s="789"/>
      <c r="F562" s="776">
        <v>0.6</v>
      </c>
      <c r="G562" s="32">
        <v>6</v>
      </c>
      <c r="H562" s="776">
        <v>3.6</v>
      </c>
      <c r="I562" s="776">
        <v>3.81</v>
      </c>
      <c r="J562" s="32">
        <v>132</v>
      </c>
      <c r="K562" s="32" t="s">
        <v>128</v>
      </c>
      <c r="L562" s="32"/>
      <c r="M562" s="33" t="s">
        <v>121</v>
      </c>
      <c r="N562" s="33"/>
      <c r="O562" s="32">
        <v>60</v>
      </c>
      <c r="P562" s="80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7">
        <v>26</v>
      </c>
      <c r="Y562" s="778">
        <f t="shared" si="109"/>
        <v>28.8</v>
      </c>
      <c r="Z562" s="36">
        <f>IFERROR(IF(Y562=0,"",ROUNDUP(Y562/H562,0)*0.00902),"")</f>
        <v>7.2160000000000002E-2</v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10"/>
        <v>27.516666666666666</v>
      </c>
      <c r="BN562" s="64">
        <f t="shared" si="111"/>
        <v>30.48</v>
      </c>
      <c r="BO562" s="64">
        <f t="shared" si="112"/>
        <v>5.4713804713804715E-2</v>
      </c>
      <c r="BP562" s="64">
        <f t="shared" si="113"/>
        <v>6.0606060606060608E-2</v>
      </c>
    </row>
    <row r="563" spans="1:68" ht="27" customHeight="1" x14ac:dyDescent="0.25">
      <c r="A563" s="54" t="s">
        <v>883</v>
      </c>
      <c r="B563" s="54" t="s">
        <v>885</v>
      </c>
      <c r="C563" s="31">
        <v>4301012035</v>
      </c>
      <c r="D563" s="788">
        <v>4680115880603</v>
      </c>
      <c r="E563" s="789"/>
      <c r="F563" s="776">
        <v>0.6</v>
      </c>
      <c r="G563" s="32">
        <v>8</v>
      </c>
      <c r="H563" s="776">
        <v>4.8</v>
      </c>
      <c r="I563" s="776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46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7">
        <v>0</v>
      </c>
      <c r="Y563" s="778">
        <f t="shared" si="109"/>
        <v>0</v>
      </c>
      <c r="Z563" s="36" t="str">
        <f>IFERROR(IF(Y563=0,"",ROUNDUP(Y563/H563,0)*0.00937),"")</f>
        <v/>
      </c>
      <c r="AA563" s="56"/>
      <c r="AB563" s="57"/>
      <c r="AC563" s="657" t="s">
        <v>119</v>
      </c>
      <c r="AG563" s="64"/>
      <c r="AJ563" s="68"/>
      <c r="AK563" s="68">
        <v>0</v>
      </c>
      <c r="BB563" s="658" t="s">
        <v>1</v>
      </c>
      <c r="BM563" s="64">
        <f t="shared" si="110"/>
        <v>0</v>
      </c>
      <c r="BN563" s="64">
        <f t="shared" si="111"/>
        <v>0</v>
      </c>
      <c r="BO563" s="64">
        <f t="shared" si="112"/>
        <v>0</v>
      </c>
      <c r="BP563" s="64">
        <f t="shared" si="113"/>
        <v>0</v>
      </c>
    </row>
    <row r="564" spans="1:68" ht="27" customHeight="1" x14ac:dyDescent="0.25">
      <c r="A564" s="54" t="s">
        <v>886</v>
      </c>
      <c r="B564" s="54" t="s">
        <v>887</v>
      </c>
      <c r="C564" s="31">
        <v>4301012036</v>
      </c>
      <c r="D564" s="788">
        <v>4680115882782</v>
      </c>
      <c r="E564" s="789"/>
      <c r="F564" s="776">
        <v>0.6</v>
      </c>
      <c r="G564" s="32">
        <v>8</v>
      </c>
      <c r="H564" s="776">
        <v>4.8</v>
      </c>
      <c r="I564" s="776">
        <v>6.96</v>
      </c>
      <c r="J564" s="32">
        <v>120</v>
      </c>
      <c r="K564" s="32" t="s">
        <v>128</v>
      </c>
      <c r="L564" s="32"/>
      <c r="M564" s="33" t="s">
        <v>121</v>
      </c>
      <c r="N564" s="33"/>
      <c r="O564" s="32">
        <v>60</v>
      </c>
      <c r="P564" s="10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7">
        <v>0</v>
      </c>
      <c r="Y564" s="778">
        <f t="shared" si="109"/>
        <v>0</v>
      </c>
      <c r="Z564" s="36" t="str">
        <f>IFERROR(IF(Y564=0,"",ROUNDUP(Y564/H564,0)*0.00937),"")</f>
        <v/>
      </c>
      <c r="AA564" s="56"/>
      <c r="AB564" s="57"/>
      <c r="AC564" s="659" t="s">
        <v>871</v>
      </c>
      <c r="AG564" s="64"/>
      <c r="AJ564" s="68"/>
      <c r="AK564" s="68">
        <v>0</v>
      </c>
      <c r="BB564" s="660" t="s">
        <v>1</v>
      </c>
      <c r="BM564" s="64">
        <f t="shared" si="110"/>
        <v>0</v>
      </c>
      <c r="BN564" s="64">
        <f t="shared" si="111"/>
        <v>0</v>
      </c>
      <c r="BO564" s="64">
        <f t="shared" si="112"/>
        <v>0</v>
      </c>
      <c r="BP564" s="64">
        <f t="shared" si="113"/>
        <v>0</v>
      </c>
    </row>
    <row r="565" spans="1:68" ht="27" customHeight="1" x14ac:dyDescent="0.25">
      <c r="A565" s="54" t="s">
        <v>888</v>
      </c>
      <c r="B565" s="54" t="s">
        <v>889</v>
      </c>
      <c r="C565" s="31">
        <v>4301011784</v>
      </c>
      <c r="D565" s="788">
        <v>4607091389982</v>
      </c>
      <c r="E565" s="789"/>
      <c r="F565" s="776">
        <v>0.6</v>
      </c>
      <c r="G565" s="32">
        <v>6</v>
      </c>
      <c r="H565" s="776">
        <v>3.6</v>
      </c>
      <c r="I565" s="776">
        <v>3.81</v>
      </c>
      <c r="J565" s="32">
        <v>132</v>
      </c>
      <c r="K565" s="32" t="s">
        <v>128</v>
      </c>
      <c r="L565" s="32"/>
      <c r="M565" s="33" t="s">
        <v>121</v>
      </c>
      <c r="N565" s="33"/>
      <c r="O565" s="32">
        <v>60</v>
      </c>
      <c r="P565" s="8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7">
        <v>0</v>
      </c>
      <c r="Y565" s="778">
        <f t="shared" si="109"/>
        <v>0</v>
      </c>
      <c r="Z565" s="36" t="str">
        <f>IFERROR(IF(Y565=0,"",ROUNDUP(Y565/H565,0)*0.00902),"")</f>
        <v/>
      </c>
      <c r="AA565" s="56"/>
      <c r="AB565" s="57"/>
      <c r="AC565" s="661" t="s">
        <v>866</v>
      </c>
      <c r="AG565" s="64"/>
      <c r="AJ565" s="68"/>
      <c r="AK565" s="68">
        <v>0</v>
      </c>
      <c r="BB565" s="662" t="s">
        <v>1</v>
      </c>
      <c r="BM565" s="64">
        <f t="shared" si="110"/>
        <v>0</v>
      </c>
      <c r="BN565" s="64">
        <f t="shared" si="111"/>
        <v>0</v>
      </c>
      <c r="BO565" s="64">
        <f t="shared" si="112"/>
        <v>0</v>
      </c>
      <c r="BP565" s="64">
        <f t="shared" si="113"/>
        <v>0</v>
      </c>
    </row>
    <row r="566" spans="1:68" ht="27" customHeight="1" x14ac:dyDescent="0.25">
      <c r="A566" s="54" t="s">
        <v>888</v>
      </c>
      <c r="B566" s="54" t="s">
        <v>890</v>
      </c>
      <c r="C566" s="31">
        <v>4301012034</v>
      </c>
      <c r="D566" s="788">
        <v>4607091389982</v>
      </c>
      <c r="E566" s="789"/>
      <c r="F566" s="776">
        <v>0.6</v>
      </c>
      <c r="G566" s="32">
        <v>8</v>
      </c>
      <c r="H566" s="776">
        <v>4.8</v>
      </c>
      <c r="I566" s="776">
        <v>6.96</v>
      </c>
      <c r="J566" s="32">
        <v>120</v>
      </c>
      <c r="K566" s="32" t="s">
        <v>128</v>
      </c>
      <c r="L566" s="32"/>
      <c r="M566" s="33" t="s">
        <v>121</v>
      </c>
      <c r="N566" s="33"/>
      <c r="O566" s="32">
        <v>60</v>
      </c>
      <c r="P566" s="103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82"/>
      <c r="R566" s="782"/>
      <c r="S566" s="782"/>
      <c r="T566" s="783"/>
      <c r="U566" s="34"/>
      <c r="V566" s="34"/>
      <c r="W566" s="35" t="s">
        <v>69</v>
      </c>
      <c r="X566" s="777">
        <v>0</v>
      </c>
      <c r="Y566" s="778">
        <f t="shared" si="109"/>
        <v>0</v>
      </c>
      <c r="Z566" s="36" t="str">
        <f>IFERROR(IF(Y566=0,"",ROUNDUP(Y566/H566,0)*0.00937),"")</f>
        <v/>
      </c>
      <c r="AA566" s="56"/>
      <c r="AB566" s="57"/>
      <c r="AC566" s="663" t="s">
        <v>866</v>
      </c>
      <c r="AG566" s="64"/>
      <c r="AJ566" s="68"/>
      <c r="AK566" s="68">
        <v>0</v>
      </c>
      <c r="BB566" s="664" t="s">
        <v>1</v>
      </c>
      <c r="BM566" s="64">
        <f t="shared" si="110"/>
        <v>0</v>
      </c>
      <c r="BN566" s="64">
        <f t="shared" si="111"/>
        <v>0</v>
      </c>
      <c r="BO566" s="64">
        <f t="shared" si="112"/>
        <v>0</v>
      </c>
      <c r="BP566" s="64">
        <f t="shared" si="113"/>
        <v>0</v>
      </c>
    </row>
    <row r="567" spans="1:68" x14ac:dyDescent="0.2">
      <c r="A567" s="791"/>
      <c r="B567" s="792"/>
      <c r="C567" s="792"/>
      <c r="D567" s="792"/>
      <c r="E567" s="792"/>
      <c r="F567" s="792"/>
      <c r="G567" s="792"/>
      <c r="H567" s="792"/>
      <c r="I567" s="792"/>
      <c r="J567" s="792"/>
      <c r="K567" s="792"/>
      <c r="L567" s="792"/>
      <c r="M567" s="792"/>
      <c r="N567" s="792"/>
      <c r="O567" s="793"/>
      <c r="P567" s="795" t="s">
        <v>71</v>
      </c>
      <c r="Q567" s="796"/>
      <c r="R567" s="796"/>
      <c r="S567" s="796"/>
      <c r="T567" s="796"/>
      <c r="U567" s="796"/>
      <c r="V567" s="797"/>
      <c r="W567" s="37" t="s">
        <v>72</v>
      </c>
      <c r="X567" s="779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</f>
        <v>7.2222222222222223</v>
      </c>
      <c r="Y567" s="779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</f>
        <v>8</v>
      </c>
      <c r="Z567" s="779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</f>
        <v>7.2160000000000002E-2</v>
      </c>
      <c r="AA567" s="780"/>
      <c r="AB567" s="780"/>
      <c r="AC567" s="780"/>
    </row>
    <row r="568" spans="1:68" x14ac:dyDescent="0.2">
      <c r="A568" s="792"/>
      <c r="B568" s="792"/>
      <c r="C568" s="792"/>
      <c r="D568" s="792"/>
      <c r="E568" s="792"/>
      <c r="F568" s="792"/>
      <c r="G568" s="792"/>
      <c r="H568" s="792"/>
      <c r="I568" s="792"/>
      <c r="J568" s="792"/>
      <c r="K568" s="792"/>
      <c r="L568" s="792"/>
      <c r="M568" s="792"/>
      <c r="N568" s="792"/>
      <c r="O568" s="793"/>
      <c r="P568" s="795" t="s">
        <v>71</v>
      </c>
      <c r="Q568" s="796"/>
      <c r="R568" s="796"/>
      <c r="S568" s="796"/>
      <c r="T568" s="796"/>
      <c r="U568" s="796"/>
      <c r="V568" s="797"/>
      <c r="W568" s="37" t="s">
        <v>69</v>
      </c>
      <c r="X568" s="779">
        <f>IFERROR(SUM(X555:X566),"0")</f>
        <v>26</v>
      </c>
      <c r="Y568" s="779">
        <f>IFERROR(SUM(Y555:Y566),"0")</f>
        <v>28.8</v>
      </c>
      <c r="Z568" s="37"/>
      <c r="AA568" s="780"/>
      <c r="AB568" s="780"/>
      <c r="AC568" s="780"/>
    </row>
    <row r="569" spans="1:68" ht="14.25" customHeight="1" x14ac:dyDescent="0.25">
      <c r="A569" s="800" t="s">
        <v>172</v>
      </c>
      <c r="B569" s="792"/>
      <c r="C569" s="792"/>
      <c r="D569" s="792"/>
      <c r="E569" s="792"/>
      <c r="F569" s="792"/>
      <c r="G569" s="792"/>
      <c r="H569" s="792"/>
      <c r="I569" s="792"/>
      <c r="J569" s="792"/>
      <c r="K569" s="792"/>
      <c r="L569" s="792"/>
      <c r="M569" s="792"/>
      <c r="N569" s="792"/>
      <c r="O569" s="792"/>
      <c r="P569" s="792"/>
      <c r="Q569" s="792"/>
      <c r="R569" s="792"/>
      <c r="S569" s="792"/>
      <c r="T569" s="792"/>
      <c r="U569" s="792"/>
      <c r="V569" s="792"/>
      <c r="W569" s="792"/>
      <c r="X569" s="792"/>
      <c r="Y569" s="792"/>
      <c r="Z569" s="792"/>
      <c r="AA569" s="773"/>
      <c r="AB569" s="773"/>
      <c r="AC569" s="773"/>
    </row>
    <row r="570" spans="1:68" ht="16.5" customHeight="1" x14ac:dyDescent="0.25">
      <c r="A570" s="54" t="s">
        <v>891</v>
      </c>
      <c r="B570" s="54" t="s">
        <v>892</v>
      </c>
      <c r="C570" s="31">
        <v>4301020222</v>
      </c>
      <c r="D570" s="788">
        <v>4607091388930</v>
      </c>
      <c r="E570" s="789"/>
      <c r="F570" s="776">
        <v>0.88</v>
      </c>
      <c r="G570" s="32">
        <v>6</v>
      </c>
      <c r="H570" s="776">
        <v>5.28</v>
      </c>
      <c r="I570" s="776">
        <v>5.64</v>
      </c>
      <c r="J570" s="32">
        <v>104</v>
      </c>
      <c r="K570" s="32" t="s">
        <v>118</v>
      </c>
      <c r="L570" s="32"/>
      <c r="M570" s="33" t="s">
        <v>121</v>
      </c>
      <c r="N570" s="33"/>
      <c r="O570" s="32">
        <v>55</v>
      </c>
      <c r="P570" s="8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0" s="782"/>
      <c r="R570" s="782"/>
      <c r="S570" s="782"/>
      <c r="T570" s="783"/>
      <c r="U570" s="34"/>
      <c r="V570" s="34"/>
      <c r="W570" s="35" t="s">
        <v>69</v>
      </c>
      <c r="X570" s="777">
        <v>0</v>
      </c>
      <c r="Y570" s="778">
        <f>IFERROR(IF(X570="",0,CEILING((X570/$H570),1)*$H570),"")</f>
        <v>0</v>
      </c>
      <c r="Z570" s="36" t="str">
        <f>IFERROR(IF(Y570=0,"",ROUNDUP(Y570/H570,0)*0.01196),"")</f>
        <v/>
      </c>
      <c r="AA570" s="56"/>
      <c r="AB570" s="57"/>
      <c r="AC570" s="665" t="s">
        <v>893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customHeight="1" x14ac:dyDescent="0.25">
      <c r="A571" s="54" t="s">
        <v>894</v>
      </c>
      <c r="B571" s="54" t="s">
        <v>895</v>
      </c>
      <c r="C571" s="31">
        <v>4301020364</v>
      </c>
      <c r="D571" s="788">
        <v>4680115880054</v>
      </c>
      <c r="E571" s="789"/>
      <c r="F571" s="776">
        <v>0.6</v>
      </c>
      <c r="G571" s="32">
        <v>8</v>
      </c>
      <c r="H571" s="776">
        <v>4.8</v>
      </c>
      <c r="I571" s="776">
        <v>6.96</v>
      </c>
      <c r="J571" s="32">
        <v>120</v>
      </c>
      <c r="K571" s="32" t="s">
        <v>128</v>
      </c>
      <c r="L571" s="32"/>
      <c r="M571" s="33" t="s">
        <v>121</v>
      </c>
      <c r="N571" s="33"/>
      <c r="O571" s="32">
        <v>55</v>
      </c>
      <c r="P571" s="875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7">
        <v>0</v>
      </c>
      <c r="Y571" s="778">
        <f>IFERROR(IF(X571="",0,CEILING((X571/$H571),1)*$H571),"")</f>
        <v>0</v>
      </c>
      <c r="Z571" s="36" t="str">
        <f>IFERROR(IF(Y571=0,"",ROUNDUP(Y571/H571,0)*0.00937),"")</f>
        <v/>
      </c>
      <c r="AA571" s="56"/>
      <c r="AB571" s="57"/>
      <c r="AC571" s="667" t="s">
        <v>893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ht="16.5" customHeight="1" x14ac:dyDescent="0.25">
      <c r="A572" s="54" t="s">
        <v>894</v>
      </c>
      <c r="B572" s="54" t="s">
        <v>896</v>
      </c>
      <c r="C572" s="31">
        <v>4301020206</v>
      </c>
      <c r="D572" s="788">
        <v>4680115880054</v>
      </c>
      <c r="E572" s="789"/>
      <c r="F572" s="776">
        <v>0.6</v>
      </c>
      <c r="G572" s="32">
        <v>6</v>
      </c>
      <c r="H572" s="776">
        <v>3.6</v>
      </c>
      <c r="I572" s="776">
        <v>3.81</v>
      </c>
      <c r="J572" s="32">
        <v>132</v>
      </c>
      <c r="K572" s="32" t="s">
        <v>128</v>
      </c>
      <c r="L572" s="32"/>
      <c r="M572" s="33" t="s">
        <v>121</v>
      </c>
      <c r="N572" s="33"/>
      <c r="O572" s="32">
        <v>55</v>
      </c>
      <c r="P572" s="884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2" s="782"/>
      <c r="R572" s="782"/>
      <c r="S572" s="782"/>
      <c r="T572" s="783"/>
      <c r="U572" s="34"/>
      <c r="V572" s="34"/>
      <c r="W572" s="35" t="s">
        <v>69</v>
      </c>
      <c r="X572" s="777">
        <v>0</v>
      </c>
      <c r="Y572" s="778">
        <f>IFERROR(IF(X572="",0,CEILING((X572/$H572),1)*$H572),"")</f>
        <v>0</v>
      </c>
      <c r="Z572" s="36" t="str">
        <f>IFERROR(IF(Y572=0,"",ROUNDUP(Y572/H572,0)*0.00902),"")</f>
        <v/>
      </c>
      <c r="AA572" s="56"/>
      <c r="AB572" s="57"/>
      <c r="AC572" s="669" t="s">
        <v>893</v>
      </c>
      <c r="AG572" s="64"/>
      <c r="AJ572" s="68"/>
      <c r="AK572" s="68">
        <v>0</v>
      </c>
      <c r="BB572" s="670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791"/>
      <c r="B573" s="792"/>
      <c r="C573" s="792"/>
      <c r="D573" s="792"/>
      <c r="E573" s="792"/>
      <c r="F573" s="792"/>
      <c r="G573" s="792"/>
      <c r="H573" s="792"/>
      <c r="I573" s="792"/>
      <c r="J573" s="792"/>
      <c r="K573" s="792"/>
      <c r="L573" s="792"/>
      <c r="M573" s="792"/>
      <c r="N573" s="792"/>
      <c r="O573" s="793"/>
      <c r="P573" s="795" t="s">
        <v>71</v>
      </c>
      <c r="Q573" s="796"/>
      <c r="R573" s="796"/>
      <c r="S573" s="796"/>
      <c r="T573" s="796"/>
      <c r="U573" s="796"/>
      <c r="V573" s="797"/>
      <c r="W573" s="37" t="s">
        <v>72</v>
      </c>
      <c r="X573" s="779">
        <f>IFERROR(X570/H570,"0")+IFERROR(X571/H571,"0")+IFERROR(X572/H572,"0")</f>
        <v>0</v>
      </c>
      <c r="Y573" s="779">
        <f>IFERROR(Y570/H570,"0")+IFERROR(Y571/H571,"0")+IFERROR(Y572/H572,"0")</f>
        <v>0</v>
      </c>
      <c r="Z573" s="779">
        <f>IFERROR(IF(Z570="",0,Z570),"0")+IFERROR(IF(Z571="",0,Z571),"0")+IFERROR(IF(Z572="",0,Z572),"0")</f>
        <v>0</v>
      </c>
      <c r="AA573" s="780"/>
      <c r="AB573" s="780"/>
      <c r="AC573" s="780"/>
    </row>
    <row r="574" spans="1:68" x14ac:dyDescent="0.2">
      <c r="A574" s="792"/>
      <c r="B574" s="792"/>
      <c r="C574" s="792"/>
      <c r="D574" s="792"/>
      <c r="E574" s="792"/>
      <c r="F574" s="792"/>
      <c r="G574" s="792"/>
      <c r="H574" s="792"/>
      <c r="I574" s="792"/>
      <c r="J574" s="792"/>
      <c r="K574" s="792"/>
      <c r="L574" s="792"/>
      <c r="M574" s="792"/>
      <c r="N574" s="792"/>
      <c r="O574" s="793"/>
      <c r="P574" s="795" t="s">
        <v>71</v>
      </c>
      <c r="Q574" s="796"/>
      <c r="R574" s="796"/>
      <c r="S574" s="796"/>
      <c r="T574" s="796"/>
      <c r="U574" s="796"/>
      <c r="V574" s="797"/>
      <c r="W574" s="37" t="s">
        <v>69</v>
      </c>
      <c r="X574" s="779">
        <f>IFERROR(SUM(X570:X572),"0")</f>
        <v>0</v>
      </c>
      <c r="Y574" s="779">
        <f>IFERROR(SUM(Y570:Y572),"0")</f>
        <v>0</v>
      </c>
      <c r="Z574" s="37"/>
      <c r="AA574" s="780"/>
      <c r="AB574" s="780"/>
      <c r="AC574" s="780"/>
    </row>
    <row r="575" spans="1:68" ht="14.25" customHeight="1" x14ac:dyDescent="0.25">
      <c r="A575" s="800" t="s">
        <v>64</v>
      </c>
      <c r="B575" s="792"/>
      <c r="C575" s="792"/>
      <c r="D575" s="792"/>
      <c r="E575" s="792"/>
      <c r="F575" s="792"/>
      <c r="G575" s="792"/>
      <c r="H575" s="792"/>
      <c r="I575" s="792"/>
      <c r="J575" s="792"/>
      <c r="K575" s="792"/>
      <c r="L575" s="792"/>
      <c r="M575" s="792"/>
      <c r="N575" s="792"/>
      <c r="O575" s="792"/>
      <c r="P575" s="792"/>
      <c r="Q575" s="792"/>
      <c r="R575" s="792"/>
      <c r="S575" s="792"/>
      <c r="T575" s="792"/>
      <c r="U575" s="792"/>
      <c r="V575" s="792"/>
      <c r="W575" s="792"/>
      <c r="X575" s="792"/>
      <c r="Y575" s="792"/>
      <c r="Z575" s="792"/>
      <c r="AA575" s="773"/>
      <c r="AB575" s="773"/>
      <c r="AC575" s="773"/>
    </row>
    <row r="576" spans="1:68" ht="27" customHeight="1" x14ac:dyDescent="0.25">
      <c r="A576" s="54" t="s">
        <v>897</v>
      </c>
      <c r="B576" s="54" t="s">
        <v>898</v>
      </c>
      <c r="C576" s="31">
        <v>4301031252</v>
      </c>
      <c r="D576" s="788">
        <v>4680115883116</v>
      </c>
      <c r="E576" s="789"/>
      <c r="F576" s="776">
        <v>0.88</v>
      </c>
      <c r="G576" s="32">
        <v>6</v>
      </c>
      <c r="H576" s="776">
        <v>5.28</v>
      </c>
      <c r="I576" s="776">
        <v>5.64</v>
      </c>
      <c r="J576" s="32">
        <v>104</v>
      </c>
      <c r="K576" s="32" t="s">
        <v>118</v>
      </c>
      <c r="L576" s="32"/>
      <c r="M576" s="33" t="s">
        <v>121</v>
      </c>
      <c r="N576" s="33"/>
      <c r="O576" s="32">
        <v>60</v>
      </c>
      <c r="P576" s="113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7">
        <v>0</v>
      </c>
      <c r="Y576" s="778">
        <f t="shared" ref="Y576:Y584" si="115">IFERROR(IF(X576="",0,CEILING((X576/$H576),1)*$H576),"")</f>
        <v>0</v>
      </c>
      <c r="Z576" s="36" t="str">
        <f>IFERROR(IF(Y576=0,"",ROUNDUP(Y576/H576,0)*0.01196),"")</f>
        <v/>
      </c>
      <c r="AA576" s="56"/>
      <c r="AB576" s="57"/>
      <c r="AC576" s="671" t="s">
        <v>899</v>
      </c>
      <c r="AG576" s="64"/>
      <c r="AJ576" s="68"/>
      <c r="AK576" s="68">
        <v>0</v>
      </c>
      <c r="BB576" s="672" t="s">
        <v>1</v>
      </c>
      <c r="BM576" s="64">
        <f t="shared" ref="BM576:BM584" si="116">IFERROR(X576*I576/H576,"0")</f>
        <v>0</v>
      </c>
      <c r="BN576" s="64">
        <f t="shared" ref="BN576:BN584" si="117">IFERROR(Y576*I576/H576,"0")</f>
        <v>0</v>
      </c>
      <c r="BO576" s="64">
        <f t="shared" ref="BO576:BO584" si="118">IFERROR(1/J576*(X576/H576),"0")</f>
        <v>0</v>
      </c>
      <c r="BP576" s="64">
        <f t="shared" ref="BP576:BP584" si="119">IFERROR(1/J576*(Y576/H576),"0")</f>
        <v>0</v>
      </c>
    </row>
    <row r="577" spans="1:68" ht="27" customHeight="1" x14ac:dyDescent="0.25">
      <c r="A577" s="54" t="s">
        <v>900</v>
      </c>
      <c r="B577" s="54" t="s">
        <v>901</v>
      </c>
      <c r="C577" s="31">
        <v>4301031248</v>
      </c>
      <c r="D577" s="788">
        <v>4680115883093</v>
      </c>
      <c r="E577" s="789"/>
      <c r="F577" s="776">
        <v>0.88</v>
      </c>
      <c r="G577" s="32">
        <v>6</v>
      </c>
      <c r="H577" s="776">
        <v>5.28</v>
      </c>
      <c r="I577" s="776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13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7">
        <v>0</v>
      </c>
      <c r="Y577" s="778">
        <f t="shared" si="115"/>
        <v>0</v>
      </c>
      <c r="Z577" s="36" t="str">
        <f>IFERROR(IF(Y577=0,"",ROUNDUP(Y577/H577,0)*0.01196),"")</f>
        <v/>
      </c>
      <c r="AA577" s="56"/>
      <c r="AB577" s="57"/>
      <c r="AC577" s="673" t="s">
        <v>902</v>
      </c>
      <c r="AG577" s="64"/>
      <c r="AJ577" s="68"/>
      <c r="AK577" s="68">
        <v>0</v>
      </c>
      <c r="BB577" s="674" t="s">
        <v>1</v>
      </c>
      <c r="BM577" s="64">
        <f t="shared" si="116"/>
        <v>0</v>
      </c>
      <c r="BN577" s="64">
        <f t="shared" si="117"/>
        <v>0</v>
      </c>
      <c r="BO577" s="64">
        <f t="shared" si="118"/>
        <v>0</v>
      </c>
      <c r="BP577" s="64">
        <f t="shared" si="119"/>
        <v>0</v>
      </c>
    </row>
    <row r="578" spans="1:68" ht="27" customHeight="1" x14ac:dyDescent="0.25">
      <c r="A578" s="54" t="s">
        <v>903</v>
      </c>
      <c r="B578" s="54" t="s">
        <v>904</v>
      </c>
      <c r="C578" s="31">
        <v>4301031250</v>
      </c>
      <c r="D578" s="788">
        <v>4680115883109</v>
      </c>
      <c r="E578" s="789"/>
      <c r="F578" s="776">
        <v>0.88</v>
      </c>
      <c r="G578" s="32">
        <v>6</v>
      </c>
      <c r="H578" s="776">
        <v>5.28</v>
      </c>
      <c r="I578" s="776">
        <v>5.64</v>
      </c>
      <c r="J578" s="32">
        <v>104</v>
      </c>
      <c r="K578" s="32" t="s">
        <v>118</v>
      </c>
      <c r="L578" s="32"/>
      <c r="M578" s="33" t="s">
        <v>68</v>
      </c>
      <c r="N578" s="33"/>
      <c r="O578" s="32">
        <v>60</v>
      </c>
      <c r="P578" s="1173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7">
        <v>0</v>
      </c>
      <c r="Y578" s="778">
        <f t="shared" si="115"/>
        <v>0</v>
      </c>
      <c r="Z578" s="36" t="str">
        <f>IFERROR(IF(Y578=0,"",ROUNDUP(Y578/H578,0)*0.01196),"")</f>
        <v/>
      </c>
      <c r="AA578" s="56"/>
      <c r="AB578" s="57"/>
      <c r="AC578" s="675" t="s">
        <v>905</v>
      </c>
      <c r="AG578" s="64"/>
      <c r="AJ578" s="68"/>
      <c r="AK578" s="68">
        <v>0</v>
      </c>
      <c r="BB578" s="676" t="s">
        <v>1</v>
      </c>
      <c r="BM578" s="64">
        <f t="shared" si="116"/>
        <v>0</v>
      </c>
      <c r="BN578" s="64">
        <f t="shared" si="117"/>
        <v>0</v>
      </c>
      <c r="BO578" s="64">
        <f t="shared" si="118"/>
        <v>0</v>
      </c>
      <c r="BP578" s="64">
        <f t="shared" si="119"/>
        <v>0</v>
      </c>
    </row>
    <row r="579" spans="1:68" ht="27" customHeight="1" x14ac:dyDescent="0.25">
      <c r="A579" s="54" t="s">
        <v>906</v>
      </c>
      <c r="B579" s="54" t="s">
        <v>907</v>
      </c>
      <c r="C579" s="31">
        <v>4301031249</v>
      </c>
      <c r="D579" s="788">
        <v>4680115882072</v>
      </c>
      <c r="E579" s="789"/>
      <c r="F579" s="776">
        <v>0.6</v>
      </c>
      <c r="G579" s="32">
        <v>6</v>
      </c>
      <c r="H579" s="776">
        <v>3.6</v>
      </c>
      <c r="I579" s="776">
        <v>3.81</v>
      </c>
      <c r="J579" s="32">
        <v>132</v>
      </c>
      <c r="K579" s="32" t="s">
        <v>128</v>
      </c>
      <c r="L579" s="32"/>
      <c r="M579" s="33" t="s">
        <v>121</v>
      </c>
      <c r="N579" s="33"/>
      <c r="O579" s="32">
        <v>60</v>
      </c>
      <c r="P579" s="11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7">
        <v>17</v>
      </c>
      <c r="Y579" s="778">
        <f t="shared" si="115"/>
        <v>18</v>
      </c>
      <c r="Z579" s="36">
        <f>IFERROR(IF(Y579=0,"",ROUNDUP(Y579/H579,0)*0.00902),"")</f>
        <v>4.5100000000000001E-2</v>
      </c>
      <c r="AA579" s="56"/>
      <c r="AB579" s="57"/>
      <c r="AC579" s="677" t="s">
        <v>908</v>
      </c>
      <c r="AG579" s="64"/>
      <c r="AJ579" s="68"/>
      <c r="AK579" s="68">
        <v>0</v>
      </c>
      <c r="BB579" s="678" t="s">
        <v>1</v>
      </c>
      <c r="BM579" s="64">
        <f t="shared" si="116"/>
        <v>17.991666666666664</v>
      </c>
      <c r="BN579" s="64">
        <f t="shared" si="117"/>
        <v>19.05</v>
      </c>
      <c r="BO579" s="64">
        <f t="shared" si="118"/>
        <v>3.5774410774410778E-2</v>
      </c>
      <c r="BP579" s="64">
        <f t="shared" si="119"/>
        <v>3.787878787878788E-2</v>
      </c>
    </row>
    <row r="580" spans="1:68" ht="27" customHeight="1" x14ac:dyDescent="0.25">
      <c r="A580" s="54" t="s">
        <v>906</v>
      </c>
      <c r="B580" s="54" t="s">
        <v>909</v>
      </c>
      <c r="C580" s="31">
        <v>4301031383</v>
      </c>
      <c r="D580" s="788">
        <v>4680115882072</v>
      </c>
      <c r="E580" s="789"/>
      <c r="F580" s="776">
        <v>0.6</v>
      </c>
      <c r="G580" s="32">
        <v>8</v>
      </c>
      <c r="H580" s="776">
        <v>4.8</v>
      </c>
      <c r="I580" s="776">
        <v>6.96</v>
      </c>
      <c r="J580" s="32">
        <v>120</v>
      </c>
      <c r="K580" s="32" t="s">
        <v>128</v>
      </c>
      <c r="L580" s="32"/>
      <c r="M580" s="33" t="s">
        <v>121</v>
      </c>
      <c r="N580" s="33"/>
      <c r="O580" s="32">
        <v>60</v>
      </c>
      <c r="P580" s="1105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7">
        <v>0</v>
      </c>
      <c r="Y580" s="778">
        <f t="shared" si="115"/>
        <v>0</v>
      </c>
      <c r="Z580" s="36" t="str">
        <f>IFERROR(IF(Y580=0,"",ROUNDUP(Y580/H580,0)*0.00937),"")</f>
        <v/>
      </c>
      <c r="AA580" s="56"/>
      <c r="AB580" s="57"/>
      <c r="AC580" s="679" t="s">
        <v>908</v>
      </c>
      <c r="AG580" s="64"/>
      <c r="AJ580" s="68"/>
      <c r="AK580" s="68">
        <v>0</v>
      </c>
      <c r="BB580" s="680" t="s">
        <v>1</v>
      </c>
      <c r="BM580" s="64">
        <f t="shared" si="116"/>
        <v>0</v>
      </c>
      <c r="BN580" s="64">
        <f t="shared" si="117"/>
        <v>0</v>
      </c>
      <c r="BO580" s="64">
        <f t="shared" si="118"/>
        <v>0</v>
      </c>
      <c r="BP580" s="64">
        <f t="shared" si="119"/>
        <v>0</v>
      </c>
    </row>
    <row r="581" spans="1:68" ht="27" customHeight="1" x14ac:dyDescent="0.25">
      <c r="A581" s="54" t="s">
        <v>910</v>
      </c>
      <c r="B581" s="54" t="s">
        <v>911</v>
      </c>
      <c r="C581" s="31">
        <v>4301031251</v>
      </c>
      <c r="D581" s="788">
        <v>4680115882102</v>
      </c>
      <c r="E581" s="789"/>
      <c r="F581" s="776">
        <v>0.6</v>
      </c>
      <c r="G581" s="32">
        <v>6</v>
      </c>
      <c r="H581" s="776">
        <v>3.6</v>
      </c>
      <c r="I581" s="776">
        <v>3.81</v>
      </c>
      <c r="J581" s="32">
        <v>132</v>
      </c>
      <c r="K581" s="32" t="s">
        <v>128</v>
      </c>
      <c r="L581" s="32"/>
      <c r="M581" s="33" t="s">
        <v>68</v>
      </c>
      <c r="N581" s="33"/>
      <c r="O581" s="32">
        <v>60</v>
      </c>
      <c r="P581" s="97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1" s="782"/>
      <c r="R581" s="782"/>
      <c r="S581" s="782"/>
      <c r="T581" s="783"/>
      <c r="U581" s="34"/>
      <c r="V581" s="34"/>
      <c r="W581" s="35" t="s">
        <v>69</v>
      </c>
      <c r="X581" s="777">
        <v>8</v>
      </c>
      <c r="Y581" s="778">
        <f t="shared" si="115"/>
        <v>10.8</v>
      </c>
      <c r="Z581" s="36">
        <f>IFERROR(IF(Y581=0,"",ROUNDUP(Y581/H581,0)*0.00902),"")</f>
        <v>2.7060000000000001E-2</v>
      </c>
      <c r="AA581" s="56"/>
      <c r="AB581" s="57"/>
      <c r="AC581" s="681" t="s">
        <v>902</v>
      </c>
      <c r="AG581" s="64"/>
      <c r="AJ581" s="68"/>
      <c r="AK581" s="68">
        <v>0</v>
      </c>
      <c r="BB581" s="682" t="s">
        <v>1</v>
      </c>
      <c r="BM581" s="64">
        <f t="shared" si="116"/>
        <v>8.4666666666666668</v>
      </c>
      <c r="BN581" s="64">
        <f t="shared" si="117"/>
        <v>11.430000000000001</v>
      </c>
      <c r="BO581" s="64">
        <f t="shared" si="118"/>
        <v>1.6835016835016835E-2</v>
      </c>
      <c r="BP581" s="64">
        <f t="shared" si="119"/>
        <v>2.2727272727272728E-2</v>
      </c>
    </row>
    <row r="582" spans="1:68" ht="27" customHeight="1" x14ac:dyDescent="0.25">
      <c r="A582" s="54" t="s">
        <v>910</v>
      </c>
      <c r="B582" s="54" t="s">
        <v>912</v>
      </c>
      <c r="C582" s="31">
        <v>4301031385</v>
      </c>
      <c r="D582" s="788">
        <v>4680115882102</v>
      </c>
      <c r="E582" s="789"/>
      <c r="F582" s="776">
        <v>0.6</v>
      </c>
      <c r="G582" s="32">
        <v>8</v>
      </c>
      <c r="H582" s="776">
        <v>4.8</v>
      </c>
      <c r="I582" s="776">
        <v>6.69</v>
      </c>
      <c r="J582" s="32">
        <v>120</v>
      </c>
      <c r="K582" s="32" t="s">
        <v>128</v>
      </c>
      <c r="L582" s="32"/>
      <c r="M582" s="33" t="s">
        <v>68</v>
      </c>
      <c r="N582" s="33"/>
      <c r="O582" s="32">
        <v>60</v>
      </c>
      <c r="P582" s="111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2" s="782"/>
      <c r="R582" s="782"/>
      <c r="S582" s="782"/>
      <c r="T582" s="783"/>
      <c r="U582" s="34"/>
      <c r="V582" s="34"/>
      <c r="W582" s="35" t="s">
        <v>69</v>
      </c>
      <c r="X582" s="777">
        <v>0</v>
      </c>
      <c r="Y582" s="778">
        <f t="shared" si="115"/>
        <v>0</v>
      </c>
      <c r="Z582" s="36" t="str">
        <f>IFERROR(IF(Y582=0,"",ROUNDUP(Y582/H582,0)*0.00937),"")</f>
        <v/>
      </c>
      <c r="AA582" s="56"/>
      <c r="AB582" s="57"/>
      <c r="AC582" s="683" t="s">
        <v>913</v>
      </c>
      <c r="AG582" s="64"/>
      <c r="AJ582" s="68"/>
      <c r="AK582" s="68">
        <v>0</v>
      </c>
      <c r="BB582" s="684" t="s">
        <v>1</v>
      </c>
      <c r="BM582" s="64">
        <f t="shared" si="116"/>
        <v>0</v>
      </c>
      <c r="BN582" s="64">
        <f t="shared" si="117"/>
        <v>0</v>
      </c>
      <c r="BO582" s="64">
        <f t="shared" si="118"/>
        <v>0</v>
      </c>
      <c r="BP582" s="64">
        <f t="shared" si="119"/>
        <v>0</v>
      </c>
    </row>
    <row r="583" spans="1:68" ht="27" customHeight="1" x14ac:dyDescent="0.25">
      <c r="A583" s="54" t="s">
        <v>914</v>
      </c>
      <c r="B583" s="54" t="s">
        <v>915</v>
      </c>
      <c r="C583" s="31">
        <v>4301031253</v>
      </c>
      <c r="D583" s="788">
        <v>4680115882096</v>
      </c>
      <c r="E583" s="789"/>
      <c r="F583" s="776">
        <v>0.6</v>
      </c>
      <c r="G583" s="32">
        <v>6</v>
      </c>
      <c r="H583" s="776">
        <v>3.6</v>
      </c>
      <c r="I583" s="776">
        <v>3.81</v>
      </c>
      <c r="J583" s="32">
        <v>132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3" s="782"/>
      <c r="R583" s="782"/>
      <c r="S583" s="782"/>
      <c r="T583" s="783"/>
      <c r="U583" s="34"/>
      <c r="V583" s="34"/>
      <c r="W583" s="35" t="s">
        <v>69</v>
      </c>
      <c r="X583" s="777">
        <v>36</v>
      </c>
      <c r="Y583" s="778">
        <f t="shared" si="115"/>
        <v>36</v>
      </c>
      <c r="Z583" s="36">
        <f>IFERROR(IF(Y583=0,"",ROUNDUP(Y583/H583,0)*0.00902),"")</f>
        <v>9.0200000000000002E-2</v>
      </c>
      <c r="AA583" s="56"/>
      <c r="AB583" s="57"/>
      <c r="AC583" s="685" t="s">
        <v>905</v>
      </c>
      <c r="AG583" s="64"/>
      <c r="AJ583" s="68"/>
      <c r="AK583" s="68">
        <v>0</v>
      </c>
      <c r="BB583" s="686" t="s">
        <v>1</v>
      </c>
      <c r="BM583" s="64">
        <f t="shared" si="116"/>
        <v>38.1</v>
      </c>
      <c r="BN583" s="64">
        <f t="shared" si="117"/>
        <v>38.1</v>
      </c>
      <c r="BO583" s="64">
        <f t="shared" si="118"/>
        <v>7.575757575757576E-2</v>
      </c>
      <c r="BP583" s="64">
        <f t="shared" si="119"/>
        <v>7.575757575757576E-2</v>
      </c>
    </row>
    <row r="584" spans="1:68" ht="27" customHeight="1" x14ac:dyDescent="0.25">
      <c r="A584" s="54" t="s">
        <v>914</v>
      </c>
      <c r="B584" s="54" t="s">
        <v>916</v>
      </c>
      <c r="C584" s="31">
        <v>4301031384</v>
      </c>
      <c r="D584" s="788">
        <v>4680115882096</v>
      </c>
      <c r="E584" s="789"/>
      <c r="F584" s="776">
        <v>0.6</v>
      </c>
      <c r="G584" s="32">
        <v>8</v>
      </c>
      <c r="H584" s="776">
        <v>4.8</v>
      </c>
      <c r="I584" s="776">
        <v>6.69</v>
      </c>
      <c r="J584" s="32">
        <v>120</v>
      </c>
      <c r="K584" s="32" t="s">
        <v>128</v>
      </c>
      <c r="L584" s="32"/>
      <c r="M584" s="33" t="s">
        <v>68</v>
      </c>
      <c r="N584" s="33"/>
      <c r="O584" s="32">
        <v>60</v>
      </c>
      <c r="P584" s="90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4" s="782"/>
      <c r="R584" s="782"/>
      <c r="S584" s="782"/>
      <c r="T584" s="783"/>
      <c r="U584" s="34"/>
      <c r="V584" s="34"/>
      <c r="W584" s="35" t="s">
        <v>69</v>
      </c>
      <c r="X584" s="777">
        <v>0</v>
      </c>
      <c r="Y584" s="778">
        <f t="shared" si="115"/>
        <v>0</v>
      </c>
      <c r="Z584" s="36" t="str">
        <f>IFERROR(IF(Y584=0,"",ROUNDUP(Y584/H584,0)*0.00937),"")</f>
        <v/>
      </c>
      <c r="AA584" s="56"/>
      <c r="AB584" s="57"/>
      <c r="AC584" s="687" t="s">
        <v>917</v>
      </c>
      <c r="AG584" s="64"/>
      <c r="AJ584" s="68"/>
      <c r="AK584" s="68">
        <v>0</v>
      </c>
      <c r="BB584" s="688" t="s">
        <v>1</v>
      </c>
      <c r="BM584" s="64">
        <f t="shared" si="116"/>
        <v>0</v>
      </c>
      <c r="BN584" s="64">
        <f t="shared" si="117"/>
        <v>0</v>
      </c>
      <c r="BO584" s="64">
        <f t="shared" si="118"/>
        <v>0</v>
      </c>
      <c r="BP584" s="64">
        <f t="shared" si="119"/>
        <v>0</v>
      </c>
    </row>
    <row r="585" spans="1:68" x14ac:dyDescent="0.2">
      <c r="A585" s="791"/>
      <c r="B585" s="792"/>
      <c r="C585" s="792"/>
      <c r="D585" s="792"/>
      <c r="E585" s="792"/>
      <c r="F585" s="792"/>
      <c r="G585" s="792"/>
      <c r="H585" s="792"/>
      <c r="I585" s="792"/>
      <c r="J585" s="792"/>
      <c r="K585" s="792"/>
      <c r="L585" s="792"/>
      <c r="M585" s="792"/>
      <c r="N585" s="792"/>
      <c r="O585" s="793"/>
      <c r="P585" s="795" t="s">
        <v>71</v>
      </c>
      <c r="Q585" s="796"/>
      <c r="R585" s="796"/>
      <c r="S585" s="796"/>
      <c r="T585" s="796"/>
      <c r="U585" s="796"/>
      <c r="V585" s="797"/>
      <c r="W585" s="37" t="s">
        <v>72</v>
      </c>
      <c r="X585" s="779">
        <f>IFERROR(X576/H576,"0")+IFERROR(X577/H577,"0")+IFERROR(X578/H578,"0")+IFERROR(X579/H579,"0")+IFERROR(X580/H580,"0")+IFERROR(X581/H581,"0")+IFERROR(X582/H582,"0")+IFERROR(X583/H583,"0")+IFERROR(X584/H584,"0")</f>
        <v>16.944444444444443</v>
      </c>
      <c r="Y585" s="779">
        <f>IFERROR(Y576/H576,"0")+IFERROR(Y577/H577,"0")+IFERROR(Y578/H578,"0")+IFERROR(Y579/H579,"0")+IFERROR(Y580/H580,"0")+IFERROR(Y581/H581,"0")+IFERROR(Y582/H582,"0")+IFERROR(Y583/H583,"0")+IFERROR(Y584/H584,"0")</f>
        <v>18</v>
      </c>
      <c r="Z585" s="779">
        <f>IFERROR(IF(Z576="",0,Z576),"0")+IFERROR(IF(Z577="",0,Z577),"0")+IFERROR(IF(Z578="",0,Z578),"0")+IFERROR(IF(Z579="",0,Z579),"0")+IFERROR(IF(Z580="",0,Z580),"0")+IFERROR(IF(Z581="",0,Z581),"0")+IFERROR(IF(Z582="",0,Z582),"0")+IFERROR(IF(Z583="",0,Z583),"0")+IFERROR(IF(Z584="",0,Z584),"0")</f>
        <v>0.16236</v>
      </c>
      <c r="AA585" s="780"/>
      <c r="AB585" s="780"/>
      <c r="AC585" s="780"/>
    </row>
    <row r="586" spans="1:68" x14ac:dyDescent="0.2">
      <c r="A586" s="792"/>
      <c r="B586" s="792"/>
      <c r="C586" s="792"/>
      <c r="D586" s="792"/>
      <c r="E586" s="792"/>
      <c r="F586" s="792"/>
      <c r="G586" s="792"/>
      <c r="H586" s="792"/>
      <c r="I586" s="792"/>
      <c r="J586" s="792"/>
      <c r="K586" s="792"/>
      <c r="L586" s="792"/>
      <c r="M586" s="792"/>
      <c r="N586" s="792"/>
      <c r="O586" s="793"/>
      <c r="P586" s="795" t="s">
        <v>71</v>
      </c>
      <c r="Q586" s="796"/>
      <c r="R586" s="796"/>
      <c r="S586" s="796"/>
      <c r="T586" s="796"/>
      <c r="U586" s="796"/>
      <c r="V586" s="797"/>
      <c r="W586" s="37" t="s">
        <v>69</v>
      </c>
      <c r="X586" s="779">
        <f>IFERROR(SUM(X576:X584),"0")</f>
        <v>61</v>
      </c>
      <c r="Y586" s="779">
        <f>IFERROR(SUM(Y576:Y584),"0")</f>
        <v>64.8</v>
      </c>
      <c r="Z586" s="37"/>
      <c r="AA586" s="780"/>
      <c r="AB586" s="780"/>
      <c r="AC586" s="780"/>
    </row>
    <row r="587" spans="1:68" ht="14.25" customHeight="1" x14ac:dyDescent="0.25">
      <c r="A587" s="800" t="s">
        <v>73</v>
      </c>
      <c r="B587" s="792"/>
      <c r="C587" s="792"/>
      <c r="D587" s="792"/>
      <c r="E587" s="792"/>
      <c r="F587" s="792"/>
      <c r="G587" s="792"/>
      <c r="H587" s="792"/>
      <c r="I587" s="792"/>
      <c r="J587" s="792"/>
      <c r="K587" s="792"/>
      <c r="L587" s="792"/>
      <c r="M587" s="792"/>
      <c r="N587" s="792"/>
      <c r="O587" s="792"/>
      <c r="P587" s="792"/>
      <c r="Q587" s="792"/>
      <c r="R587" s="792"/>
      <c r="S587" s="792"/>
      <c r="T587" s="792"/>
      <c r="U587" s="792"/>
      <c r="V587" s="792"/>
      <c r="W587" s="792"/>
      <c r="X587" s="792"/>
      <c r="Y587" s="792"/>
      <c r="Z587" s="792"/>
      <c r="AA587" s="773"/>
      <c r="AB587" s="773"/>
      <c r="AC587" s="773"/>
    </row>
    <row r="588" spans="1:68" ht="27" customHeight="1" x14ac:dyDescent="0.25">
      <c r="A588" s="54" t="s">
        <v>918</v>
      </c>
      <c r="B588" s="54" t="s">
        <v>919</v>
      </c>
      <c r="C588" s="31">
        <v>4301051230</v>
      </c>
      <c r="D588" s="788">
        <v>4607091383409</v>
      </c>
      <c r="E588" s="789"/>
      <c r="F588" s="776">
        <v>1.3</v>
      </c>
      <c r="G588" s="32">
        <v>6</v>
      </c>
      <c r="H588" s="776">
        <v>7.8</v>
      </c>
      <c r="I588" s="776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7">
        <v>0</v>
      </c>
      <c r="Y588" s="778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920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27" customHeight="1" x14ac:dyDescent="0.25">
      <c r="A589" s="54" t="s">
        <v>921</v>
      </c>
      <c r="B589" s="54" t="s">
        <v>922</v>
      </c>
      <c r="C589" s="31">
        <v>4301051231</v>
      </c>
      <c r="D589" s="788">
        <v>4607091383416</v>
      </c>
      <c r="E589" s="789"/>
      <c r="F589" s="776">
        <v>1.3</v>
      </c>
      <c r="G589" s="32">
        <v>6</v>
      </c>
      <c r="H589" s="776">
        <v>7.8</v>
      </c>
      <c r="I589" s="776">
        <v>8.3460000000000001</v>
      </c>
      <c r="J589" s="32">
        <v>56</v>
      </c>
      <c r="K589" s="32" t="s">
        <v>118</v>
      </c>
      <c r="L589" s="32"/>
      <c r="M589" s="33" t="s">
        <v>68</v>
      </c>
      <c r="N589" s="33"/>
      <c r="O589" s="32">
        <v>45</v>
      </c>
      <c r="P589" s="118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7">
        <v>0</v>
      </c>
      <c r="Y589" s="778">
        <f>IFERROR(IF(X589="",0,CEILING((X589/$H589),1)*$H589),"")</f>
        <v>0</v>
      </c>
      <c r="Z589" s="36" t="str">
        <f>IFERROR(IF(Y589=0,"",ROUNDUP(Y589/H589,0)*0.02175),"")</f>
        <v/>
      </c>
      <c r="AA589" s="56"/>
      <c r="AB589" s="57"/>
      <c r="AC589" s="691" t="s">
        <v>923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t="37.5" customHeight="1" x14ac:dyDescent="0.25">
      <c r="A590" s="54" t="s">
        <v>924</v>
      </c>
      <c r="B590" s="54" t="s">
        <v>925</v>
      </c>
      <c r="C590" s="31">
        <v>4301051058</v>
      </c>
      <c r="D590" s="788">
        <v>4680115883536</v>
      </c>
      <c r="E590" s="789"/>
      <c r="F590" s="776">
        <v>0.3</v>
      </c>
      <c r="G590" s="32">
        <v>6</v>
      </c>
      <c r="H590" s="776">
        <v>1.8</v>
      </c>
      <c r="I590" s="776">
        <v>2.0459999999999998</v>
      </c>
      <c r="J590" s="32">
        <v>182</v>
      </c>
      <c r="K590" s="32" t="s">
        <v>76</v>
      </c>
      <c r="L590" s="32"/>
      <c r="M590" s="33" t="s">
        <v>68</v>
      </c>
      <c r="N590" s="33"/>
      <c r="O590" s="32">
        <v>45</v>
      </c>
      <c r="P590" s="98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0" s="782"/>
      <c r="R590" s="782"/>
      <c r="S590" s="782"/>
      <c r="T590" s="783"/>
      <c r="U590" s="34"/>
      <c r="V590" s="34"/>
      <c r="W590" s="35" t="s">
        <v>69</v>
      </c>
      <c r="X590" s="777">
        <v>0</v>
      </c>
      <c r="Y590" s="778">
        <f>IFERROR(IF(X590="",0,CEILING((X590/$H590),1)*$H590),"")</f>
        <v>0</v>
      </c>
      <c r="Z590" s="36" t="str">
        <f>IFERROR(IF(Y590=0,"",ROUNDUP(Y590/H590,0)*0.00651),"")</f>
        <v/>
      </c>
      <c r="AA590" s="56"/>
      <c r="AB590" s="57"/>
      <c r="AC590" s="693" t="s">
        <v>926</v>
      </c>
      <c r="AG590" s="64"/>
      <c r="AJ590" s="68"/>
      <c r="AK590" s="68">
        <v>0</v>
      </c>
      <c r="BB590" s="694" t="s">
        <v>1</v>
      </c>
      <c r="BM590" s="64">
        <f>IFERROR(X590*I590/H590,"0")</f>
        <v>0</v>
      </c>
      <c r="BN590" s="64">
        <f>IFERROR(Y590*I590/H590,"0")</f>
        <v>0</v>
      </c>
      <c r="BO590" s="64">
        <f>IFERROR(1/J590*(X590/H590),"0")</f>
        <v>0</v>
      </c>
      <c r="BP590" s="64">
        <f>IFERROR(1/J590*(Y590/H590),"0")</f>
        <v>0</v>
      </c>
    </row>
    <row r="591" spans="1:68" x14ac:dyDescent="0.2">
      <c r="A591" s="791"/>
      <c r="B591" s="792"/>
      <c r="C591" s="792"/>
      <c r="D591" s="792"/>
      <c r="E591" s="792"/>
      <c r="F591" s="792"/>
      <c r="G591" s="792"/>
      <c r="H591" s="792"/>
      <c r="I591" s="792"/>
      <c r="J591" s="792"/>
      <c r="K591" s="792"/>
      <c r="L591" s="792"/>
      <c r="M591" s="792"/>
      <c r="N591" s="792"/>
      <c r="O591" s="793"/>
      <c r="P591" s="795" t="s">
        <v>71</v>
      </c>
      <c r="Q591" s="796"/>
      <c r="R591" s="796"/>
      <c r="S591" s="796"/>
      <c r="T591" s="796"/>
      <c r="U591" s="796"/>
      <c r="V591" s="797"/>
      <c r="W591" s="37" t="s">
        <v>72</v>
      </c>
      <c r="X591" s="779">
        <f>IFERROR(X588/H588,"0")+IFERROR(X589/H589,"0")+IFERROR(X590/H590,"0")</f>
        <v>0</v>
      </c>
      <c r="Y591" s="779">
        <f>IFERROR(Y588/H588,"0")+IFERROR(Y589/H589,"0")+IFERROR(Y590/H590,"0")</f>
        <v>0</v>
      </c>
      <c r="Z591" s="779">
        <f>IFERROR(IF(Z588="",0,Z588),"0")+IFERROR(IF(Z589="",0,Z589),"0")+IFERROR(IF(Z590="",0,Z590),"0")</f>
        <v>0</v>
      </c>
      <c r="AA591" s="780"/>
      <c r="AB591" s="780"/>
      <c r="AC591" s="780"/>
    </row>
    <row r="592" spans="1:68" x14ac:dyDescent="0.2">
      <c r="A592" s="792"/>
      <c r="B592" s="792"/>
      <c r="C592" s="792"/>
      <c r="D592" s="792"/>
      <c r="E592" s="792"/>
      <c r="F592" s="792"/>
      <c r="G592" s="792"/>
      <c r="H592" s="792"/>
      <c r="I592" s="792"/>
      <c r="J592" s="792"/>
      <c r="K592" s="792"/>
      <c r="L592" s="792"/>
      <c r="M592" s="792"/>
      <c r="N592" s="792"/>
      <c r="O592" s="793"/>
      <c r="P592" s="795" t="s">
        <v>71</v>
      </c>
      <c r="Q592" s="796"/>
      <c r="R592" s="796"/>
      <c r="S592" s="796"/>
      <c r="T592" s="796"/>
      <c r="U592" s="796"/>
      <c r="V592" s="797"/>
      <c r="W592" s="37" t="s">
        <v>69</v>
      </c>
      <c r="X592" s="779">
        <f>IFERROR(SUM(X588:X590),"0")</f>
        <v>0</v>
      </c>
      <c r="Y592" s="779">
        <f>IFERROR(SUM(Y588:Y590),"0")</f>
        <v>0</v>
      </c>
      <c r="Z592" s="37"/>
      <c r="AA592" s="780"/>
      <c r="AB592" s="780"/>
      <c r="AC592" s="780"/>
    </row>
    <row r="593" spans="1:68" ht="14.25" customHeight="1" x14ac:dyDescent="0.25">
      <c r="A593" s="800" t="s">
        <v>213</v>
      </c>
      <c r="B593" s="792"/>
      <c r="C593" s="792"/>
      <c r="D593" s="792"/>
      <c r="E593" s="792"/>
      <c r="F593" s="792"/>
      <c r="G593" s="792"/>
      <c r="H593" s="792"/>
      <c r="I593" s="792"/>
      <c r="J593" s="792"/>
      <c r="K593" s="792"/>
      <c r="L593" s="792"/>
      <c r="M593" s="792"/>
      <c r="N593" s="792"/>
      <c r="O593" s="792"/>
      <c r="P593" s="792"/>
      <c r="Q593" s="792"/>
      <c r="R593" s="792"/>
      <c r="S593" s="792"/>
      <c r="T593" s="792"/>
      <c r="U593" s="792"/>
      <c r="V593" s="792"/>
      <c r="W593" s="792"/>
      <c r="X593" s="792"/>
      <c r="Y593" s="792"/>
      <c r="Z593" s="792"/>
      <c r="AA593" s="773"/>
      <c r="AB593" s="773"/>
      <c r="AC593" s="773"/>
    </row>
    <row r="594" spans="1:68" ht="27" customHeight="1" x14ac:dyDescent="0.25">
      <c r="A594" s="54" t="s">
        <v>927</v>
      </c>
      <c r="B594" s="54" t="s">
        <v>928</v>
      </c>
      <c r="C594" s="31">
        <v>4301060363</v>
      </c>
      <c r="D594" s="788">
        <v>4680115885035</v>
      </c>
      <c r="E594" s="789"/>
      <c r="F594" s="776">
        <v>1</v>
      </c>
      <c r="G594" s="32">
        <v>4</v>
      </c>
      <c r="H594" s="776">
        <v>4</v>
      </c>
      <c r="I594" s="776">
        <v>4.4160000000000004</v>
      </c>
      <c r="J594" s="32">
        <v>104</v>
      </c>
      <c r="K594" s="32" t="s">
        <v>118</v>
      </c>
      <c r="L594" s="32"/>
      <c r="M594" s="33" t="s">
        <v>68</v>
      </c>
      <c r="N594" s="33"/>
      <c r="O594" s="32">
        <v>35</v>
      </c>
      <c r="P594" s="79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4" s="782"/>
      <c r="R594" s="782"/>
      <c r="S594" s="782"/>
      <c r="T594" s="783"/>
      <c r="U594" s="34"/>
      <c r="V594" s="34"/>
      <c r="W594" s="35" t="s">
        <v>69</v>
      </c>
      <c r="X594" s="777">
        <v>0</v>
      </c>
      <c r="Y594" s="778">
        <f>IFERROR(IF(X594="",0,CEILING((X594/$H594),1)*$H594),"")</f>
        <v>0</v>
      </c>
      <c r="Z594" s="36" t="str">
        <f>IFERROR(IF(Y594=0,"",ROUNDUP(Y594/H594,0)*0.01196),"")</f>
        <v/>
      </c>
      <c r="AA594" s="56"/>
      <c r="AB594" s="57"/>
      <c r="AC594" s="695" t="s">
        <v>929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t="27" customHeight="1" x14ac:dyDescent="0.25">
      <c r="A595" s="54" t="s">
        <v>930</v>
      </c>
      <c r="B595" s="54" t="s">
        <v>931</v>
      </c>
      <c r="C595" s="31">
        <v>4301060436</v>
      </c>
      <c r="D595" s="788">
        <v>4680115885936</v>
      </c>
      <c r="E595" s="789"/>
      <c r="F595" s="776">
        <v>1.3</v>
      </c>
      <c r="G595" s="32">
        <v>6</v>
      </c>
      <c r="H595" s="776">
        <v>7.8</v>
      </c>
      <c r="I595" s="776">
        <v>8.2799999999999994</v>
      </c>
      <c r="J595" s="32">
        <v>56</v>
      </c>
      <c r="K595" s="32" t="s">
        <v>118</v>
      </c>
      <c r="L595" s="32"/>
      <c r="M595" s="33" t="s">
        <v>68</v>
      </c>
      <c r="N595" s="33"/>
      <c r="O595" s="32">
        <v>35</v>
      </c>
      <c r="P595" s="977" t="s">
        <v>932</v>
      </c>
      <c r="Q595" s="782"/>
      <c r="R595" s="782"/>
      <c r="S595" s="782"/>
      <c r="T595" s="783"/>
      <c r="U595" s="34"/>
      <c r="V595" s="34"/>
      <c r="W595" s="35" t="s">
        <v>69</v>
      </c>
      <c r="X595" s="777">
        <v>0</v>
      </c>
      <c r="Y595" s="778">
        <f>IFERROR(IF(X595="",0,CEILING((X595/$H595),1)*$H595),"")</f>
        <v>0</v>
      </c>
      <c r="Z595" s="36" t="str">
        <f>IFERROR(IF(Y595=0,"",ROUNDUP(Y595/H595,0)*0.02175),"")</f>
        <v/>
      </c>
      <c r="AA595" s="56"/>
      <c r="AB595" s="57"/>
      <c r="AC595" s="697" t="s">
        <v>929</v>
      </c>
      <c r="AG595" s="64"/>
      <c r="AJ595" s="68"/>
      <c r="AK595" s="68">
        <v>0</v>
      </c>
      <c r="BB595" s="698" t="s">
        <v>1</v>
      </c>
      <c r="BM595" s="64">
        <f>IFERROR(X595*I595/H595,"0")</f>
        <v>0</v>
      </c>
      <c r="BN595" s="64">
        <f>IFERROR(Y595*I595/H595,"0")</f>
        <v>0</v>
      </c>
      <c r="BO595" s="64">
        <f>IFERROR(1/J595*(X595/H595),"0")</f>
        <v>0</v>
      </c>
      <c r="BP595" s="64">
        <f>IFERROR(1/J595*(Y595/H595),"0")</f>
        <v>0</v>
      </c>
    </row>
    <row r="596" spans="1:68" x14ac:dyDescent="0.2">
      <c r="A596" s="791"/>
      <c r="B596" s="792"/>
      <c r="C596" s="792"/>
      <c r="D596" s="792"/>
      <c r="E596" s="792"/>
      <c r="F596" s="792"/>
      <c r="G596" s="792"/>
      <c r="H596" s="792"/>
      <c r="I596" s="792"/>
      <c r="J596" s="792"/>
      <c r="K596" s="792"/>
      <c r="L596" s="792"/>
      <c r="M596" s="792"/>
      <c r="N596" s="792"/>
      <c r="O596" s="793"/>
      <c r="P596" s="795" t="s">
        <v>71</v>
      </c>
      <c r="Q596" s="796"/>
      <c r="R596" s="796"/>
      <c r="S596" s="796"/>
      <c r="T596" s="796"/>
      <c r="U596" s="796"/>
      <c r="V596" s="797"/>
      <c r="W596" s="37" t="s">
        <v>72</v>
      </c>
      <c r="X596" s="779">
        <f>IFERROR(X594/H594,"0")+IFERROR(X595/H595,"0")</f>
        <v>0</v>
      </c>
      <c r="Y596" s="779">
        <f>IFERROR(Y594/H594,"0")+IFERROR(Y595/H595,"0")</f>
        <v>0</v>
      </c>
      <c r="Z596" s="779">
        <f>IFERROR(IF(Z594="",0,Z594),"0")+IFERROR(IF(Z595="",0,Z595),"0")</f>
        <v>0</v>
      </c>
      <c r="AA596" s="780"/>
      <c r="AB596" s="780"/>
      <c r="AC596" s="780"/>
    </row>
    <row r="597" spans="1:68" x14ac:dyDescent="0.2">
      <c r="A597" s="792"/>
      <c r="B597" s="792"/>
      <c r="C597" s="792"/>
      <c r="D597" s="792"/>
      <c r="E597" s="792"/>
      <c r="F597" s="792"/>
      <c r="G597" s="792"/>
      <c r="H597" s="792"/>
      <c r="I597" s="792"/>
      <c r="J597" s="792"/>
      <c r="K597" s="792"/>
      <c r="L597" s="792"/>
      <c r="M597" s="792"/>
      <c r="N597" s="792"/>
      <c r="O597" s="793"/>
      <c r="P597" s="795" t="s">
        <v>71</v>
      </c>
      <c r="Q597" s="796"/>
      <c r="R597" s="796"/>
      <c r="S597" s="796"/>
      <c r="T597" s="796"/>
      <c r="U597" s="796"/>
      <c r="V597" s="797"/>
      <c r="W597" s="37" t="s">
        <v>69</v>
      </c>
      <c r="X597" s="779">
        <f>IFERROR(SUM(X594:X595),"0")</f>
        <v>0</v>
      </c>
      <c r="Y597" s="779">
        <f>IFERROR(SUM(Y594:Y595),"0")</f>
        <v>0</v>
      </c>
      <c r="Z597" s="37"/>
      <c r="AA597" s="780"/>
      <c r="AB597" s="780"/>
      <c r="AC597" s="780"/>
    </row>
    <row r="598" spans="1:68" ht="27.75" customHeight="1" x14ac:dyDescent="0.2">
      <c r="A598" s="873" t="s">
        <v>933</v>
      </c>
      <c r="B598" s="874"/>
      <c r="C598" s="874"/>
      <c r="D598" s="874"/>
      <c r="E598" s="874"/>
      <c r="F598" s="874"/>
      <c r="G598" s="874"/>
      <c r="H598" s="874"/>
      <c r="I598" s="874"/>
      <c r="J598" s="874"/>
      <c r="K598" s="874"/>
      <c r="L598" s="874"/>
      <c r="M598" s="874"/>
      <c r="N598" s="874"/>
      <c r="O598" s="874"/>
      <c r="P598" s="874"/>
      <c r="Q598" s="874"/>
      <c r="R598" s="874"/>
      <c r="S598" s="874"/>
      <c r="T598" s="874"/>
      <c r="U598" s="874"/>
      <c r="V598" s="874"/>
      <c r="W598" s="874"/>
      <c r="X598" s="874"/>
      <c r="Y598" s="874"/>
      <c r="Z598" s="874"/>
      <c r="AA598" s="48"/>
      <c r="AB598" s="48"/>
      <c r="AC598" s="48"/>
    </row>
    <row r="599" spans="1:68" ht="16.5" customHeight="1" x14ac:dyDescent="0.25">
      <c r="A599" s="807" t="s">
        <v>933</v>
      </c>
      <c r="B599" s="792"/>
      <c r="C599" s="792"/>
      <c r="D599" s="792"/>
      <c r="E599" s="792"/>
      <c r="F599" s="792"/>
      <c r="G599" s="792"/>
      <c r="H599" s="792"/>
      <c r="I599" s="792"/>
      <c r="J599" s="792"/>
      <c r="K599" s="792"/>
      <c r="L599" s="792"/>
      <c r="M599" s="792"/>
      <c r="N599" s="792"/>
      <c r="O599" s="792"/>
      <c r="P599" s="792"/>
      <c r="Q599" s="792"/>
      <c r="R599" s="792"/>
      <c r="S599" s="792"/>
      <c r="T599" s="792"/>
      <c r="U599" s="792"/>
      <c r="V599" s="792"/>
      <c r="W599" s="792"/>
      <c r="X599" s="792"/>
      <c r="Y599" s="792"/>
      <c r="Z599" s="792"/>
      <c r="AA599" s="772"/>
      <c r="AB599" s="772"/>
      <c r="AC599" s="772"/>
    </row>
    <row r="600" spans="1:68" ht="14.25" customHeight="1" x14ac:dyDescent="0.25">
      <c r="A600" s="800" t="s">
        <v>115</v>
      </c>
      <c r="B600" s="792"/>
      <c r="C600" s="792"/>
      <c r="D600" s="792"/>
      <c r="E600" s="792"/>
      <c r="F600" s="792"/>
      <c r="G600" s="792"/>
      <c r="H600" s="792"/>
      <c r="I600" s="792"/>
      <c r="J600" s="792"/>
      <c r="K600" s="792"/>
      <c r="L600" s="792"/>
      <c r="M600" s="792"/>
      <c r="N600" s="792"/>
      <c r="O600" s="792"/>
      <c r="P600" s="792"/>
      <c r="Q600" s="792"/>
      <c r="R600" s="792"/>
      <c r="S600" s="792"/>
      <c r="T600" s="792"/>
      <c r="U600" s="792"/>
      <c r="V600" s="792"/>
      <c r="W600" s="792"/>
      <c r="X600" s="792"/>
      <c r="Y600" s="792"/>
      <c r="Z600" s="792"/>
      <c r="AA600" s="773"/>
      <c r="AB600" s="773"/>
      <c r="AC600" s="773"/>
    </row>
    <row r="601" spans="1:68" ht="27" customHeight="1" x14ac:dyDescent="0.25">
      <c r="A601" s="54" t="s">
        <v>934</v>
      </c>
      <c r="B601" s="54" t="s">
        <v>935</v>
      </c>
      <c r="C601" s="31">
        <v>4301011763</v>
      </c>
      <c r="D601" s="788">
        <v>4640242181011</v>
      </c>
      <c r="E601" s="789"/>
      <c r="F601" s="776">
        <v>1.35</v>
      </c>
      <c r="G601" s="32">
        <v>8</v>
      </c>
      <c r="H601" s="776">
        <v>10.8</v>
      </c>
      <c r="I601" s="776">
        <v>11.28</v>
      </c>
      <c r="J601" s="32">
        <v>56</v>
      </c>
      <c r="K601" s="32" t="s">
        <v>118</v>
      </c>
      <c r="L601" s="32"/>
      <c r="M601" s="33" t="s">
        <v>77</v>
      </c>
      <c r="N601" s="33"/>
      <c r="O601" s="32">
        <v>55</v>
      </c>
      <c r="P601" s="1165" t="s">
        <v>936</v>
      </c>
      <c r="Q601" s="782"/>
      <c r="R601" s="782"/>
      <c r="S601" s="782"/>
      <c r="T601" s="783"/>
      <c r="U601" s="34"/>
      <c r="V601" s="34"/>
      <c r="W601" s="35" t="s">
        <v>69</v>
      </c>
      <c r="X601" s="777">
        <v>0</v>
      </c>
      <c r="Y601" s="778">
        <f t="shared" ref="Y601:Y607" si="120"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937</v>
      </c>
      <c r="AG601" s="64"/>
      <c r="AJ601" s="68"/>
      <c r="AK601" s="68">
        <v>0</v>
      </c>
      <c r="BB601" s="700" t="s">
        <v>1</v>
      </c>
      <c r="BM601" s="64">
        <f t="shared" ref="BM601:BM607" si="121">IFERROR(X601*I601/H601,"0")</f>
        <v>0</v>
      </c>
      <c r="BN601" s="64">
        <f t="shared" ref="BN601:BN607" si="122">IFERROR(Y601*I601/H601,"0")</f>
        <v>0</v>
      </c>
      <c r="BO601" s="64">
        <f t="shared" ref="BO601:BO607" si="123">IFERROR(1/J601*(X601/H601),"0")</f>
        <v>0</v>
      </c>
      <c r="BP601" s="64">
        <f t="shared" ref="BP601:BP607" si="124">IFERROR(1/J601*(Y601/H601),"0")</f>
        <v>0</v>
      </c>
    </row>
    <row r="602" spans="1:68" ht="27" customHeight="1" x14ac:dyDescent="0.25">
      <c r="A602" s="54" t="s">
        <v>938</v>
      </c>
      <c r="B602" s="54" t="s">
        <v>939</v>
      </c>
      <c r="C602" s="31">
        <v>4301011585</v>
      </c>
      <c r="D602" s="788">
        <v>4640242180441</v>
      </c>
      <c r="E602" s="789"/>
      <c r="F602" s="776">
        <v>1.5</v>
      </c>
      <c r="G602" s="32">
        <v>8</v>
      </c>
      <c r="H602" s="776">
        <v>12</v>
      </c>
      <c r="I602" s="776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5" t="s">
        <v>940</v>
      </c>
      <c r="Q602" s="782"/>
      <c r="R602" s="782"/>
      <c r="S602" s="782"/>
      <c r="T602" s="783"/>
      <c r="U602" s="34"/>
      <c r="V602" s="34"/>
      <c r="W602" s="35" t="s">
        <v>69</v>
      </c>
      <c r="X602" s="777">
        <v>0</v>
      </c>
      <c r="Y602" s="778">
        <f t="shared" si="120"/>
        <v>0</v>
      </c>
      <c r="Z602" s="36" t="str">
        <f>IFERROR(IF(Y602=0,"",ROUNDUP(Y602/H602,0)*0.02175),"")</f>
        <v/>
      </c>
      <c r="AA602" s="56"/>
      <c r="AB602" s="57"/>
      <c r="AC602" s="701" t="s">
        <v>941</v>
      </c>
      <c r="AG602" s="64"/>
      <c r="AJ602" s="68"/>
      <c r="AK602" s="68">
        <v>0</v>
      </c>
      <c r="BB602" s="702" t="s">
        <v>1</v>
      </c>
      <c r="BM602" s="64">
        <f t="shared" si="121"/>
        <v>0</v>
      </c>
      <c r="BN602" s="64">
        <f t="shared" si="122"/>
        <v>0</v>
      </c>
      <c r="BO602" s="64">
        <f t="shared" si="123"/>
        <v>0</v>
      </c>
      <c r="BP602" s="64">
        <f t="shared" si="124"/>
        <v>0</v>
      </c>
    </row>
    <row r="603" spans="1:68" ht="27" customHeight="1" x14ac:dyDescent="0.25">
      <c r="A603" s="54" t="s">
        <v>942</v>
      </c>
      <c r="B603" s="54" t="s">
        <v>943</v>
      </c>
      <c r="C603" s="31">
        <v>4301011584</v>
      </c>
      <c r="D603" s="788">
        <v>4640242180564</v>
      </c>
      <c r="E603" s="789"/>
      <c r="F603" s="776">
        <v>1.5</v>
      </c>
      <c r="G603" s="32">
        <v>8</v>
      </c>
      <c r="H603" s="776">
        <v>12</v>
      </c>
      <c r="I603" s="776">
        <v>12.48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50</v>
      </c>
      <c r="P603" s="1169" t="s">
        <v>944</v>
      </c>
      <c r="Q603" s="782"/>
      <c r="R603" s="782"/>
      <c r="S603" s="782"/>
      <c r="T603" s="783"/>
      <c r="U603" s="34"/>
      <c r="V603" s="34"/>
      <c r="W603" s="35" t="s">
        <v>69</v>
      </c>
      <c r="X603" s="777">
        <v>0</v>
      </c>
      <c r="Y603" s="778">
        <f t="shared" si="120"/>
        <v>0</v>
      </c>
      <c r="Z603" s="36" t="str">
        <f>IFERROR(IF(Y603=0,"",ROUNDUP(Y603/H603,0)*0.02175),"")</f>
        <v/>
      </c>
      <c r="AA603" s="56"/>
      <c r="AB603" s="57"/>
      <c r="AC603" s="703" t="s">
        <v>945</v>
      </c>
      <c r="AG603" s="64"/>
      <c r="AJ603" s="68"/>
      <c r="AK603" s="68">
        <v>0</v>
      </c>
      <c r="BB603" s="704" t="s">
        <v>1</v>
      </c>
      <c r="BM603" s="64">
        <f t="shared" si="121"/>
        <v>0</v>
      </c>
      <c r="BN603" s="64">
        <f t="shared" si="122"/>
        <v>0</v>
      </c>
      <c r="BO603" s="64">
        <f t="shared" si="123"/>
        <v>0</v>
      </c>
      <c r="BP603" s="64">
        <f t="shared" si="124"/>
        <v>0</v>
      </c>
    </row>
    <row r="604" spans="1:68" ht="27" customHeight="1" x14ac:dyDescent="0.25">
      <c r="A604" s="54" t="s">
        <v>946</v>
      </c>
      <c r="B604" s="54" t="s">
        <v>947</v>
      </c>
      <c r="C604" s="31">
        <v>4301011762</v>
      </c>
      <c r="D604" s="788">
        <v>4640242180922</v>
      </c>
      <c r="E604" s="789"/>
      <c r="F604" s="776">
        <v>1.35</v>
      </c>
      <c r="G604" s="32">
        <v>8</v>
      </c>
      <c r="H604" s="776">
        <v>10.8</v>
      </c>
      <c r="I604" s="776">
        <v>11.28</v>
      </c>
      <c r="J604" s="32">
        <v>56</v>
      </c>
      <c r="K604" s="32" t="s">
        <v>118</v>
      </c>
      <c r="L604" s="32"/>
      <c r="M604" s="33" t="s">
        <v>121</v>
      </c>
      <c r="N604" s="33"/>
      <c r="O604" s="32">
        <v>55</v>
      </c>
      <c r="P604" s="1032" t="s">
        <v>948</v>
      </c>
      <c r="Q604" s="782"/>
      <c r="R604" s="782"/>
      <c r="S604" s="782"/>
      <c r="T604" s="783"/>
      <c r="U604" s="34"/>
      <c r="V604" s="34"/>
      <c r="W604" s="35" t="s">
        <v>69</v>
      </c>
      <c r="X604" s="777">
        <v>0</v>
      </c>
      <c r="Y604" s="778">
        <f t="shared" si="120"/>
        <v>0</v>
      </c>
      <c r="Z604" s="36" t="str">
        <f>IFERROR(IF(Y604=0,"",ROUNDUP(Y604/H604,0)*0.02175),"")</f>
        <v/>
      </c>
      <c r="AA604" s="56"/>
      <c r="AB604" s="57"/>
      <c r="AC604" s="705" t="s">
        <v>949</v>
      </c>
      <c r="AG604" s="64"/>
      <c r="AJ604" s="68"/>
      <c r="AK604" s="68">
        <v>0</v>
      </c>
      <c r="BB604" s="706" t="s">
        <v>1</v>
      </c>
      <c r="BM604" s="64">
        <f t="shared" si="121"/>
        <v>0</v>
      </c>
      <c r="BN604" s="64">
        <f t="shared" si="122"/>
        <v>0</v>
      </c>
      <c r="BO604" s="64">
        <f t="shared" si="123"/>
        <v>0</v>
      </c>
      <c r="BP604" s="64">
        <f t="shared" si="124"/>
        <v>0</v>
      </c>
    </row>
    <row r="605" spans="1:68" ht="27" customHeight="1" x14ac:dyDescent="0.25">
      <c r="A605" s="54" t="s">
        <v>950</v>
      </c>
      <c r="B605" s="54" t="s">
        <v>951</v>
      </c>
      <c r="C605" s="31">
        <v>4301011764</v>
      </c>
      <c r="D605" s="788">
        <v>4640242181189</v>
      </c>
      <c r="E605" s="789"/>
      <c r="F605" s="776">
        <v>0.4</v>
      </c>
      <c r="G605" s="32">
        <v>10</v>
      </c>
      <c r="H605" s="776">
        <v>4</v>
      </c>
      <c r="I605" s="776">
        <v>4.21</v>
      </c>
      <c r="J605" s="32">
        <v>132</v>
      </c>
      <c r="K605" s="32" t="s">
        <v>128</v>
      </c>
      <c r="L605" s="32"/>
      <c r="M605" s="33" t="s">
        <v>77</v>
      </c>
      <c r="N605" s="33"/>
      <c r="O605" s="32">
        <v>55</v>
      </c>
      <c r="P605" s="1078" t="s">
        <v>952</v>
      </c>
      <c r="Q605" s="782"/>
      <c r="R605" s="782"/>
      <c r="S605" s="782"/>
      <c r="T605" s="783"/>
      <c r="U605" s="34"/>
      <c r="V605" s="34"/>
      <c r="W605" s="35" t="s">
        <v>69</v>
      </c>
      <c r="X605" s="777">
        <v>0</v>
      </c>
      <c r="Y605" s="778">
        <f t="shared" si="120"/>
        <v>0</v>
      </c>
      <c r="Z605" s="36" t="str">
        <f>IFERROR(IF(Y605=0,"",ROUNDUP(Y605/H605,0)*0.00902),"")</f>
        <v/>
      </c>
      <c r="AA605" s="56"/>
      <c r="AB605" s="57"/>
      <c r="AC605" s="707" t="s">
        <v>937</v>
      </c>
      <c r="AG605" s="64"/>
      <c r="AJ605" s="68"/>
      <c r="AK605" s="68">
        <v>0</v>
      </c>
      <c r="BB605" s="708" t="s">
        <v>1</v>
      </c>
      <c r="BM605" s="64">
        <f t="shared" si="121"/>
        <v>0</v>
      </c>
      <c r="BN605" s="64">
        <f t="shared" si="122"/>
        <v>0</v>
      </c>
      <c r="BO605" s="64">
        <f t="shared" si="123"/>
        <v>0</v>
      </c>
      <c r="BP605" s="64">
        <f t="shared" si="124"/>
        <v>0</v>
      </c>
    </row>
    <row r="606" spans="1:68" ht="27" customHeight="1" x14ac:dyDescent="0.25">
      <c r="A606" s="54" t="s">
        <v>953</v>
      </c>
      <c r="B606" s="54" t="s">
        <v>954</v>
      </c>
      <c r="C606" s="31">
        <v>4301011551</v>
      </c>
      <c r="D606" s="788">
        <v>4640242180038</v>
      </c>
      <c r="E606" s="789"/>
      <c r="F606" s="776">
        <v>0.4</v>
      </c>
      <c r="G606" s="32">
        <v>10</v>
      </c>
      <c r="H606" s="776">
        <v>4</v>
      </c>
      <c r="I606" s="776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50</v>
      </c>
      <c r="P606" s="967" t="s">
        <v>955</v>
      </c>
      <c r="Q606" s="782"/>
      <c r="R606" s="782"/>
      <c r="S606" s="782"/>
      <c r="T606" s="783"/>
      <c r="U606" s="34"/>
      <c r="V606" s="34"/>
      <c r="W606" s="35" t="s">
        <v>69</v>
      </c>
      <c r="X606" s="777">
        <v>0</v>
      </c>
      <c r="Y606" s="778">
        <f t="shared" si="120"/>
        <v>0</v>
      </c>
      <c r="Z606" s="36" t="str">
        <f>IFERROR(IF(Y606=0,"",ROUNDUP(Y606/H606,0)*0.00902),"")</f>
        <v/>
      </c>
      <c r="AA606" s="56"/>
      <c r="AB606" s="57"/>
      <c r="AC606" s="709" t="s">
        <v>945</v>
      </c>
      <c r="AG606" s="64"/>
      <c r="AJ606" s="68"/>
      <c r="AK606" s="68">
        <v>0</v>
      </c>
      <c r="BB606" s="710" t="s">
        <v>1</v>
      </c>
      <c r="BM606" s="64">
        <f t="shared" si="121"/>
        <v>0</v>
      </c>
      <c r="BN606" s="64">
        <f t="shared" si="122"/>
        <v>0</v>
      </c>
      <c r="BO606" s="64">
        <f t="shared" si="123"/>
        <v>0</v>
      </c>
      <c r="BP606" s="64">
        <f t="shared" si="124"/>
        <v>0</v>
      </c>
    </row>
    <row r="607" spans="1:68" ht="27" customHeight="1" x14ac:dyDescent="0.25">
      <c r="A607" s="54" t="s">
        <v>956</v>
      </c>
      <c r="B607" s="54" t="s">
        <v>957</v>
      </c>
      <c r="C607" s="31">
        <v>4301011765</v>
      </c>
      <c r="D607" s="788">
        <v>4640242181172</v>
      </c>
      <c r="E607" s="789"/>
      <c r="F607" s="776">
        <v>0.4</v>
      </c>
      <c r="G607" s="32">
        <v>10</v>
      </c>
      <c r="H607" s="776">
        <v>4</v>
      </c>
      <c r="I607" s="776">
        <v>4.21</v>
      </c>
      <c r="J607" s="32">
        <v>132</v>
      </c>
      <c r="K607" s="32" t="s">
        <v>128</v>
      </c>
      <c r="L607" s="32"/>
      <c r="M607" s="33" t="s">
        <v>121</v>
      </c>
      <c r="N607" s="33"/>
      <c r="O607" s="32">
        <v>55</v>
      </c>
      <c r="P607" s="1083" t="s">
        <v>958</v>
      </c>
      <c r="Q607" s="782"/>
      <c r="R607" s="782"/>
      <c r="S607" s="782"/>
      <c r="T607" s="783"/>
      <c r="U607" s="34"/>
      <c r="V607" s="34"/>
      <c r="W607" s="35" t="s">
        <v>69</v>
      </c>
      <c r="X607" s="777">
        <v>0</v>
      </c>
      <c r="Y607" s="778">
        <f t="shared" si="120"/>
        <v>0</v>
      </c>
      <c r="Z607" s="36" t="str">
        <f>IFERROR(IF(Y607=0,"",ROUNDUP(Y607/H607,0)*0.00902),"")</f>
        <v/>
      </c>
      <c r="AA607" s="56"/>
      <c r="AB607" s="57"/>
      <c r="AC607" s="711" t="s">
        <v>949</v>
      </c>
      <c r="AG607" s="64"/>
      <c r="AJ607" s="68"/>
      <c r="AK607" s="68">
        <v>0</v>
      </c>
      <c r="BB607" s="712" t="s">
        <v>1</v>
      </c>
      <c r="BM607" s="64">
        <f t="shared" si="121"/>
        <v>0</v>
      </c>
      <c r="BN607" s="64">
        <f t="shared" si="122"/>
        <v>0</v>
      </c>
      <c r="BO607" s="64">
        <f t="shared" si="123"/>
        <v>0</v>
      </c>
      <c r="BP607" s="64">
        <f t="shared" si="124"/>
        <v>0</v>
      </c>
    </row>
    <row r="608" spans="1:68" x14ac:dyDescent="0.2">
      <c r="A608" s="791"/>
      <c r="B608" s="792"/>
      <c r="C608" s="792"/>
      <c r="D608" s="792"/>
      <c r="E608" s="792"/>
      <c r="F608" s="792"/>
      <c r="G608" s="792"/>
      <c r="H608" s="792"/>
      <c r="I608" s="792"/>
      <c r="J608" s="792"/>
      <c r="K608" s="792"/>
      <c r="L608" s="792"/>
      <c r="M608" s="792"/>
      <c r="N608" s="792"/>
      <c r="O608" s="793"/>
      <c r="P608" s="795" t="s">
        <v>71</v>
      </c>
      <c r="Q608" s="796"/>
      <c r="R608" s="796"/>
      <c r="S608" s="796"/>
      <c r="T608" s="796"/>
      <c r="U608" s="796"/>
      <c r="V608" s="797"/>
      <c r="W608" s="37" t="s">
        <v>72</v>
      </c>
      <c r="X608" s="779">
        <f>IFERROR(X601/H601,"0")+IFERROR(X602/H602,"0")+IFERROR(X603/H603,"0")+IFERROR(X604/H604,"0")+IFERROR(X605/H605,"0")+IFERROR(X606/H606,"0")+IFERROR(X607/H607,"0")</f>
        <v>0</v>
      </c>
      <c r="Y608" s="779">
        <f>IFERROR(Y601/H601,"0")+IFERROR(Y602/H602,"0")+IFERROR(Y603/H603,"0")+IFERROR(Y604/H604,"0")+IFERROR(Y605/H605,"0")+IFERROR(Y606/H606,"0")+IFERROR(Y607/H607,"0")</f>
        <v>0</v>
      </c>
      <c r="Z608" s="779">
        <f>IFERROR(IF(Z601="",0,Z601),"0")+IFERROR(IF(Z602="",0,Z602),"0")+IFERROR(IF(Z603="",0,Z603),"0")+IFERROR(IF(Z604="",0,Z604),"0")+IFERROR(IF(Z605="",0,Z605),"0")+IFERROR(IF(Z606="",0,Z606),"0")+IFERROR(IF(Z607="",0,Z607),"0")</f>
        <v>0</v>
      </c>
      <c r="AA608" s="780"/>
      <c r="AB608" s="780"/>
      <c r="AC608" s="780"/>
    </row>
    <row r="609" spans="1:68" x14ac:dyDescent="0.2">
      <c r="A609" s="792"/>
      <c r="B609" s="792"/>
      <c r="C609" s="792"/>
      <c r="D609" s="792"/>
      <c r="E609" s="792"/>
      <c r="F609" s="792"/>
      <c r="G609" s="792"/>
      <c r="H609" s="792"/>
      <c r="I609" s="792"/>
      <c r="J609" s="792"/>
      <c r="K609" s="792"/>
      <c r="L609" s="792"/>
      <c r="M609" s="792"/>
      <c r="N609" s="792"/>
      <c r="O609" s="793"/>
      <c r="P609" s="795" t="s">
        <v>71</v>
      </c>
      <c r="Q609" s="796"/>
      <c r="R609" s="796"/>
      <c r="S609" s="796"/>
      <c r="T609" s="796"/>
      <c r="U609" s="796"/>
      <c r="V609" s="797"/>
      <c r="W609" s="37" t="s">
        <v>69</v>
      </c>
      <c r="X609" s="779">
        <f>IFERROR(SUM(X601:X607),"0")</f>
        <v>0</v>
      </c>
      <c r="Y609" s="779">
        <f>IFERROR(SUM(Y601:Y607),"0")</f>
        <v>0</v>
      </c>
      <c r="Z609" s="37"/>
      <c r="AA609" s="780"/>
      <c r="AB609" s="780"/>
      <c r="AC609" s="780"/>
    </row>
    <row r="610" spans="1:68" ht="14.25" customHeight="1" x14ac:dyDescent="0.25">
      <c r="A610" s="800" t="s">
        <v>172</v>
      </c>
      <c r="B610" s="792"/>
      <c r="C610" s="792"/>
      <c r="D610" s="792"/>
      <c r="E610" s="792"/>
      <c r="F610" s="792"/>
      <c r="G610" s="792"/>
      <c r="H610" s="792"/>
      <c r="I610" s="792"/>
      <c r="J610" s="792"/>
      <c r="K610" s="792"/>
      <c r="L610" s="792"/>
      <c r="M610" s="792"/>
      <c r="N610" s="792"/>
      <c r="O610" s="792"/>
      <c r="P610" s="792"/>
      <c r="Q610" s="792"/>
      <c r="R610" s="792"/>
      <c r="S610" s="792"/>
      <c r="T610" s="792"/>
      <c r="U610" s="792"/>
      <c r="V610" s="792"/>
      <c r="W610" s="792"/>
      <c r="X610" s="792"/>
      <c r="Y610" s="792"/>
      <c r="Z610" s="792"/>
      <c r="AA610" s="773"/>
      <c r="AB610" s="773"/>
      <c r="AC610" s="773"/>
    </row>
    <row r="611" spans="1:68" ht="16.5" customHeight="1" x14ac:dyDescent="0.25">
      <c r="A611" s="54" t="s">
        <v>959</v>
      </c>
      <c r="B611" s="54" t="s">
        <v>960</v>
      </c>
      <c r="C611" s="31">
        <v>4301020269</v>
      </c>
      <c r="D611" s="788">
        <v>4640242180519</v>
      </c>
      <c r="E611" s="789"/>
      <c r="F611" s="776">
        <v>1.35</v>
      </c>
      <c r="G611" s="32">
        <v>8</v>
      </c>
      <c r="H611" s="776">
        <v>10.8</v>
      </c>
      <c r="I611" s="776">
        <v>11.28</v>
      </c>
      <c r="J611" s="32">
        <v>56</v>
      </c>
      <c r="K611" s="32" t="s">
        <v>118</v>
      </c>
      <c r="L611" s="32"/>
      <c r="M611" s="33" t="s">
        <v>77</v>
      </c>
      <c r="N611" s="33"/>
      <c r="O611" s="32">
        <v>50</v>
      </c>
      <c r="P611" s="1018" t="s">
        <v>961</v>
      </c>
      <c r="Q611" s="782"/>
      <c r="R611" s="782"/>
      <c r="S611" s="782"/>
      <c r="T611" s="783"/>
      <c r="U611" s="34"/>
      <c r="V611" s="34"/>
      <c r="W611" s="35" t="s">
        <v>69</v>
      </c>
      <c r="X611" s="777">
        <v>0</v>
      </c>
      <c r="Y611" s="778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962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customHeight="1" x14ac:dyDescent="0.25">
      <c r="A612" s="54" t="s">
        <v>963</v>
      </c>
      <c r="B612" s="54" t="s">
        <v>964</v>
      </c>
      <c r="C612" s="31">
        <v>4301020260</v>
      </c>
      <c r="D612" s="788">
        <v>4640242180526</v>
      </c>
      <c r="E612" s="789"/>
      <c r="F612" s="776">
        <v>1.8</v>
      </c>
      <c r="G612" s="32">
        <v>6</v>
      </c>
      <c r="H612" s="776">
        <v>10.8</v>
      </c>
      <c r="I612" s="776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28" t="s">
        <v>965</v>
      </c>
      <c r="Q612" s="782"/>
      <c r="R612" s="782"/>
      <c r="S612" s="782"/>
      <c r="T612" s="783"/>
      <c r="U612" s="34"/>
      <c r="V612" s="34"/>
      <c r="W612" s="35" t="s">
        <v>69</v>
      </c>
      <c r="X612" s="777">
        <v>0</v>
      </c>
      <c r="Y612" s="778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962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customHeight="1" x14ac:dyDescent="0.25">
      <c r="A613" s="54" t="s">
        <v>966</v>
      </c>
      <c r="B613" s="54" t="s">
        <v>967</v>
      </c>
      <c r="C613" s="31">
        <v>4301020309</v>
      </c>
      <c r="D613" s="788">
        <v>4640242180090</v>
      </c>
      <c r="E613" s="789"/>
      <c r="F613" s="776">
        <v>1.35</v>
      </c>
      <c r="G613" s="32">
        <v>8</v>
      </c>
      <c r="H613" s="776">
        <v>10.8</v>
      </c>
      <c r="I613" s="776">
        <v>11.28</v>
      </c>
      <c r="J613" s="32">
        <v>56</v>
      </c>
      <c r="K613" s="32" t="s">
        <v>118</v>
      </c>
      <c r="L613" s="32"/>
      <c r="M613" s="33" t="s">
        <v>121</v>
      </c>
      <c r="N613" s="33"/>
      <c r="O613" s="32">
        <v>50</v>
      </c>
      <c r="P613" s="787" t="s">
        <v>968</v>
      </c>
      <c r="Q613" s="782"/>
      <c r="R613" s="782"/>
      <c r="S613" s="782"/>
      <c r="T613" s="783"/>
      <c r="U613" s="34"/>
      <c r="V613" s="34"/>
      <c r="W613" s="35" t="s">
        <v>69</v>
      </c>
      <c r="X613" s="777">
        <v>0</v>
      </c>
      <c r="Y613" s="778">
        <f>IFERROR(IF(X613="",0,CEILING((X613/$H613),1)*$H613),"")</f>
        <v>0</v>
      </c>
      <c r="Z613" s="36" t="str">
        <f>IFERROR(IF(Y613=0,"",ROUNDUP(Y613/H613,0)*0.02175),"")</f>
        <v/>
      </c>
      <c r="AA613" s="56"/>
      <c r="AB613" s="57"/>
      <c r="AC613" s="717" t="s">
        <v>969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t="27" customHeight="1" x14ac:dyDescent="0.25">
      <c r="A614" s="54" t="s">
        <v>970</v>
      </c>
      <c r="B614" s="54" t="s">
        <v>971</v>
      </c>
      <c r="C614" s="31">
        <v>4301020295</v>
      </c>
      <c r="D614" s="788">
        <v>4640242181363</v>
      </c>
      <c r="E614" s="789"/>
      <c r="F614" s="776">
        <v>0.4</v>
      </c>
      <c r="G614" s="32">
        <v>10</v>
      </c>
      <c r="H614" s="776">
        <v>4</v>
      </c>
      <c r="I614" s="776">
        <v>4.21</v>
      </c>
      <c r="J614" s="32">
        <v>132</v>
      </c>
      <c r="K614" s="32" t="s">
        <v>128</v>
      </c>
      <c r="L614" s="32"/>
      <c r="M614" s="33" t="s">
        <v>121</v>
      </c>
      <c r="N614" s="33"/>
      <c r="O614" s="32">
        <v>50</v>
      </c>
      <c r="P614" s="1003" t="s">
        <v>972</v>
      </c>
      <c r="Q614" s="782"/>
      <c r="R614" s="782"/>
      <c r="S614" s="782"/>
      <c r="T614" s="783"/>
      <c r="U614" s="34"/>
      <c r="V614" s="34"/>
      <c r="W614" s="35" t="s">
        <v>69</v>
      </c>
      <c r="X614" s="777">
        <v>0</v>
      </c>
      <c r="Y614" s="778">
        <f>IFERROR(IF(X614="",0,CEILING((X614/$H614),1)*$H614),"")</f>
        <v>0</v>
      </c>
      <c r="Z614" s="36" t="str">
        <f>IFERROR(IF(Y614=0,"",ROUNDUP(Y614/H614,0)*0.00902),"")</f>
        <v/>
      </c>
      <c r="AA614" s="56"/>
      <c r="AB614" s="57"/>
      <c r="AC614" s="719" t="s">
        <v>969</v>
      </c>
      <c r="AG614" s="64"/>
      <c r="AJ614" s="68"/>
      <c r="AK614" s="68">
        <v>0</v>
      </c>
      <c r="BB614" s="720" t="s">
        <v>1</v>
      </c>
      <c r="BM614" s="64">
        <f>IFERROR(X614*I614/H614,"0")</f>
        <v>0</v>
      </c>
      <c r="BN614" s="64">
        <f>IFERROR(Y614*I614/H614,"0")</f>
        <v>0</v>
      </c>
      <c r="BO614" s="64">
        <f>IFERROR(1/J614*(X614/H614),"0")</f>
        <v>0</v>
      </c>
      <c r="BP614" s="64">
        <f>IFERROR(1/J614*(Y614/H614),"0")</f>
        <v>0</v>
      </c>
    </row>
    <row r="615" spans="1:68" x14ac:dyDescent="0.2">
      <c r="A615" s="791"/>
      <c r="B615" s="792"/>
      <c r="C615" s="792"/>
      <c r="D615" s="792"/>
      <c r="E615" s="792"/>
      <c r="F615" s="792"/>
      <c r="G615" s="792"/>
      <c r="H615" s="792"/>
      <c r="I615" s="792"/>
      <c r="J615" s="792"/>
      <c r="K615" s="792"/>
      <c r="L615" s="792"/>
      <c r="M615" s="792"/>
      <c r="N615" s="792"/>
      <c r="O615" s="793"/>
      <c r="P615" s="795" t="s">
        <v>71</v>
      </c>
      <c r="Q615" s="796"/>
      <c r="R615" s="796"/>
      <c r="S615" s="796"/>
      <c r="T615" s="796"/>
      <c r="U615" s="796"/>
      <c r="V615" s="797"/>
      <c r="W615" s="37" t="s">
        <v>72</v>
      </c>
      <c r="X615" s="779">
        <f>IFERROR(X611/H611,"0")+IFERROR(X612/H612,"0")+IFERROR(X613/H613,"0")+IFERROR(X614/H614,"0")</f>
        <v>0</v>
      </c>
      <c r="Y615" s="779">
        <f>IFERROR(Y611/H611,"0")+IFERROR(Y612/H612,"0")+IFERROR(Y613/H613,"0")+IFERROR(Y614/H614,"0")</f>
        <v>0</v>
      </c>
      <c r="Z615" s="779">
        <f>IFERROR(IF(Z611="",0,Z611),"0")+IFERROR(IF(Z612="",0,Z612),"0")+IFERROR(IF(Z613="",0,Z613),"0")+IFERROR(IF(Z614="",0,Z614),"0")</f>
        <v>0</v>
      </c>
      <c r="AA615" s="780"/>
      <c r="AB615" s="780"/>
      <c r="AC615" s="780"/>
    </row>
    <row r="616" spans="1:68" x14ac:dyDescent="0.2">
      <c r="A616" s="792"/>
      <c r="B616" s="792"/>
      <c r="C616" s="792"/>
      <c r="D616" s="792"/>
      <c r="E616" s="792"/>
      <c r="F616" s="792"/>
      <c r="G616" s="792"/>
      <c r="H616" s="792"/>
      <c r="I616" s="792"/>
      <c r="J616" s="792"/>
      <c r="K616" s="792"/>
      <c r="L616" s="792"/>
      <c r="M616" s="792"/>
      <c r="N616" s="792"/>
      <c r="O616" s="793"/>
      <c r="P616" s="795" t="s">
        <v>71</v>
      </c>
      <c r="Q616" s="796"/>
      <c r="R616" s="796"/>
      <c r="S616" s="796"/>
      <c r="T616" s="796"/>
      <c r="U616" s="796"/>
      <c r="V616" s="797"/>
      <c r="W616" s="37" t="s">
        <v>69</v>
      </c>
      <c r="X616" s="779">
        <f>IFERROR(SUM(X611:X614),"0")</f>
        <v>0</v>
      </c>
      <c r="Y616" s="779">
        <f>IFERROR(SUM(Y611:Y614),"0")</f>
        <v>0</v>
      </c>
      <c r="Z616" s="37"/>
      <c r="AA616" s="780"/>
      <c r="AB616" s="780"/>
      <c r="AC616" s="780"/>
    </row>
    <row r="617" spans="1:68" ht="14.25" customHeight="1" x14ac:dyDescent="0.25">
      <c r="A617" s="800" t="s">
        <v>64</v>
      </c>
      <c r="B617" s="792"/>
      <c r="C617" s="792"/>
      <c r="D617" s="792"/>
      <c r="E617" s="792"/>
      <c r="F617" s="792"/>
      <c r="G617" s="792"/>
      <c r="H617" s="792"/>
      <c r="I617" s="792"/>
      <c r="J617" s="792"/>
      <c r="K617" s="792"/>
      <c r="L617" s="792"/>
      <c r="M617" s="792"/>
      <c r="N617" s="792"/>
      <c r="O617" s="792"/>
      <c r="P617" s="792"/>
      <c r="Q617" s="792"/>
      <c r="R617" s="792"/>
      <c r="S617" s="792"/>
      <c r="T617" s="792"/>
      <c r="U617" s="792"/>
      <c r="V617" s="792"/>
      <c r="W617" s="792"/>
      <c r="X617" s="792"/>
      <c r="Y617" s="792"/>
      <c r="Z617" s="792"/>
      <c r="AA617" s="773"/>
      <c r="AB617" s="773"/>
      <c r="AC617" s="773"/>
    </row>
    <row r="618" spans="1:68" ht="27" customHeight="1" x14ac:dyDescent="0.25">
      <c r="A618" s="54" t="s">
        <v>973</v>
      </c>
      <c r="B618" s="54" t="s">
        <v>974</v>
      </c>
      <c r="C618" s="31">
        <v>4301031280</v>
      </c>
      <c r="D618" s="788">
        <v>4640242180816</v>
      </c>
      <c r="E618" s="789"/>
      <c r="F618" s="776">
        <v>0.7</v>
      </c>
      <c r="G618" s="32">
        <v>6</v>
      </c>
      <c r="H618" s="776">
        <v>4.2</v>
      </c>
      <c r="I618" s="776">
        <v>4.46</v>
      </c>
      <c r="J618" s="32">
        <v>156</v>
      </c>
      <c r="K618" s="32" t="s">
        <v>128</v>
      </c>
      <c r="L618" s="32"/>
      <c r="M618" s="33" t="s">
        <v>68</v>
      </c>
      <c r="N618" s="33"/>
      <c r="O618" s="32">
        <v>40</v>
      </c>
      <c r="P618" s="1077" t="s">
        <v>975</v>
      </c>
      <c r="Q618" s="782"/>
      <c r="R618" s="782"/>
      <c r="S618" s="782"/>
      <c r="T618" s="783"/>
      <c r="U618" s="34"/>
      <c r="V618" s="34"/>
      <c r="W618" s="35" t="s">
        <v>69</v>
      </c>
      <c r="X618" s="777">
        <v>0</v>
      </c>
      <c r="Y618" s="778">
        <f t="shared" ref="Y618:Y624" si="125">IFERROR(IF(X618="",0,CEILING((X618/$H618),1)*$H618),"")</f>
        <v>0</v>
      </c>
      <c r="Z618" s="36" t="str">
        <f>IFERROR(IF(Y618=0,"",ROUNDUP(Y618/H618,0)*0.00753),"")</f>
        <v/>
      </c>
      <c r="AA618" s="56"/>
      <c r="AB618" s="57"/>
      <c r="AC618" s="721" t="s">
        <v>976</v>
      </c>
      <c r="AG618" s="64"/>
      <c r="AJ618" s="68"/>
      <c r="AK618" s="68">
        <v>0</v>
      </c>
      <c r="BB618" s="722" t="s">
        <v>1</v>
      </c>
      <c r="BM618" s="64">
        <f t="shared" ref="BM618:BM624" si="126">IFERROR(X618*I618/H618,"0")</f>
        <v>0</v>
      </c>
      <c r="BN618" s="64">
        <f t="shared" ref="BN618:BN624" si="127">IFERROR(Y618*I618/H618,"0")</f>
        <v>0</v>
      </c>
      <c r="BO618" s="64">
        <f t="shared" ref="BO618:BO624" si="128">IFERROR(1/J618*(X618/H618),"0")</f>
        <v>0</v>
      </c>
      <c r="BP618" s="64">
        <f t="shared" ref="BP618:BP624" si="129">IFERROR(1/J618*(Y618/H618),"0")</f>
        <v>0</v>
      </c>
    </row>
    <row r="619" spans="1:68" ht="27" customHeight="1" x14ac:dyDescent="0.25">
      <c r="A619" s="54" t="s">
        <v>977</v>
      </c>
      <c r="B619" s="54" t="s">
        <v>978</v>
      </c>
      <c r="C619" s="31">
        <v>4301031244</v>
      </c>
      <c r="D619" s="788">
        <v>4640242180595</v>
      </c>
      <c r="E619" s="789"/>
      <c r="F619" s="776">
        <v>0.7</v>
      </c>
      <c r="G619" s="32">
        <v>6</v>
      </c>
      <c r="H619" s="776">
        <v>4.2</v>
      </c>
      <c r="I619" s="776">
        <v>4.46</v>
      </c>
      <c r="J619" s="32">
        <v>156</v>
      </c>
      <c r="K619" s="32" t="s">
        <v>128</v>
      </c>
      <c r="L619" s="32"/>
      <c r="M619" s="33" t="s">
        <v>68</v>
      </c>
      <c r="N619" s="33"/>
      <c r="O619" s="32">
        <v>40</v>
      </c>
      <c r="P619" s="1022" t="s">
        <v>979</v>
      </c>
      <c r="Q619" s="782"/>
      <c r="R619" s="782"/>
      <c r="S619" s="782"/>
      <c r="T619" s="783"/>
      <c r="U619" s="34"/>
      <c r="V619" s="34"/>
      <c r="W619" s="35" t="s">
        <v>69</v>
      </c>
      <c r="X619" s="777">
        <v>0</v>
      </c>
      <c r="Y619" s="778">
        <f t="shared" si="125"/>
        <v>0</v>
      </c>
      <c r="Z619" s="36" t="str">
        <f>IFERROR(IF(Y619=0,"",ROUNDUP(Y619/H619,0)*0.00753),"")</f>
        <v/>
      </c>
      <c r="AA619" s="56"/>
      <c r="AB619" s="57"/>
      <c r="AC619" s="723" t="s">
        <v>980</v>
      </c>
      <c r="AG619" s="64"/>
      <c r="AJ619" s="68"/>
      <c r="AK619" s="68">
        <v>0</v>
      </c>
      <c r="BB619" s="724" t="s">
        <v>1</v>
      </c>
      <c r="BM619" s="64">
        <f t="shared" si="126"/>
        <v>0</v>
      </c>
      <c r="BN619" s="64">
        <f t="shared" si="127"/>
        <v>0</v>
      </c>
      <c r="BO619" s="64">
        <f t="shared" si="128"/>
        <v>0</v>
      </c>
      <c r="BP619" s="64">
        <f t="shared" si="129"/>
        <v>0</v>
      </c>
    </row>
    <row r="620" spans="1:68" ht="27" customHeight="1" x14ac:dyDescent="0.25">
      <c r="A620" s="54" t="s">
        <v>981</v>
      </c>
      <c r="B620" s="54" t="s">
        <v>982</v>
      </c>
      <c r="C620" s="31">
        <v>4301031289</v>
      </c>
      <c r="D620" s="788">
        <v>4640242181615</v>
      </c>
      <c r="E620" s="789"/>
      <c r="F620" s="776">
        <v>0.7</v>
      </c>
      <c r="G620" s="32">
        <v>6</v>
      </c>
      <c r="H620" s="776">
        <v>4.2</v>
      </c>
      <c r="I620" s="776">
        <v>4.4000000000000004</v>
      </c>
      <c r="J620" s="32">
        <v>156</v>
      </c>
      <c r="K620" s="32" t="s">
        <v>128</v>
      </c>
      <c r="L620" s="32"/>
      <c r="M620" s="33" t="s">
        <v>68</v>
      </c>
      <c r="N620" s="33"/>
      <c r="O620" s="32">
        <v>45</v>
      </c>
      <c r="P620" s="1082" t="s">
        <v>983</v>
      </c>
      <c r="Q620" s="782"/>
      <c r="R620" s="782"/>
      <c r="S620" s="782"/>
      <c r="T620" s="783"/>
      <c r="U620" s="34"/>
      <c r="V620" s="34"/>
      <c r="W620" s="35" t="s">
        <v>69</v>
      </c>
      <c r="X620" s="777">
        <v>0</v>
      </c>
      <c r="Y620" s="778">
        <f t="shared" si="125"/>
        <v>0</v>
      </c>
      <c r="Z620" s="36" t="str">
        <f>IFERROR(IF(Y620=0,"",ROUNDUP(Y620/H620,0)*0.00753),"")</f>
        <v/>
      </c>
      <c r="AA620" s="56"/>
      <c r="AB620" s="57"/>
      <c r="AC620" s="725" t="s">
        <v>984</v>
      </c>
      <c r="AG620" s="64"/>
      <c r="AJ620" s="68"/>
      <c r="AK620" s="68">
        <v>0</v>
      </c>
      <c r="BB620" s="726" t="s">
        <v>1</v>
      </c>
      <c r="BM620" s="64">
        <f t="shared" si="126"/>
        <v>0</v>
      </c>
      <c r="BN620" s="64">
        <f t="shared" si="127"/>
        <v>0</v>
      </c>
      <c r="BO620" s="64">
        <f t="shared" si="128"/>
        <v>0</v>
      </c>
      <c r="BP620" s="64">
        <f t="shared" si="129"/>
        <v>0</v>
      </c>
    </row>
    <row r="621" spans="1:68" ht="27" customHeight="1" x14ac:dyDescent="0.25">
      <c r="A621" s="54" t="s">
        <v>985</v>
      </c>
      <c r="B621" s="54" t="s">
        <v>986</v>
      </c>
      <c r="C621" s="31">
        <v>4301031285</v>
      </c>
      <c r="D621" s="788">
        <v>4640242181639</v>
      </c>
      <c r="E621" s="789"/>
      <c r="F621" s="776">
        <v>0.7</v>
      </c>
      <c r="G621" s="32">
        <v>6</v>
      </c>
      <c r="H621" s="776">
        <v>4.2</v>
      </c>
      <c r="I621" s="776">
        <v>4.4000000000000004</v>
      </c>
      <c r="J621" s="32">
        <v>156</v>
      </c>
      <c r="K621" s="32" t="s">
        <v>128</v>
      </c>
      <c r="L621" s="32"/>
      <c r="M621" s="33" t="s">
        <v>68</v>
      </c>
      <c r="N621" s="33"/>
      <c r="O621" s="32">
        <v>45</v>
      </c>
      <c r="P621" s="830" t="s">
        <v>987</v>
      </c>
      <c r="Q621" s="782"/>
      <c r="R621" s="782"/>
      <c r="S621" s="782"/>
      <c r="T621" s="783"/>
      <c r="U621" s="34"/>
      <c r="V621" s="34"/>
      <c r="W621" s="35" t="s">
        <v>69</v>
      </c>
      <c r="X621" s="777">
        <v>0</v>
      </c>
      <c r="Y621" s="778">
        <f t="shared" si="125"/>
        <v>0</v>
      </c>
      <c r="Z621" s="36" t="str">
        <f>IFERROR(IF(Y621=0,"",ROUNDUP(Y621/H621,0)*0.00753),"")</f>
        <v/>
      </c>
      <c r="AA621" s="56"/>
      <c r="AB621" s="57"/>
      <c r="AC621" s="727" t="s">
        <v>988</v>
      </c>
      <c r="AG621" s="64"/>
      <c r="AJ621" s="68"/>
      <c r="AK621" s="68">
        <v>0</v>
      </c>
      <c r="BB621" s="728" t="s">
        <v>1</v>
      </c>
      <c r="BM621" s="64">
        <f t="shared" si="126"/>
        <v>0</v>
      </c>
      <c r="BN621" s="64">
        <f t="shared" si="127"/>
        <v>0</v>
      </c>
      <c r="BO621" s="64">
        <f t="shared" si="128"/>
        <v>0</v>
      </c>
      <c r="BP621" s="64">
        <f t="shared" si="129"/>
        <v>0</v>
      </c>
    </row>
    <row r="622" spans="1:68" ht="27" customHeight="1" x14ac:dyDescent="0.25">
      <c r="A622" s="54" t="s">
        <v>989</v>
      </c>
      <c r="B622" s="54" t="s">
        <v>990</v>
      </c>
      <c r="C622" s="31">
        <v>4301031287</v>
      </c>
      <c r="D622" s="788">
        <v>4640242181622</v>
      </c>
      <c r="E622" s="789"/>
      <c r="F622" s="776">
        <v>0.7</v>
      </c>
      <c r="G622" s="32">
        <v>6</v>
      </c>
      <c r="H622" s="776">
        <v>4.2</v>
      </c>
      <c r="I622" s="776">
        <v>4.4000000000000004</v>
      </c>
      <c r="J622" s="32">
        <v>156</v>
      </c>
      <c r="K622" s="32" t="s">
        <v>128</v>
      </c>
      <c r="L622" s="32"/>
      <c r="M622" s="33" t="s">
        <v>68</v>
      </c>
      <c r="N622" s="33"/>
      <c r="O622" s="32">
        <v>45</v>
      </c>
      <c r="P622" s="1010" t="s">
        <v>991</v>
      </c>
      <c r="Q622" s="782"/>
      <c r="R622" s="782"/>
      <c r="S622" s="782"/>
      <c r="T622" s="783"/>
      <c r="U622" s="34"/>
      <c r="V622" s="34"/>
      <c r="W622" s="35" t="s">
        <v>69</v>
      </c>
      <c r="X622" s="777">
        <v>0</v>
      </c>
      <c r="Y622" s="778">
        <f t="shared" si="125"/>
        <v>0</v>
      </c>
      <c r="Z622" s="36" t="str">
        <f>IFERROR(IF(Y622=0,"",ROUNDUP(Y622/H622,0)*0.00753),"")</f>
        <v/>
      </c>
      <c r="AA622" s="56"/>
      <c r="AB622" s="57"/>
      <c r="AC622" s="729" t="s">
        <v>992</v>
      </c>
      <c r="AG622" s="64"/>
      <c r="AJ622" s="68"/>
      <c r="AK622" s="68">
        <v>0</v>
      </c>
      <c r="BB622" s="730" t="s">
        <v>1</v>
      </c>
      <c r="BM622" s="64">
        <f t="shared" si="126"/>
        <v>0</v>
      </c>
      <c r="BN622" s="64">
        <f t="shared" si="127"/>
        <v>0</v>
      </c>
      <c r="BO622" s="64">
        <f t="shared" si="128"/>
        <v>0</v>
      </c>
      <c r="BP622" s="64">
        <f t="shared" si="129"/>
        <v>0</v>
      </c>
    </row>
    <row r="623" spans="1:68" ht="27" customHeight="1" x14ac:dyDescent="0.25">
      <c r="A623" s="54" t="s">
        <v>993</v>
      </c>
      <c r="B623" s="54" t="s">
        <v>994</v>
      </c>
      <c r="C623" s="31">
        <v>4301031203</v>
      </c>
      <c r="D623" s="788">
        <v>4640242180908</v>
      </c>
      <c r="E623" s="789"/>
      <c r="F623" s="776">
        <v>0.28000000000000003</v>
      </c>
      <c r="G623" s="32">
        <v>6</v>
      </c>
      <c r="H623" s="776">
        <v>1.68</v>
      </c>
      <c r="I623" s="776">
        <v>1.81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997" t="s">
        <v>995</v>
      </c>
      <c r="Q623" s="782"/>
      <c r="R623" s="782"/>
      <c r="S623" s="782"/>
      <c r="T623" s="783"/>
      <c r="U623" s="34"/>
      <c r="V623" s="34"/>
      <c r="W623" s="35" t="s">
        <v>69</v>
      </c>
      <c r="X623" s="777">
        <v>0</v>
      </c>
      <c r="Y623" s="778">
        <f t="shared" si="125"/>
        <v>0</v>
      </c>
      <c r="Z623" s="36" t="str">
        <f>IFERROR(IF(Y623=0,"",ROUNDUP(Y623/H623,0)*0.00502),"")</f>
        <v/>
      </c>
      <c r="AA623" s="56"/>
      <c r="AB623" s="57"/>
      <c r="AC623" s="731" t="s">
        <v>976</v>
      </c>
      <c r="AG623" s="64"/>
      <c r="AJ623" s="68"/>
      <c r="AK623" s="68">
        <v>0</v>
      </c>
      <c r="BB623" s="732" t="s">
        <v>1</v>
      </c>
      <c r="BM623" s="64">
        <f t="shared" si="126"/>
        <v>0</v>
      </c>
      <c r="BN623" s="64">
        <f t="shared" si="127"/>
        <v>0</v>
      </c>
      <c r="BO623" s="64">
        <f t="shared" si="128"/>
        <v>0</v>
      </c>
      <c r="BP623" s="64">
        <f t="shared" si="129"/>
        <v>0</v>
      </c>
    </row>
    <row r="624" spans="1:68" ht="27" customHeight="1" x14ac:dyDescent="0.25">
      <c r="A624" s="54" t="s">
        <v>996</v>
      </c>
      <c r="B624" s="54" t="s">
        <v>997</v>
      </c>
      <c r="C624" s="31">
        <v>4301031200</v>
      </c>
      <c r="D624" s="788">
        <v>4640242180489</v>
      </c>
      <c r="E624" s="789"/>
      <c r="F624" s="776">
        <v>0.28000000000000003</v>
      </c>
      <c r="G624" s="32">
        <v>6</v>
      </c>
      <c r="H624" s="776">
        <v>1.68</v>
      </c>
      <c r="I624" s="776">
        <v>1.84</v>
      </c>
      <c r="J624" s="32">
        <v>234</v>
      </c>
      <c r="K624" s="32" t="s">
        <v>67</v>
      </c>
      <c r="L624" s="32"/>
      <c r="M624" s="33" t="s">
        <v>68</v>
      </c>
      <c r="N624" s="33"/>
      <c r="O624" s="32">
        <v>40</v>
      </c>
      <c r="P624" s="864" t="s">
        <v>998</v>
      </c>
      <c r="Q624" s="782"/>
      <c r="R624" s="782"/>
      <c r="S624" s="782"/>
      <c r="T624" s="783"/>
      <c r="U624" s="34"/>
      <c r="V624" s="34"/>
      <c r="W624" s="35" t="s">
        <v>69</v>
      </c>
      <c r="X624" s="777">
        <v>0</v>
      </c>
      <c r="Y624" s="778">
        <f t="shared" si="125"/>
        <v>0</v>
      </c>
      <c r="Z624" s="36" t="str">
        <f>IFERROR(IF(Y624=0,"",ROUNDUP(Y624/H624,0)*0.00502),"")</f>
        <v/>
      </c>
      <c r="AA624" s="56"/>
      <c r="AB624" s="57"/>
      <c r="AC624" s="733" t="s">
        <v>980</v>
      </c>
      <c r="AG624" s="64"/>
      <c r="AJ624" s="68"/>
      <c r="AK624" s="68">
        <v>0</v>
      </c>
      <c r="BB624" s="734" t="s">
        <v>1</v>
      </c>
      <c r="BM624" s="64">
        <f t="shared" si="126"/>
        <v>0</v>
      </c>
      <c r="BN624" s="64">
        <f t="shared" si="127"/>
        <v>0</v>
      </c>
      <c r="BO624" s="64">
        <f t="shared" si="128"/>
        <v>0</v>
      </c>
      <c r="BP624" s="64">
        <f t="shared" si="129"/>
        <v>0</v>
      </c>
    </row>
    <row r="625" spans="1:68" x14ac:dyDescent="0.2">
      <c r="A625" s="791"/>
      <c r="B625" s="792"/>
      <c r="C625" s="792"/>
      <c r="D625" s="792"/>
      <c r="E625" s="792"/>
      <c r="F625" s="792"/>
      <c r="G625" s="792"/>
      <c r="H625" s="792"/>
      <c r="I625" s="792"/>
      <c r="J625" s="792"/>
      <c r="K625" s="792"/>
      <c r="L625" s="792"/>
      <c r="M625" s="792"/>
      <c r="N625" s="792"/>
      <c r="O625" s="793"/>
      <c r="P625" s="795" t="s">
        <v>71</v>
      </c>
      <c r="Q625" s="796"/>
      <c r="R625" s="796"/>
      <c r="S625" s="796"/>
      <c r="T625" s="796"/>
      <c r="U625" s="796"/>
      <c r="V625" s="797"/>
      <c r="W625" s="37" t="s">
        <v>72</v>
      </c>
      <c r="X625" s="779">
        <f>IFERROR(X618/H618,"0")+IFERROR(X619/H619,"0")+IFERROR(X620/H620,"0")+IFERROR(X621/H621,"0")+IFERROR(X622/H622,"0")+IFERROR(X623/H623,"0")+IFERROR(X624/H624,"0")</f>
        <v>0</v>
      </c>
      <c r="Y625" s="779">
        <f>IFERROR(Y618/H618,"0")+IFERROR(Y619/H619,"0")+IFERROR(Y620/H620,"0")+IFERROR(Y621/H621,"0")+IFERROR(Y622/H622,"0")+IFERROR(Y623/H623,"0")+IFERROR(Y624/H624,"0")</f>
        <v>0</v>
      </c>
      <c r="Z625" s="779">
        <f>IFERROR(IF(Z618="",0,Z618),"0")+IFERROR(IF(Z619="",0,Z619),"0")+IFERROR(IF(Z620="",0,Z620),"0")+IFERROR(IF(Z621="",0,Z621),"0")+IFERROR(IF(Z622="",0,Z622),"0")+IFERROR(IF(Z623="",0,Z623),"0")+IFERROR(IF(Z624="",0,Z624),"0")</f>
        <v>0</v>
      </c>
      <c r="AA625" s="780"/>
      <c r="AB625" s="780"/>
      <c r="AC625" s="780"/>
    </row>
    <row r="626" spans="1:68" x14ac:dyDescent="0.2">
      <c r="A626" s="792"/>
      <c r="B626" s="792"/>
      <c r="C626" s="792"/>
      <c r="D626" s="792"/>
      <c r="E626" s="792"/>
      <c r="F626" s="792"/>
      <c r="G626" s="792"/>
      <c r="H626" s="792"/>
      <c r="I626" s="792"/>
      <c r="J626" s="792"/>
      <c r="K626" s="792"/>
      <c r="L626" s="792"/>
      <c r="M626" s="792"/>
      <c r="N626" s="792"/>
      <c r="O626" s="793"/>
      <c r="P626" s="795" t="s">
        <v>71</v>
      </c>
      <c r="Q626" s="796"/>
      <c r="R626" s="796"/>
      <c r="S626" s="796"/>
      <c r="T626" s="796"/>
      <c r="U626" s="796"/>
      <c r="V626" s="797"/>
      <c r="W626" s="37" t="s">
        <v>69</v>
      </c>
      <c r="X626" s="779">
        <f>IFERROR(SUM(X618:X624),"0")</f>
        <v>0</v>
      </c>
      <c r="Y626" s="779">
        <f>IFERROR(SUM(Y618:Y624),"0")</f>
        <v>0</v>
      </c>
      <c r="Z626" s="37"/>
      <c r="AA626" s="780"/>
      <c r="AB626" s="780"/>
      <c r="AC626" s="780"/>
    </row>
    <row r="627" spans="1:68" ht="14.25" customHeight="1" x14ac:dyDescent="0.25">
      <c r="A627" s="800" t="s">
        <v>73</v>
      </c>
      <c r="B627" s="792"/>
      <c r="C627" s="792"/>
      <c r="D627" s="792"/>
      <c r="E627" s="792"/>
      <c r="F627" s="792"/>
      <c r="G627" s="792"/>
      <c r="H627" s="792"/>
      <c r="I627" s="792"/>
      <c r="J627" s="792"/>
      <c r="K627" s="792"/>
      <c r="L627" s="792"/>
      <c r="M627" s="792"/>
      <c r="N627" s="792"/>
      <c r="O627" s="792"/>
      <c r="P627" s="792"/>
      <c r="Q627" s="792"/>
      <c r="R627" s="792"/>
      <c r="S627" s="792"/>
      <c r="T627" s="792"/>
      <c r="U627" s="792"/>
      <c r="V627" s="792"/>
      <c r="W627" s="792"/>
      <c r="X627" s="792"/>
      <c r="Y627" s="792"/>
      <c r="Z627" s="792"/>
      <c r="AA627" s="773"/>
      <c r="AB627" s="773"/>
      <c r="AC627" s="773"/>
    </row>
    <row r="628" spans="1:68" ht="27" customHeight="1" x14ac:dyDescent="0.25">
      <c r="A628" s="54" t="s">
        <v>999</v>
      </c>
      <c r="B628" s="54" t="s">
        <v>1000</v>
      </c>
      <c r="C628" s="31">
        <v>4301051746</v>
      </c>
      <c r="D628" s="788">
        <v>4640242180533</v>
      </c>
      <c r="E628" s="789"/>
      <c r="F628" s="776">
        <v>1.3</v>
      </c>
      <c r="G628" s="32">
        <v>6</v>
      </c>
      <c r="H628" s="776">
        <v>7.8</v>
      </c>
      <c r="I628" s="776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40</v>
      </c>
      <c r="P628" s="814" t="s">
        <v>1001</v>
      </c>
      <c r="Q628" s="782"/>
      <c r="R628" s="782"/>
      <c r="S628" s="782"/>
      <c r="T628" s="783"/>
      <c r="U628" s="34"/>
      <c r="V628" s="34"/>
      <c r="W628" s="35" t="s">
        <v>69</v>
      </c>
      <c r="X628" s="777">
        <v>0</v>
      </c>
      <c r="Y628" s="778">
        <f t="shared" ref="Y628:Y635" si="130"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1002</v>
      </c>
      <c r="AG628" s="64"/>
      <c r="AJ628" s="68"/>
      <c r="AK628" s="68">
        <v>0</v>
      </c>
      <c r="BB628" s="736" t="s">
        <v>1</v>
      </c>
      <c r="BM628" s="64">
        <f t="shared" ref="BM628:BM635" si="131">IFERROR(X628*I628/H628,"0")</f>
        <v>0</v>
      </c>
      <c r="BN628" s="64">
        <f t="shared" ref="BN628:BN635" si="132">IFERROR(Y628*I628/H628,"0")</f>
        <v>0</v>
      </c>
      <c r="BO628" s="64">
        <f t="shared" ref="BO628:BO635" si="133">IFERROR(1/J628*(X628/H628),"0")</f>
        <v>0</v>
      </c>
      <c r="BP628" s="64">
        <f t="shared" ref="BP628:BP635" si="134">IFERROR(1/J628*(Y628/H628),"0")</f>
        <v>0</v>
      </c>
    </row>
    <row r="629" spans="1:68" ht="27" customHeight="1" x14ac:dyDescent="0.25">
      <c r="A629" s="54" t="s">
        <v>999</v>
      </c>
      <c r="B629" s="54" t="s">
        <v>1003</v>
      </c>
      <c r="C629" s="31">
        <v>4301051887</v>
      </c>
      <c r="D629" s="788">
        <v>4640242180533</v>
      </c>
      <c r="E629" s="789"/>
      <c r="F629" s="776">
        <v>1.3</v>
      </c>
      <c r="G629" s="32">
        <v>6</v>
      </c>
      <c r="H629" s="776">
        <v>7.8</v>
      </c>
      <c r="I629" s="776">
        <v>8.3640000000000008</v>
      </c>
      <c r="J629" s="32">
        <v>56</v>
      </c>
      <c r="K629" s="32" t="s">
        <v>118</v>
      </c>
      <c r="L629" s="32"/>
      <c r="M629" s="33" t="s">
        <v>77</v>
      </c>
      <c r="N629" s="33"/>
      <c r="O629" s="32">
        <v>45</v>
      </c>
      <c r="P629" s="1036" t="s">
        <v>1004</v>
      </c>
      <c r="Q629" s="782"/>
      <c r="R629" s="782"/>
      <c r="S629" s="782"/>
      <c r="T629" s="783"/>
      <c r="U629" s="34"/>
      <c r="V629" s="34"/>
      <c r="W629" s="35" t="s">
        <v>69</v>
      </c>
      <c r="X629" s="777">
        <v>0</v>
      </c>
      <c r="Y629" s="778">
        <f t="shared" si="130"/>
        <v>0</v>
      </c>
      <c r="Z629" s="36" t="str">
        <f>IFERROR(IF(Y629=0,"",ROUNDUP(Y629/H629,0)*0.02175),"")</f>
        <v/>
      </c>
      <c r="AA629" s="56"/>
      <c r="AB629" s="57"/>
      <c r="AC629" s="737" t="s">
        <v>1002</v>
      </c>
      <c r="AG629" s="64"/>
      <c r="AJ629" s="68"/>
      <c r="AK629" s="68">
        <v>0</v>
      </c>
      <c r="BB629" s="738" t="s">
        <v>1</v>
      </c>
      <c r="BM629" s="64">
        <f t="shared" si="131"/>
        <v>0</v>
      </c>
      <c r="BN629" s="64">
        <f t="shared" si="132"/>
        <v>0</v>
      </c>
      <c r="BO629" s="64">
        <f t="shared" si="133"/>
        <v>0</v>
      </c>
      <c r="BP629" s="64">
        <f t="shared" si="134"/>
        <v>0</v>
      </c>
    </row>
    <row r="630" spans="1:68" ht="27" customHeight="1" x14ac:dyDescent="0.25">
      <c r="A630" s="54" t="s">
        <v>1005</v>
      </c>
      <c r="B630" s="54" t="s">
        <v>1006</v>
      </c>
      <c r="C630" s="31">
        <v>4301051510</v>
      </c>
      <c r="D630" s="788">
        <v>4640242180540</v>
      </c>
      <c r="E630" s="789"/>
      <c r="F630" s="776">
        <v>1.3</v>
      </c>
      <c r="G630" s="32">
        <v>6</v>
      </c>
      <c r="H630" s="776">
        <v>7.8</v>
      </c>
      <c r="I630" s="776">
        <v>8.3640000000000008</v>
      </c>
      <c r="J630" s="32">
        <v>56</v>
      </c>
      <c r="K630" s="32" t="s">
        <v>118</v>
      </c>
      <c r="L630" s="32"/>
      <c r="M630" s="33" t="s">
        <v>68</v>
      </c>
      <c r="N630" s="33"/>
      <c r="O630" s="32">
        <v>30</v>
      </c>
      <c r="P630" s="1045" t="s">
        <v>1007</v>
      </c>
      <c r="Q630" s="782"/>
      <c r="R630" s="782"/>
      <c r="S630" s="782"/>
      <c r="T630" s="783"/>
      <c r="U630" s="34"/>
      <c r="V630" s="34"/>
      <c r="W630" s="35" t="s">
        <v>69</v>
      </c>
      <c r="X630" s="777">
        <v>0</v>
      </c>
      <c r="Y630" s="778">
        <f t="shared" si="130"/>
        <v>0</v>
      </c>
      <c r="Z630" s="36" t="str">
        <f>IFERROR(IF(Y630=0,"",ROUNDUP(Y630/H630,0)*0.02175),"")</f>
        <v/>
      </c>
      <c r="AA630" s="56"/>
      <c r="AB630" s="57"/>
      <c r="AC630" s="739" t="s">
        <v>1008</v>
      </c>
      <c r="AG630" s="64"/>
      <c r="AJ630" s="68"/>
      <c r="AK630" s="68">
        <v>0</v>
      </c>
      <c r="BB630" s="740" t="s">
        <v>1</v>
      </c>
      <c r="BM630" s="64">
        <f t="shared" si="131"/>
        <v>0</v>
      </c>
      <c r="BN630" s="64">
        <f t="shared" si="132"/>
        <v>0</v>
      </c>
      <c r="BO630" s="64">
        <f t="shared" si="133"/>
        <v>0</v>
      </c>
      <c r="BP630" s="64">
        <f t="shared" si="134"/>
        <v>0</v>
      </c>
    </row>
    <row r="631" spans="1:68" ht="27" customHeight="1" x14ac:dyDescent="0.25">
      <c r="A631" s="54" t="s">
        <v>1005</v>
      </c>
      <c r="B631" s="54" t="s">
        <v>1009</v>
      </c>
      <c r="C631" s="31">
        <v>4301051933</v>
      </c>
      <c r="D631" s="788">
        <v>4640242180540</v>
      </c>
      <c r="E631" s="789"/>
      <c r="F631" s="776">
        <v>1.3</v>
      </c>
      <c r="G631" s="32">
        <v>6</v>
      </c>
      <c r="H631" s="776">
        <v>7.8</v>
      </c>
      <c r="I631" s="776">
        <v>8.3640000000000008</v>
      </c>
      <c r="J631" s="32">
        <v>56</v>
      </c>
      <c r="K631" s="32" t="s">
        <v>118</v>
      </c>
      <c r="L631" s="32"/>
      <c r="M631" s="33" t="s">
        <v>77</v>
      </c>
      <c r="N631" s="33"/>
      <c r="O631" s="32">
        <v>45</v>
      </c>
      <c r="P631" s="1090" t="s">
        <v>1010</v>
      </c>
      <c r="Q631" s="782"/>
      <c r="R631" s="782"/>
      <c r="S631" s="782"/>
      <c r="T631" s="783"/>
      <c r="U631" s="34"/>
      <c r="V631" s="34"/>
      <c r="W631" s="35" t="s">
        <v>69</v>
      </c>
      <c r="X631" s="777">
        <v>0</v>
      </c>
      <c r="Y631" s="778">
        <f t="shared" si="130"/>
        <v>0</v>
      </c>
      <c r="Z631" s="36" t="str">
        <f>IFERROR(IF(Y631=0,"",ROUNDUP(Y631/H631,0)*0.02175),"")</f>
        <v/>
      </c>
      <c r="AA631" s="56"/>
      <c r="AB631" s="57"/>
      <c r="AC631" s="741" t="s">
        <v>1008</v>
      </c>
      <c r="AG631" s="64"/>
      <c r="AJ631" s="68"/>
      <c r="AK631" s="68">
        <v>0</v>
      </c>
      <c r="BB631" s="742" t="s">
        <v>1</v>
      </c>
      <c r="BM631" s="64">
        <f t="shared" si="131"/>
        <v>0</v>
      </c>
      <c r="BN631" s="64">
        <f t="shared" si="132"/>
        <v>0</v>
      </c>
      <c r="BO631" s="64">
        <f t="shared" si="133"/>
        <v>0</v>
      </c>
      <c r="BP631" s="64">
        <f t="shared" si="134"/>
        <v>0</v>
      </c>
    </row>
    <row r="632" spans="1:68" ht="27" customHeight="1" x14ac:dyDescent="0.25">
      <c r="A632" s="54" t="s">
        <v>1011</v>
      </c>
      <c r="B632" s="54" t="s">
        <v>1012</v>
      </c>
      <c r="C632" s="31">
        <v>4301051390</v>
      </c>
      <c r="D632" s="788">
        <v>4640242181233</v>
      </c>
      <c r="E632" s="789"/>
      <c r="F632" s="776">
        <v>0.3</v>
      </c>
      <c r="G632" s="32">
        <v>6</v>
      </c>
      <c r="H632" s="776">
        <v>1.8</v>
      </c>
      <c r="I632" s="776">
        <v>1.984</v>
      </c>
      <c r="J632" s="32">
        <v>234</v>
      </c>
      <c r="K632" s="32" t="s">
        <v>67</v>
      </c>
      <c r="L632" s="32"/>
      <c r="M632" s="33" t="s">
        <v>68</v>
      </c>
      <c r="N632" s="33"/>
      <c r="O632" s="32">
        <v>40</v>
      </c>
      <c r="P632" s="1050" t="s">
        <v>1013</v>
      </c>
      <c r="Q632" s="782"/>
      <c r="R632" s="782"/>
      <c r="S632" s="782"/>
      <c r="T632" s="783"/>
      <c r="U632" s="34"/>
      <c r="V632" s="34"/>
      <c r="W632" s="35" t="s">
        <v>69</v>
      </c>
      <c r="X632" s="777">
        <v>0</v>
      </c>
      <c r="Y632" s="778">
        <f t="shared" si="130"/>
        <v>0</v>
      </c>
      <c r="Z632" s="36" t="str">
        <f>IFERROR(IF(Y632=0,"",ROUNDUP(Y632/H632,0)*0.00502),"")</f>
        <v/>
      </c>
      <c r="AA632" s="56"/>
      <c r="AB632" s="57"/>
      <c r="AC632" s="743" t="s">
        <v>1002</v>
      </c>
      <c r="AG632" s="64"/>
      <c r="AJ632" s="68"/>
      <c r="AK632" s="68">
        <v>0</v>
      </c>
      <c r="BB632" s="744" t="s">
        <v>1</v>
      </c>
      <c r="BM632" s="64">
        <f t="shared" si="131"/>
        <v>0</v>
      </c>
      <c r="BN632" s="64">
        <f t="shared" si="132"/>
        <v>0</v>
      </c>
      <c r="BO632" s="64">
        <f t="shared" si="133"/>
        <v>0</v>
      </c>
      <c r="BP632" s="64">
        <f t="shared" si="134"/>
        <v>0</v>
      </c>
    </row>
    <row r="633" spans="1:68" ht="27" customHeight="1" x14ac:dyDescent="0.25">
      <c r="A633" s="54" t="s">
        <v>1011</v>
      </c>
      <c r="B633" s="54" t="s">
        <v>1014</v>
      </c>
      <c r="C633" s="31">
        <v>4301051920</v>
      </c>
      <c r="D633" s="788">
        <v>4640242181233</v>
      </c>
      <c r="E633" s="789"/>
      <c r="F633" s="776">
        <v>0.3</v>
      </c>
      <c r="G633" s="32">
        <v>6</v>
      </c>
      <c r="H633" s="776">
        <v>1.8</v>
      </c>
      <c r="I633" s="776">
        <v>2.0640000000000001</v>
      </c>
      <c r="J633" s="32">
        <v>182</v>
      </c>
      <c r="K633" s="32" t="s">
        <v>76</v>
      </c>
      <c r="L633" s="32"/>
      <c r="M633" s="33" t="s">
        <v>164</v>
      </c>
      <c r="N633" s="33"/>
      <c r="O633" s="32">
        <v>45</v>
      </c>
      <c r="P633" s="1098" t="s">
        <v>1015</v>
      </c>
      <c r="Q633" s="782"/>
      <c r="R633" s="782"/>
      <c r="S633" s="782"/>
      <c r="T633" s="783"/>
      <c r="U633" s="34"/>
      <c r="V633" s="34"/>
      <c r="W633" s="35" t="s">
        <v>69</v>
      </c>
      <c r="X633" s="777">
        <v>0</v>
      </c>
      <c r="Y633" s="778">
        <f t="shared" si="130"/>
        <v>0</v>
      </c>
      <c r="Z633" s="36" t="str">
        <f>IFERROR(IF(Y633=0,"",ROUNDUP(Y633/H633,0)*0.00651),"")</f>
        <v/>
      </c>
      <c r="AA633" s="56"/>
      <c r="AB633" s="57"/>
      <c r="AC633" s="745" t="s">
        <v>1002</v>
      </c>
      <c r="AG633" s="64"/>
      <c r="AJ633" s="68"/>
      <c r="AK633" s="68">
        <v>0</v>
      </c>
      <c r="BB633" s="746" t="s">
        <v>1</v>
      </c>
      <c r="BM633" s="64">
        <f t="shared" si="131"/>
        <v>0</v>
      </c>
      <c r="BN633" s="64">
        <f t="shared" si="132"/>
        <v>0</v>
      </c>
      <c r="BO633" s="64">
        <f t="shared" si="133"/>
        <v>0</v>
      </c>
      <c r="BP633" s="64">
        <f t="shared" si="134"/>
        <v>0</v>
      </c>
    </row>
    <row r="634" spans="1:68" ht="27" customHeight="1" x14ac:dyDescent="0.25">
      <c r="A634" s="54" t="s">
        <v>1016</v>
      </c>
      <c r="B634" s="54" t="s">
        <v>1017</v>
      </c>
      <c r="C634" s="31">
        <v>4301051448</v>
      </c>
      <c r="D634" s="788">
        <v>4640242181226</v>
      </c>
      <c r="E634" s="789"/>
      <c r="F634" s="776">
        <v>0.3</v>
      </c>
      <c r="G634" s="32">
        <v>6</v>
      </c>
      <c r="H634" s="776">
        <v>1.8</v>
      </c>
      <c r="I634" s="776">
        <v>1.972</v>
      </c>
      <c r="J634" s="32">
        <v>234</v>
      </c>
      <c r="K634" s="32" t="s">
        <v>67</v>
      </c>
      <c r="L634" s="32"/>
      <c r="M634" s="33" t="s">
        <v>68</v>
      </c>
      <c r="N634" s="33"/>
      <c r="O634" s="32">
        <v>30</v>
      </c>
      <c r="P634" s="847" t="s">
        <v>1018</v>
      </c>
      <c r="Q634" s="782"/>
      <c r="R634" s="782"/>
      <c r="S634" s="782"/>
      <c r="T634" s="783"/>
      <c r="U634" s="34"/>
      <c r="V634" s="34"/>
      <c r="W634" s="35" t="s">
        <v>69</v>
      </c>
      <c r="X634" s="777">
        <v>0</v>
      </c>
      <c r="Y634" s="778">
        <f t="shared" si="130"/>
        <v>0</v>
      </c>
      <c r="Z634" s="36" t="str">
        <f>IFERROR(IF(Y634=0,"",ROUNDUP(Y634/H634,0)*0.00502),"")</f>
        <v/>
      </c>
      <c r="AA634" s="56"/>
      <c r="AB634" s="57"/>
      <c r="AC634" s="747" t="s">
        <v>1008</v>
      </c>
      <c r="AG634" s="64"/>
      <c r="AJ634" s="68"/>
      <c r="AK634" s="68">
        <v>0</v>
      </c>
      <c r="BB634" s="748" t="s">
        <v>1</v>
      </c>
      <c r="BM634" s="64">
        <f t="shared" si="131"/>
        <v>0</v>
      </c>
      <c r="BN634" s="64">
        <f t="shared" si="132"/>
        <v>0</v>
      </c>
      <c r="BO634" s="64">
        <f t="shared" si="133"/>
        <v>0</v>
      </c>
      <c r="BP634" s="64">
        <f t="shared" si="134"/>
        <v>0</v>
      </c>
    </row>
    <row r="635" spans="1:68" ht="27" customHeight="1" x14ac:dyDescent="0.25">
      <c r="A635" s="54" t="s">
        <v>1016</v>
      </c>
      <c r="B635" s="54" t="s">
        <v>1019</v>
      </c>
      <c r="C635" s="31">
        <v>4301051921</v>
      </c>
      <c r="D635" s="788">
        <v>4640242181226</v>
      </c>
      <c r="E635" s="789"/>
      <c r="F635" s="776">
        <v>0.3</v>
      </c>
      <c r="G635" s="32">
        <v>6</v>
      </c>
      <c r="H635" s="776">
        <v>1.8</v>
      </c>
      <c r="I635" s="776">
        <v>2.052</v>
      </c>
      <c r="J635" s="32">
        <v>182</v>
      </c>
      <c r="K635" s="32" t="s">
        <v>76</v>
      </c>
      <c r="L635" s="32"/>
      <c r="M635" s="33" t="s">
        <v>164</v>
      </c>
      <c r="N635" s="33"/>
      <c r="O635" s="32">
        <v>45</v>
      </c>
      <c r="P635" s="879" t="s">
        <v>1020</v>
      </c>
      <c r="Q635" s="782"/>
      <c r="R635" s="782"/>
      <c r="S635" s="782"/>
      <c r="T635" s="783"/>
      <c r="U635" s="34"/>
      <c r="V635" s="34"/>
      <c r="W635" s="35" t="s">
        <v>69</v>
      </c>
      <c r="X635" s="777">
        <v>0</v>
      </c>
      <c r="Y635" s="778">
        <f t="shared" si="130"/>
        <v>0</v>
      </c>
      <c r="Z635" s="36" t="str">
        <f>IFERROR(IF(Y635=0,"",ROUNDUP(Y635/H635,0)*0.00651),"")</f>
        <v/>
      </c>
      <c r="AA635" s="56"/>
      <c r="AB635" s="57"/>
      <c r="AC635" s="749" t="s">
        <v>1008</v>
      </c>
      <c r="AG635" s="64"/>
      <c r="AJ635" s="68"/>
      <c r="AK635" s="68">
        <v>0</v>
      </c>
      <c r="BB635" s="750" t="s">
        <v>1</v>
      </c>
      <c r="BM635" s="64">
        <f t="shared" si="131"/>
        <v>0</v>
      </c>
      <c r="BN635" s="64">
        <f t="shared" si="132"/>
        <v>0</v>
      </c>
      <c r="BO635" s="64">
        <f t="shared" si="133"/>
        <v>0</v>
      </c>
      <c r="BP635" s="64">
        <f t="shared" si="134"/>
        <v>0</v>
      </c>
    </row>
    <row r="636" spans="1:68" x14ac:dyDescent="0.2">
      <c r="A636" s="791"/>
      <c r="B636" s="792"/>
      <c r="C636" s="792"/>
      <c r="D636" s="792"/>
      <c r="E636" s="792"/>
      <c r="F636" s="792"/>
      <c r="G636" s="792"/>
      <c r="H636" s="792"/>
      <c r="I636" s="792"/>
      <c r="J636" s="792"/>
      <c r="K636" s="792"/>
      <c r="L636" s="792"/>
      <c r="M636" s="792"/>
      <c r="N636" s="792"/>
      <c r="O636" s="793"/>
      <c r="P636" s="795" t="s">
        <v>71</v>
      </c>
      <c r="Q636" s="796"/>
      <c r="R636" s="796"/>
      <c r="S636" s="796"/>
      <c r="T636" s="796"/>
      <c r="U636" s="796"/>
      <c r="V636" s="797"/>
      <c r="W636" s="37" t="s">
        <v>72</v>
      </c>
      <c r="X636" s="779">
        <f>IFERROR(X628/H628,"0")+IFERROR(X629/H629,"0")+IFERROR(X630/H630,"0")+IFERROR(X631/H631,"0")+IFERROR(X632/H632,"0")+IFERROR(X633/H633,"0")+IFERROR(X634/H634,"0")+IFERROR(X635/H635,"0")</f>
        <v>0</v>
      </c>
      <c r="Y636" s="779">
        <f>IFERROR(Y628/H628,"0")+IFERROR(Y629/H629,"0")+IFERROR(Y630/H630,"0")+IFERROR(Y631/H631,"0")+IFERROR(Y632/H632,"0")+IFERROR(Y633/H633,"0")+IFERROR(Y634/H634,"0")+IFERROR(Y635/H635,"0")</f>
        <v>0</v>
      </c>
      <c r="Z636" s="779">
        <f>IFERROR(IF(Z628="",0,Z628),"0")+IFERROR(IF(Z629="",0,Z629),"0")+IFERROR(IF(Z630="",0,Z630),"0")+IFERROR(IF(Z631="",0,Z631),"0")+IFERROR(IF(Z632="",0,Z632),"0")+IFERROR(IF(Z633="",0,Z633),"0")+IFERROR(IF(Z634="",0,Z634),"0")+IFERROR(IF(Z635="",0,Z635),"0")</f>
        <v>0</v>
      </c>
      <c r="AA636" s="780"/>
      <c r="AB636" s="780"/>
      <c r="AC636" s="780"/>
    </row>
    <row r="637" spans="1:68" x14ac:dyDescent="0.2">
      <c r="A637" s="792"/>
      <c r="B637" s="792"/>
      <c r="C637" s="792"/>
      <c r="D637" s="792"/>
      <c r="E637" s="792"/>
      <c r="F637" s="792"/>
      <c r="G637" s="792"/>
      <c r="H637" s="792"/>
      <c r="I637" s="792"/>
      <c r="J637" s="792"/>
      <c r="K637" s="792"/>
      <c r="L637" s="792"/>
      <c r="M637" s="792"/>
      <c r="N637" s="792"/>
      <c r="O637" s="793"/>
      <c r="P637" s="795" t="s">
        <v>71</v>
      </c>
      <c r="Q637" s="796"/>
      <c r="R637" s="796"/>
      <c r="S637" s="796"/>
      <c r="T637" s="796"/>
      <c r="U637" s="796"/>
      <c r="V637" s="797"/>
      <c r="W637" s="37" t="s">
        <v>69</v>
      </c>
      <c r="X637" s="779">
        <f>IFERROR(SUM(X628:X635),"0")</f>
        <v>0</v>
      </c>
      <c r="Y637" s="779">
        <f>IFERROR(SUM(Y628:Y635),"0")</f>
        <v>0</v>
      </c>
      <c r="Z637" s="37"/>
      <c r="AA637" s="780"/>
      <c r="AB637" s="780"/>
      <c r="AC637" s="780"/>
    </row>
    <row r="638" spans="1:68" ht="14.25" customHeight="1" x14ac:dyDescent="0.25">
      <c r="A638" s="800" t="s">
        <v>213</v>
      </c>
      <c r="B638" s="792"/>
      <c r="C638" s="792"/>
      <c r="D638" s="792"/>
      <c r="E638" s="792"/>
      <c r="F638" s="792"/>
      <c r="G638" s="792"/>
      <c r="H638" s="792"/>
      <c r="I638" s="792"/>
      <c r="J638" s="792"/>
      <c r="K638" s="792"/>
      <c r="L638" s="792"/>
      <c r="M638" s="792"/>
      <c r="N638" s="792"/>
      <c r="O638" s="792"/>
      <c r="P638" s="792"/>
      <c r="Q638" s="792"/>
      <c r="R638" s="792"/>
      <c r="S638" s="792"/>
      <c r="T638" s="792"/>
      <c r="U638" s="792"/>
      <c r="V638" s="792"/>
      <c r="W638" s="792"/>
      <c r="X638" s="792"/>
      <c r="Y638" s="792"/>
      <c r="Z638" s="792"/>
      <c r="AA638" s="773"/>
      <c r="AB638" s="773"/>
      <c r="AC638" s="773"/>
    </row>
    <row r="639" spans="1:68" ht="27" customHeight="1" x14ac:dyDescent="0.25">
      <c r="A639" s="54" t="s">
        <v>1021</v>
      </c>
      <c r="B639" s="54" t="s">
        <v>1022</v>
      </c>
      <c r="C639" s="31">
        <v>4301060354</v>
      </c>
      <c r="D639" s="788">
        <v>4640242180120</v>
      </c>
      <c r="E639" s="789"/>
      <c r="F639" s="776">
        <v>1.3</v>
      </c>
      <c r="G639" s="32">
        <v>6</v>
      </c>
      <c r="H639" s="776">
        <v>7.8</v>
      </c>
      <c r="I639" s="776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129" t="s">
        <v>1023</v>
      </c>
      <c r="Q639" s="782"/>
      <c r="R639" s="782"/>
      <c r="S639" s="782"/>
      <c r="T639" s="783"/>
      <c r="U639" s="34"/>
      <c r="V639" s="34"/>
      <c r="W639" s="35" t="s">
        <v>69</v>
      </c>
      <c r="X639" s="777">
        <v>0</v>
      </c>
      <c r="Y639" s="778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1024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customHeight="1" x14ac:dyDescent="0.25">
      <c r="A640" s="54" t="s">
        <v>1021</v>
      </c>
      <c r="B640" s="54" t="s">
        <v>1025</v>
      </c>
      <c r="C640" s="31">
        <v>4301060408</v>
      </c>
      <c r="D640" s="788">
        <v>4640242180120</v>
      </c>
      <c r="E640" s="789"/>
      <c r="F640" s="776">
        <v>1.3</v>
      </c>
      <c r="G640" s="32">
        <v>6</v>
      </c>
      <c r="H640" s="776">
        <v>7.8</v>
      </c>
      <c r="I640" s="776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34" t="s">
        <v>1026</v>
      </c>
      <c r="Q640" s="782"/>
      <c r="R640" s="782"/>
      <c r="S640" s="782"/>
      <c r="T640" s="783"/>
      <c r="U640" s="34"/>
      <c r="V640" s="34"/>
      <c r="W640" s="35" t="s">
        <v>69</v>
      </c>
      <c r="X640" s="777">
        <v>0</v>
      </c>
      <c r="Y640" s="778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1024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customHeight="1" x14ac:dyDescent="0.25">
      <c r="A641" s="54" t="s">
        <v>1027</v>
      </c>
      <c r="B641" s="54" t="s">
        <v>1028</v>
      </c>
      <c r="C641" s="31">
        <v>4301060355</v>
      </c>
      <c r="D641" s="788">
        <v>4640242180137</v>
      </c>
      <c r="E641" s="789"/>
      <c r="F641" s="776">
        <v>1.3</v>
      </c>
      <c r="G641" s="32">
        <v>6</v>
      </c>
      <c r="H641" s="776">
        <v>7.8</v>
      </c>
      <c r="I641" s="776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1029</v>
      </c>
      <c r="Q641" s="782"/>
      <c r="R641" s="782"/>
      <c r="S641" s="782"/>
      <c r="T641" s="783"/>
      <c r="U641" s="34"/>
      <c r="V641" s="34"/>
      <c r="W641" s="35" t="s">
        <v>69</v>
      </c>
      <c r="X641" s="777">
        <v>0</v>
      </c>
      <c r="Y641" s="778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1030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t="27" customHeight="1" x14ac:dyDescent="0.25">
      <c r="A642" s="54" t="s">
        <v>1027</v>
      </c>
      <c r="B642" s="54" t="s">
        <v>1031</v>
      </c>
      <c r="C642" s="31">
        <v>4301060407</v>
      </c>
      <c r="D642" s="788">
        <v>4640242180137</v>
      </c>
      <c r="E642" s="789"/>
      <c r="F642" s="776">
        <v>1.3</v>
      </c>
      <c r="G642" s="32">
        <v>6</v>
      </c>
      <c r="H642" s="776">
        <v>7.8</v>
      </c>
      <c r="I642" s="776">
        <v>8.2799999999999994</v>
      </c>
      <c r="J642" s="32">
        <v>56</v>
      </c>
      <c r="K642" s="32" t="s">
        <v>118</v>
      </c>
      <c r="L642" s="32"/>
      <c r="M642" s="33" t="s">
        <v>68</v>
      </c>
      <c r="N642" s="33"/>
      <c r="O642" s="32">
        <v>40</v>
      </c>
      <c r="P642" s="1176" t="s">
        <v>1032</v>
      </c>
      <c r="Q642" s="782"/>
      <c r="R642" s="782"/>
      <c r="S642" s="782"/>
      <c r="T642" s="783"/>
      <c r="U642" s="34"/>
      <c r="V642" s="34"/>
      <c r="W642" s="35" t="s">
        <v>69</v>
      </c>
      <c r="X642" s="777">
        <v>0</v>
      </c>
      <c r="Y642" s="778">
        <f>IFERROR(IF(X642="",0,CEILING((X642/$H642),1)*$H642),"")</f>
        <v>0</v>
      </c>
      <c r="Z642" s="36" t="str">
        <f>IFERROR(IF(Y642=0,"",ROUNDUP(Y642/H642,0)*0.02175),"")</f>
        <v/>
      </c>
      <c r="AA642" s="56"/>
      <c r="AB642" s="57"/>
      <c r="AC642" s="757" t="s">
        <v>1030</v>
      </c>
      <c r="AG642" s="64"/>
      <c r="AJ642" s="68"/>
      <c r="AK642" s="68">
        <v>0</v>
      </c>
      <c r="BB642" s="758" t="s">
        <v>1</v>
      </c>
      <c r="BM642" s="64">
        <f>IFERROR(X642*I642/H642,"0")</f>
        <v>0</v>
      </c>
      <c r="BN642" s="64">
        <f>IFERROR(Y642*I642/H642,"0")</f>
        <v>0</v>
      </c>
      <c r="BO642" s="64">
        <f>IFERROR(1/J642*(X642/H642),"0")</f>
        <v>0</v>
      </c>
      <c r="BP642" s="64">
        <f>IFERROR(1/J642*(Y642/H642),"0")</f>
        <v>0</v>
      </c>
    </row>
    <row r="643" spans="1:68" x14ac:dyDescent="0.2">
      <c r="A643" s="791"/>
      <c r="B643" s="792"/>
      <c r="C643" s="792"/>
      <c r="D643" s="792"/>
      <c r="E643" s="792"/>
      <c r="F643" s="792"/>
      <c r="G643" s="792"/>
      <c r="H643" s="792"/>
      <c r="I643" s="792"/>
      <c r="J643" s="792"/>
      <c r="K643" s="792"/>
      <c r="L643" s="792"/>
      <c r="M643" s="792"/>
      <c r="N643" s="792"/>
      <c r="O643" s="793"/>
      <c r="P643" s="795" t="s">
        <v>71</v>
      </c>
      <c r="Q643" s="796"/>
      <c r="R643" s="796"/>
      <c r="S643" s="796"/>
      <c r="T643" s="796"/>
      <c r="U643" s="796"/>
      <c r="V643" s="797"/>
      <c r="W643" s="37" t="s">
        <v>72</v>
      </c>
      <c r="X643" s="779">
        <f>IFERROR(X639/H639,"0")+IFERROR(X640/H640,"0")+IFERROR(X641/H641,"0")+IFERROR(X642/H642,"0")</f>
        <v>0</v>
      </c>
      <c r="Y643" s="779">
        <f>IFERROR(Y639/H639,"0")+IFERROR(Y640/H640,"0")+IFERROR(Y641/H641,"0")+IFERROR(Y642/H642,"0")</f>
        <v>0</v>
      </c>
      <c r="Z643" s="779">
        <f>IFERROR(IF(Z639="",0,Z639),"0")+IFERROR(IF(Z640="",0,Z640),"0")+IFERROR(IF(Z641="",0,Z641),"0")+IFERROR(IF(Z642="",0,Z642),"0")</f>
        <v>0</v>
      </c>
      <c r="AA643" s="780"/>
      <c r="AB643" s="780"/>
      <c r="AC643" s="780"/>
    </row>
    <row r="644" spans="1:68" x14ac:dyDescent="0.2">
      <c r="A644" s="792"/>
      <c r="B644" s="792"/>
      <c r="C644" s="792"/>
      <c r="D644" s="792"/>
      <c r="E644" s="792"/>
      <c r="F644" s="792"/>
      <c r="G644" s="792"/>
      <c r="H644" s="792"/>
      <c r="I644" s="792"/>
      <c r="J644" s="792"/>
      <c r="K644" s="792"/>
      <c r="L644" s="792"/>
      <c r="M644" s="792"/>
      <c r="N644" s="792"/>
      <c r="O644" s="793"/>
      <c r="P644" s="795" t="s">
        <v>71</v>
      </c>
      <c r="Q644" s="796"/>
      <c r="R644" s="796"/>
      <c r="S644" s="796"/>
      <c r="T644" s="796"/>
      <c r="U644" s="796"/>
      <c r="V644" s="797"/>
      <c r="W644" s="37" t="s">
        <v>69</v>
      </c>
      <c r="X644" s="779">
        <f>IFERROR(SUM(X639:X642),"0")</f>
        <v>0</v>
      </c>
      <c r="Y644" s="779">
        <f>IFERROR(SUM(Y639:Y642),"0")</f>
        <v>0</v>
      </c>
      <c r="Z644" s="37"/>
      <c r="AA644" s="780"/>
      <c r="AB644" s="780"/>
      <c r="AC644" s="780"/>
    </row>
    <row r="645" spans="1:68" ht="16.5" customHeight="1" x14ac:dyDescent="0.25">
      <c r="A645" s="807" t="s">
        <v>1033</v>
      </c>
      <c r="B645" s="792"/>
      <c r="C645" s="792"/>
      <c r="D645" s="792"/>
      <c r="E645" s="792"/>
      <c r="F645" s="792"/>
      <c r="G645" s="792"/>
      <c r="H645" s="792"/>
      <c r="I645" s="792"/>
      <c r="J645" s="792"/>
      <c r="K645" s="792"/>
      <c r="L645" s="792"/>
      <c r="M645" s="792"/>
      <c r="N645" s="792"/>
      <c r="O645" s="792"/>
      <c r="P645" s="792"/>
      <c r="Q645" s="792"/>
      <c r="R645" s="792"/>
      <c r="S645" s="792"/>
      <c r="T645" s="792"/>
      <c r="U645" s="792"/>
      <c r="V645" s="792"/>
      <c r="W645" s="792"/>
      <c r="X645" s="792"/>
      <c r="Y645" s="792"/>
      <c r="Z645" s="792"/>
      <c r="AA645" s="772"/>
      <c r="AB645" s="772"/>
      <c r="AC645" s="772"/>
    </row>
    <row r="646" spans="1:68" ht="14.25" customHeight="1" x14ac:dyDescent="0.25">
      <c r="A646" s="800" t="s">
        <v>115</v>
      </c>
      <c r="B646" s="792"/>
      <c r="C646" s="792"/>
      <c r="D646" s="792"/>
      <c r="E646" s="792"/>
      <c r="F646" s="792"/>
      <c r="G646" s="792"/>
      <c r="H646" s="792"/>
      <c r="I646" s="792"/>
      <c r="J646" s="792"/>
      <c r="K646" s="792"/>
      <c r="L646" s="792"/>
      <c r="M646" s="792"/>
      <c r="N646" s="792"/>
      <c r="O646" s="792"/>
      <c r="P646" s="792"/>
      <c r="Q646" s="792"/>
      <c r="R646" s="792"/>
      <c r="S646" s="792"/>
      <c r="T646" s="792"/>
      <c r="U646" s="792"/>
      <c r="V646" s="792"/>
      <c r="W646" s="792"/>
      <c r="X646" s="792"/>
      <c r="Y646" s="792"/>
      <c r="Z646" s="792"/>
      <c r="AA646" s="773"/>
      <c r="AB646" s="773"/>
      <c r="AC646" s="773"/>
    </row>
    <row r="647" spans="1:68" ht="27" customHeight="1" x14ac:dyDescent="0.25">
      <c r="A647" s="54" t="s">
        <v>1034</v>
      </c>
      <c r="B647" s="54" t="s">
        <v>1035</v>
      </c>
      <c r="C647" s="31">
        <v>4301011951</v>
      </c>
      <c r="D647" s="788">
        <v>4640242180045</v>
      </c>
      <c r="E647" s="789"/>
      <c r="F647" s="776">
        <v>1.5</v>
      </c>
      <c r="G647" s="32">
        <v>8</v>
      </c>
      <c r="H647" s="776">
        <v>12</v>
      </c>
      <c r="I647" s="776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59" t="s">
        <v>1036</v>
      </c>
      <c r="Q647" s="782"/>
      <c r="R647" s="782"/>
      <c r="S647" s="782"/>
      <c r="T647" s="783"/>
      <c r="U647" s="34"/>
      <c r="V647" s="34"/>
      <c r="W647" s="35" t="s">
        <v>69</v>
      </c>
      <c r="X647" s="777">
        <v>0</v>
      </c>
      <c r="Y647" s="778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1037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t="27" customHeight="1" x14ac:dyDescent="0.25">
      <c r="A648" s="54" t="s">
        <v>1038</v>
      </c>
      <c r="B648" s="54" t="s">
        <v>1039</v>
      </c>
      <c r="C648" s="31">
        <v>4301011950</v>
      </c>
      <c r="D648" s="788">
        <v>4640242180601</v>
      </c>
      <c r="E648" s="789"/>
      <c r="F648" s="776">
        <v>1.5</v>
      </c>
      <c r="G648" s="32">
        <v>8</v>
      </c>
      <c r="H648" s="776">
        <v>12</v>
      </c>
      <c r="I648" s="776">
        <v>12.48</v>
      </c>
      <c r="J648" s="32">
        <v>56</v>
      </c>
      <c r="K648" s="32" t="s">
        <v>118</v>
      </c>
      <c r="L648" s="32"/>
      <c r="M648" s="33" t="s">
        <v>121</v>
      </c>
      <c r="N648" s="33"/>
      <c r="O648" s="32">
        <v>55</v>
      </c>
      <c r="P648" s="1116" t="s">
        <v>1040</v>
      </c>
      <c r="Q648" s="782"/>
      <c r="R648" s="782"/>
      <c r="S648" s="782"/>
      <c r="T648" s="783"/>
      <c r="U648" s="34"/>
      <c r="V648" s="34"/>
      <c r="W648" s="35" t="s">
        <v>69</v>
      </c>
      <c r="X648" s="777">
        <v>0</v>
      </c>
      <c r="Y648" s="778">
        <f>IFERROR(IF(X648="",0,CEILING((X648/$H648),1)*$H648),"")</f>
        <v>0</v>
      </c>
      <c r="Z648" s="36" t="str">
        <f>IFERROR(IF(Y648=0,"",ROUNDUP(Y648/H648,0)*0.02175),"")</f>
        <v/>
      </c>
      <c r="AA648" s="56"/>
      <c r="AB648" s="57"/>
      <c r="AC648" s="761" t="s">
        <v>1041</v>
      </c>
      <c r="AG648" s="64"/>
      <c r="AJ648" s="68"/>
      <c r="AK648" s="68">
        <v>0</v>
      </c>
      <c r="BB648" s="762" t="s">
        <v>1</v>
      </c>
      <c r="BM648" s="64">
        <f>IFERROR(X648*I648/H648,"0")</f>
        <v>0</v>
      </c>
      <c r="BN648" s="64">
        <f>IFERROR(Y648*I648/H648,"0")</f>
        <v>0</v>
      </c>
      <c r="BO648" s="64">
        <f>IFERROR(1/J648*(X648/H648),"0")</f>
        <v>0</v>
      </c>
      <c r="BP648" s="64">
        <f>IFERROR(1/J648*(Y648/H648),"0")</f>
        <v>0</v>
      </c>
    </row>
    <row r="649" spans="1:68" x14ac:dyDescent="0.2">
      <c r="A649" s="791"/>
      <c r="B649" s="792"/>
      <c r="C649" s="792"/>
      <c r="D649" s="792"/>
      <c r="E649" s="792"/>
      <c r="F649" s="792"/>
      <c r="G649" s="792"/>
      <c r="H649" s="792"/>
      <c r="I649" s="792"/>
      <c r="J649" s="792"/>
      <c r="K649" s="792"/>
      <c r="L649" s="792"/>
      <c r="M649" s="792"/>
      <c r="N649" s="792"/>
      <c r="O649" s="793"/>
      <c r="P649" s="795" t="s">
        <v>71</v>
      </c>
      <c r="Q649" s="796"/>
      <c r="R649" s="796"/>
      <c r="S649" s="796"/>
      <c r="T649" s="796"/>
      <c r="U649" s="796"/>
      <c r="V649" s="797"/>
      <c r="W649" s="37" t="s">
        <v>72</v>
      </c>
      <c r="X649" s="779">
        <f>IFERROR(X647/H647,"0")+IFERROR(X648/H648,"0")</f>
        <v>0</v>
      </c>
      <c r="Y649" s="779">
        <f>IFERROR(Y647/H647,"0")+IFERROR(Y648/H648,"0")</f>
        <v>0</v>
      </c>
      <c r="Z649" s="779">
        <f>IFERROR(IF(Z647="",0,Z647),"0")+IFERROR(IF(Z648="",0,Z648),"0")</f>
        <v>0</v>
      </c>
      <c r="AA649" s="780"/>
      <c r="AB649" s="780"/>
      <c r="AC649" s="780"/>
    </row>
    <row r="650" spans="1:68" x14ac:dyDescent="0.2">
      <c r="A650" s="792"/>
      <c r="B650" s="792"/>
      <c r="C650" s="792"/>
      <c r="D650" s="792"/>
      <c r="E650" s="792"/>
      <c r="F650" s="792"/>
      <c r="G650" s="792"/>
      <c r="H650" s="792"/>
      <c r="I650" s="792"/>
      <c r="J650" s="792"/>
      <c r="K650" s="792"/>
      <c r="L650" s="792"/>
      <c r="M650" s="792"/>
      <c r="N650" s="792"/>
      <c r="O650" s="793"/>
      <c r="P650" s="795" t="s">
        <v>71</v>
      </c>
      <c r="Q650" s="796"/>
      <c r="R650" s="796"/>
      <c r="S650" s="796"/>
      <c r="T650" s="796"/>
      <c r="U650" s="796"/>
      <c r="V650" s="797"/>
      <c r="W650" s="37" t="s">
        <v>69</v>
      </c>
      <c r="X650" s="779">
        <f>IFERROR(SUM(X647:X648),"0")</f>
        <v>0</v>
      </c>
      <c r="Y650" s="779">
        <f>IFERROR(SUM(Y647:Y648),"0")</f>
        <v>0</v>
      </c>
      <c r="Z650" s="37"/>
      <c r="AA650" s="780"/>
      <c r="AB650" s="780"/>
      <c r="AC650" s="780"/>
    </row>
    <row r="651" spans="1:68" ht="14.25" customHeight="1" x14ac:dyDescent="0.25">
      <c r="A651" s="800" t="s">
        <v>172</v>
      </c>
      <c r="B651" s="792"/>
      <c r="C651" s="792"/>
      <c r="D651" s="792"/>
      <c r="E651" s="792"/>
      <c r="F651" s="792"/>
      <c r="G651" s="792"/>
      <c r="H651" s="792"/>
      <c r="I651" s="792"/>
      <c r="J651" s="792"/>
      <c r="K651" s="792"/>
      <c r="L651" s="792"/>
      <c r="M651" s="792"/>
      <c r="N651" s="792"/>
      <c r="O651" s="792"/>
      <c r="P651" s="792"/>
      <c r="Q651" s="792"/>
      <c r="R651" s="792"/>
      <c r="S651" s="792"/>
      <c r="T651" s="792"/>
      <c r="U651" s="792"/>
      <c r="V651" s="792"/>
      <c r="W651" s="792"/>
      <c r="X651" s="792"/>
      <c r="Y651" s="792"/>
      <c r="Z651" s="792"/>
      <c r="AA651" s="773"/>
      <c r="AB651" s="773"/>
      <c r="AC651" s="773"/>
    </row>
    <row r="652" spans="1:68" ht="27" customHeight="1" x14ac:dyDescent="0.25">
      <c r="A652" s="54" t="s">
        <v>1042</v>
      </c>
      <c r="B652" s="54" t="s">
        <v>1043</v>
      </c>
      <c r="C652" s="31">
        <v>4301020314</v>
      </c>
      <c r="D652" s="788">
        <v>4640242180090</v>
      </c>
      <c r="E652" s="789"/>
      <c r="F652" s="776">
        <v>1.5</v>
      </c>
      <c r="G652" s="32">
        <v>8</v>
      </c>
      <c r="H652" s="776">
        <v>12</v>
      </c>
      <c r="I652" s="776">
        <v>12.48</v>
      </c>
      <c r="J652" s="32">
        <v>56</v>
      </c>
      <c r="K652" s="32" t="s">
        <v>118</v>
      </c>
      <c r="L652" s="32"/>
      <c r="M652" s="33" t="s">
        <v>121</v>
      </c>
      <c r="N652" s="33"/>
      <c r="O652" s="32">
        <v>50</v>
      </c>
      <c r="P652" s="1143" t="s">
        <v>1044</v>
      </c>
      <c r="Q652" s="782"/>
      <c r="R652" s="782"/>
      <c r="S652" s="782"/>
      <c r="T652" s="783"/>
      <c r="U652" s="34"/>
      <c r="V652" s="34"/>
      <c r="W652" s="35" t="s">
        <v>69</v>
      </c>
      <c r="X652" s="777">
        <v>0</v>
      </c>
      <c r="Y652" s="778">
        <f>IFERROR(IF(X652="",0,CEILING((X652/$H652),1)*$H652),"")</f>
        <v>0</v>
      </c>
      <c r="Z652" s="36" t="str">
        <f>IFERROR(IF(Y652=0,"",ROUNDUP(Y652/H652,0)*0.02175),"")</f>
        <v/>
      </c>
      <c r="AA652" s="56"/>
      <c r="AB652" s="57"/>
      <c r="AC652" s="763" t="s">
        <v>1045</v>
      </c>
      <c r="AG652" s="64"/>
      <c r="AJ652" s="68"/>
      <c r="AK652" s="68">
        <v>0</v>
      </c>
      <c r="BB652" s="764" t="s">
        <v>1</v>
      </c>
      <c r="BM652" s="64">
        <f>IFERROR(X652*I652/H652,"0")</f>
        <v>0</v>
      </c>
      <c r="BN652" s="64">
        <f>IFERROR(Y652*I652/H652,"0")</f>
        <v>0</v>
      </c>
      <c r="BO652" s="64">
        <f>IFERROR(1/J652*(X652/H652),"0")</f>
        <v>0</v>
      </c>
      <c r="BP652" s="64">
        <f>IFERROR(1/J652*(Y652/H652),"0")</f>
        <v>0</v>
      </c>
    </row>
    <row r="653" spans="1:68" x14ac:dyDescent="0.2">
      <c r="A653" s="791"/>
      <c r="B653" s="792"/>
      <c r="C653" s="792"/>
      <c r="D653" s="792"/>
      <c r="E653" s="792"/>
      <c r="F653" s="792"/>
      <c r="G653" s="792"/>
      <c r="H653" s="792"/>
      <c r="I653" s="792"/>
      <c r="J653" s="792"/>
      <c r="K653" s="792"/>
      <c r="L653" s="792"/>
      <c r="M653" s="792"/>
      <c r="N653" s="792"/>
      <c r="O653" s="793"/>
      <c r="P653" s="795" t="s">
        <v>71</v>
      </c>
      <c r="Q653" s="796"/>
      <c r="R653" s="796"/>
      <c r="S653" s="796"/>
      <c r="T653" s="796"/>
      <c r="U653" s="796"/>
      <c r="V653" s="797"/>
      <c r="W653" s="37" t="s">
        <v>72</v>
      </c>
      <c r="X653" s="779">
        <f>IFERROR(X652/H652,"0")</f>
        <v>0</v>
      </c>
      <c r="Y653" s="779">
        <f>IFERROR(Y652/H652,"0")</f>
        <v>0</v>
      </c>
      <c r="Z653" s="779">
        <f>IFERROR(IF(Z652="",0,Z652),"0")</f>
        <v>0</v>
      </c>
      <c r="AA653" s="780"/>
      <c r="AB653" s="780"/>
      <c r="AC653" s="780"/>
    </row>
    <row r="654" spans="1:68" x14ac:dyDescent="0.2">
      <c r="A654" s="792"/>
      <c r="B654" s="792"/>
      <c r="C654" s="792"/>
      <c r="D654" s="792"/>
      <c r="E654" s="792"/>
      <c r="F654" s="792"/>
      <c r="G654" s="792"/>
      <c r="H654" s="792"/>
      <c r="I654" s="792"/>
      <c r="J654" s="792"/>
      <c r="K654" s="792"/>
      <c r="L654" s="792"/>
      <c r="M654" s="792"/>
      <c r="N654" s="792"/>
      <c r="O654" s="793"/>
      <c r="P654" s="795" t="s">
        <v>71</v>
      </c>
      <c r="Q654" s="796"/>
      <c r="R654" s="796"/>
      <c r="S654" s="796"/>
      <c r="T654" s="796"/>
      <c r="U654" s="796"/>
      <c r="V654" s="797"/>
      <c r="W654" s="37" t="s">
        <v>69</v>
      </c>
      <c r="X654" s="779">
        <f>IFERROR(SUM(X652:X652),"0")</f>
        <v>0</v>
      </c>
      <c r="Y654" s="779">
        <f>IFERROR(SUM(Y652:Y652),"0")</f>
        <v>0</v>
      </c>
      <c r="Z654" s="37"/>
      <c r="AA654" s="780"/>
      <c r="AB654" s="780"/>
      <c r="AC654" s="780"/>
    </row>
    <row r="655" spans="1:68" ht="14.25" customHeight="1" x14ac:dyDescent="0.25">
      <c r="A655" s="800" t="s">
        <v>64</v>
      </c>
      <c r="B655" s="792"/>
      <c r="C655" s="792"/>
      <c r="D655" s="792"/>
      <c r="E655" s="792"/>
      <c r="F655" s="792"/>
      <c r="G655" s="792"/>
      <c r="H655" s="792"/>
      <c r="I655" s="792"/>
      <c r="J655" s="792"/>
      <c r="K655" s="792"/>
      <c r="L655" s="792"/>
      <c r="M655" s="792"/>
      <c r="N655" s="792"/>
      <c r="O655" s="792"/>
      <c r="P655" s="792"/>
      <c r="Q655" s="792"/>
      <c r="R655" s="792"/>
      <c r="S655" s="792"/>
      <c r="T655" s="792"/>
      <c r="U655" s="792"/>
      <c r="V655" s="792"/>
      <c r="W655" s="792"/>
      <c r="X655" s="792"/>
      <c r="Y655" s="792"/>
      <c r="Z655" s="792"/>
      <c r="AA655" s="773"/>
      <c r="AB655" s="773"/>
      <c r="AC655" s="773"/>
    </row>
    <row r="656" spans="1:68" ht="27" customHeight="1" x14ac:dyDescent="0.25">
      <c r="A656" s="54" t="s">
        <v>1046</v>
      </c>
      <c r="B656" s="54" t="s">
        <v>1047</v>
      </c>
      <c r="C656" s="31">
        <v>4301031321</v>
      </c>
      <c r="D656" s="788">
        <v>4640242180076</v>
      </c>
      <c r="E656" s="789"/>
      <c r="F656" s="776">
        <v>0.7</v>
      </c>
      <c r="G656" s="32">
        <v>6</v>
      </c>
      <c r="H656" s="776">
        <v>4.2</v>
      </c>
      <c r="I656" s="776">
        <v>4.4000000000000004</v>
      </c>
      <c r="J656" s="32">
        <v>156</v>
      </c>
      <c r="K656" s="32" t="s">
        <v>128</v>
      </c>
      <c r="L656" s="32"/>
      <c r="M656" s="33" t="s">
        <v>68</v>
      </c>
      <c r="N656" s="33"/>
      <c r="O656" s="32">
        <v>40</v>
      </c>
      <c r="P656" s="943" t="s">
        <v>1048</v>
      </c>
      <c r="Q656" s="782"/>
      <c r="R656" s="782"/>
      <c r="S656" s="782"/>
      <c r="T656" s="783"/>
      <c r="U656" s="34"/>
      <c r="V656" s="34"/>
      <c r="W656" s="35" t="s">
        <v>69</v>
      </c>
      <c r="X656" s="777">
        <v>0</v>
      </c>
      <c r="Y656" s="778">
        <f>IFERROR(IF(X656="",0,CEILING((X656/$H656),1)*$H656),"")</f>
        <v>0</v>
      </c>
      <c r="Z656" s="36" t="str">
        <f>IFERROR(IF(Y656=0,"",ROUNDUP(Y656/H656,0)*0.00753),"")</f>
        <v/>
      </c>
      <c r="AA656" s="56"/>
      <c r="AB656" s="57"/>
      <c r="AC656" s="765" t="s">
        <v>1049</v>
      </c>
      <c r="AG656" s="64"/>
      <c r="AJ656" s="68"/>
      <c r="AK656" s="68">
        <v>0</v>
      </c>
      <c r="BB656" s="766" t="s">
        <v>1</v>
      </c>
      <c r="BM656" s="64">
        <f>IFERROR(X656*I656/H656,"0")</f>
        <v>0</v>
      </c>
      <c r="BN656" s="64">
        <f>IFERROR(Y656*I656/H656,"0")</f>
        <v>0</v>
      </c>
      <c r="BO656" s="64">
        <f>IFERROR(1/J656*(X656/H656),"0")</f>
        <v>0</v>
      </c>
      <c r="BP656" s="64">
        <f>IFERROR(1/J656*(Y656/H656),"0")</f>
        <v>0</v>
      </c>
    </row>
    <row r="657" spans="1:68" x14ac:dyDescent="0.2">
      <c r="A657" s="791"/>
      <c r="B657" s="792"/>
      <c r="C657" s="792"/>
      <c r="D657" s="792"/>
      <c r="E657" s="792"/>
      <c r="F657" s="792"/>
      <c r="G657" s="792"/>
      <c r="H657" s="792"/>
      <c r="I657" s="792"/>
      <c r="J657" s="792"/>
      <c r="K657" s="792"/>
      <c r="L657" s="792"/>
      <c r="M657" s="792"/>
      <c r="N657" s="792"/>
      <c r="O657" s="793"/>
      <c r="P657" s="795" t="s">
        <v>71</v>
      </c>
      <c r="Q657" s="796"/>
      <c r="R657" s="796"/>
      <c r="S657" s="796"/>
      <c r="T657" s="796"/>
      <c r="U657" s="796"/>
      <c r="V657" s="797"/>
      <c r="W657" s="37" t="s">
        <v>72</v>
      </c>
      <c r="X657" s="779">
        <f>IFERROR(X656/H656,"0")</f>
        <v>0</v>
      </c>
      <c r="Y657" s="779">
        <f>IFERROR(Y656/H656,"0")</f>
        <v>0</v>
      </c>
      <c r="Z657" s="779">
        <f>IFERROR(IF(Z656="",0,Z656),"0")</f>
        <v>0</v>
      </c>
      <c r="AA657" s="780"/>
      <c r="AB657" s="780"/>
      <c r="AC657" s="780"/>
    </row>
    <row r="658" spans="1:68" x14ac:dyDescent="0.2">
      <c r="A658" s="792"/>
      <c r="B658" s="792"/>
      <c r="C658" s="792"/>
      <c r="D658" s="792"/>
      <c r="E658" s="792"/>
      <c r="F658" s="792"/>
      <c r="G658" s="792"/>
      <c r="H658" s="792"/>
      <c r="I658" s="792"/>
      <c r="J658" s="792"/>
      <c r="K658" s="792"/>
      <c r="L658" s="792"/>
      <c r="M658" s="792"/>
      <c r="N658" s="792"/>
      <c r="O658" s="793"/>
      <c r="P658" s="795" t="s">
        <v>71</v>
      </c>
      <c r="Q658" s="796"/>
      <c r="R658" s="796"/>
      <c r="S658" s="796"/>
      <c r="T658" s="796"/>
      <c r="U658" s="796"/>
      <c r="V658" s="797"/>
      <c r="W658" s="37" t="s">
        <v>69</v>
      </c>
      <c r="X658" s="779">
        <f>IFERROR(SUM(X656:X656),"0")</f>
        <v>0</v>
      </c>
      <c r="Y658" s="779">
        <f>IFERROR(SUM(Y656:Y656),"0")</f>
        <v>0</v>
      </c>
      <c r="Z658" s="37"/>
      <c r="AA658" s="780"/>
      <c r="AB658" s="780"/>
      <c r="AC658" s="780"/>
    </row>
    <row r="659" spans="1:68" ht="14.25" customHeight="1" x14ac:dyDescent="0.25">
      <c r="A659" s="800" t="s">
        <v>73</v>
      </c>
      <c r="B659" s="792"/>
      <c r="C659" s="792"/>
      <c r="D659" s="792"/>
      <c r="E659" s="792"/>
      <c r="F659" s="792"/>
      <c r="G659" s="792"/>
      <c r="H659" s="792"/>
      <c r="I659" s="792"/>
      <c r="J659" s="792"/>
      <c r="K659" s="792"/>
      <c r="L659" s="792"/>
      <c r="M659" s="792"/>
      <c r="N659" s="792"/>
      <c r="O659" s="792"/>
      <c r="P659" s="792"/>
      <c r="Q659" s="792"/>
      <c r="R659" s="792"/>
      <c r="S659" s="792"/>
      <c r="T659" s="792"/>
      <c r="U659" s="792"/>
      <c r="V659" s="792"/>
      <c r="W659" s="792"/>
      <c r="X659" s="792"/>
      <c r="Y659" s="792"/>
      <c r="Z659" s="792"/>
      <c r="AA659" s="773"/>
      <c r="AB659" s="773"/>
      <c r="AC659" s="773"/>
    </row>
    <row r="660" spans="1:68" ht="27" customHeight="1" x14ac:dyDescent="0.25">
      <c r="A660" s="54" t="s">
        <v>1050</v>
      </c>
      <c r="B660" s="54" t="s">
        <v>1051</v>
      </c>
      <c r="C660" s="31">
        <v>4301051780</v>
      </c>
      <c r="D660" s="788">
        <v>4640242180106</v>
      </c>
      <c r="E660" s="789"/>
      <c r="F660" s="776">
        <v>1.3</v>
      </c>
      <c r="G660" s="32">
        <v>6</v>
      </c>
      <c r="H660" s="776">
        <v>7.8</v>
      </c>
      <c r="I660" s="776">
        <v>8.2799999999999994</v>
      </c>
      <c r="J660" s="32">
        <v>56</v>
      </c>
      <c r="K660" s="32" t="s">
        <v>118</v>
      </c>
      <c r="L660" s="32"/>
      <c r="M660" s="33" t="s">
        <v>68</v>
      </c>
      <c r="N660" s="33"/>
      <c r="O660" s="32">
        <v>45</v>
      </c>
      <c r="P660" s="877" t="s">
        <v>1052</v>
      </c>
      <c r="Q660" s="782"/>
      <c r="R660" s="782"/>
      <c r="S660" s="782"/>
      <c r="T660" s="783"/>
      <c r="U660" s="34"/>
      <c r="V660" s="34"/>
      <c r="W660" s="35" t="s">
        <v>69</v>
      </c>
      <c r="X660" s="777">
        <v>0</v>
      </c>
      <c r="Y660" s="778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7" t="s">
        <v>1053</v>
      </c>
      <c r="AG660" s="64"/>
      <c r="AJ660" s="68"/>
      <c r="AK660" s="68">
        <v>0</v>
      </c>
      <c r="BB660" s="768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x14ac:dyDescent="0.2">
      <c r="A661" s="791"/>
      <c r="B661" s="792"/>
      <c r="C661" s="792"/>
      <c r="D661" s="792"/>
      <c r="E661" s="792"/>
      <c r="F661" s="792"/>
      <c r="G661" s="792"/>
      <c r="H661" s="792"/>
      <c r="I661" s="792"/>
      <c r="J661" s="792"/>
      <c r="K661" s="792"/>
      <c r="L661" s="792"/>
      <c r="M661" s="792"/>
      <c r="N661" s="792"/>
      <c r="O661" s="793"/>
      <c r="P661" s="795" t="s">
        <v>71</v>
      </c>
      <c r="Q661" s="796"/>
      <c r="R661" s="796"/>
      <c r="S661" s="796"/>
      <c r="T661" s="796"/>
      <c r="U661" s="796"/>
      <c r="V661" s="797"/>
      <c r="W661" s="37" t="s">
        <v>72</v>
      </c>
      <c r="X661" s="779">
        <f>IFERROR(X660/H660,"0")</f>
        <v>0</v>
      </c>
      <c r="Y661" s="779">
        <f>IFERROR(Y660/H660,"0")</f>
        <v>0</v>
      </c>
      <c r="Z661" s="779">
        <f>IFERROR(IF(Z660="",0,Z660),"0")</f>
        <v>0</v>
      </c>
      <c r="AA661" s="780"/>
      <c r="AB661" s="780"/>
      <c r="AC661" s="780"/>
    </row>
    <row r="662" spans="1:68" x14ac:dyDescent="0.2">
      <c r="A662" s="792"/>
      <c r="B662" s="792"/>
      <c r="C662" s="792"/>
      <c r="D662" s="792"/>
      <c r="E662" s="792"/>
      <c r="F662" s="792"/>
      <c r="G662" s="792"/>
      <c r="H662" s="792"/>
      <c r="I662" s="792"/>
      <c r="J662" s="792"/>
      <c r="K662" s="792"/>
      <c r="L662" s="792"/>
      <c r="M662" s="792"/>
      <c r="N662" s="792"/>
      <c r="O662" s="793"/>
      <c r="P662" s="795" t="s">
        <v>71</v>
      </c>
      <c r="Q662" s="796"/>
      <c r="R662" s="796"/>
      <c r="S662" s="796"/>
      <c r="T662" s="796"/>
      <c r="U662" s="796"/>
      <c r="V662" s="797"/>
      <c r="W662" s="37" t="s">
        <v>69</v>
      </c>
      <c r="X662" s="779">
        <f>IFERROR(SUM(X660:X660),"0")</f>
        <v>0</v>
      </c>
      <c r="Y662" s="779">
        <f>IFERROR(SUM(Y660:Y660),"0")</f>
        <v>0</v>
      </c>
      <c r="Z662" s="37"/>
      <c r="AA662" s="780"/>
      <c r="AB662" s="780"/>
      <c r="AC662" s="780"/>
    </row>
    <row r="663" spans="1:68" ht="15" customHeight="1" x14ac:dyDescent="0.2">
      <c r="A663" s="962"/>
      <c r="B663" s="792"/>
      <c r="C663" s="792"/>
      <c r="D663" s="792"/>
      <c r="E663" s="792"/>
      <c r="F663" s="792"/>
      <c r="G663" s="792"/>
      <c r="H663" s="792"/>
      <c r="I663" s="792"/>
      <c r="J663" s="792"/>
      <c r="K663" s="792"/>
      <c r="L663" s="792"/>
      <c r="M663" s="792"/>
      <c r="N663" s="792"/>
      <c r="O663" s="963"/>
      <c r="P663" s="935" t="s">
        <v>1054</v>
      </c>
      <c r="Q663" s="923"/>
      <c r="R663" s="923"/>
      <c r="S663" s="923"/>
      <c r="T663" s="923"/>
      <c r="U663" s="923"/>
      <c r="V663" s="924"/>
      <c r="W663" s="37" t="s">
        <v>69</v>
      </c>
      <c r="X663" s="779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530+X534+X538+X546+X551+X568+X574+X586+X592+X597+X609+X616+X626+X637+X644+X650+X654+X658+X662,"0")</f>
        <v>1384</v>
      </c>
      <c r="Y663" s="779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530+Y534+Y538+Y546+Y551+Y568+Y574+Y586+Y592+Y597+Y609+Y616+Y626+Y637+Y644+Y650+Y654+Y658+Y662,"0")</f>
        <v>1457.0599999999997</v>
      </c>
      <c r="Z663" s="37"/>
      <c r="AA663" s="780"/>
      <c r="AB663" s="780"/>
      <c r="AC663" s="780"/>
    </row>
    <row r="664" spans="1:68" x14ac:dyDescent="0.2">
      <c r="A664" s="792"/>
      <c r="B664" s="792"/>
      <c r="C664" s="792"/>
      <c r="D664" s="792"/>
      <c r="E664" s="792"/>
      <c r="F664" s="792"/>
      <c r="G664" s="792"/>
      <c r="H664" s="792"/>
      <c r="I664" s="792"/>
      <c r="J664" s="792"/>
      <c r="K664" s="792"/>
      <c r="L664" s="792"/>
      <c r="M664" s="792"/>
      <c r="N664" s="792"/>
      <c r="O664" s="963"/>
      <c r="P664" s="935" t="s">
        <v>1055</v>
      </c>
      <c r="Q664" s="923"/>
      <c r="R664" s="923"/>
      <c r="S664" s="923"/>
      <c r="T664" s="923"/>
      <c r="U664" s="923"/>
      <c r="V664" s="924"/>
      <c r="W664" s="37" t="s">
        <v>69</v>
      </c>
      <c r="X664" s="779">
        <f>IFERROR(SUM(BM22:BM660),"0")</f>
        <v>1470.3932938568139</v>
      </c>
      <c r="Y664" s="779">
        <f>IFERROR(SUM(BN22:BN660),"0")</f>
        <v>1548.2540000000001</v>
      </c>
      <c r="Z664" s="37"/>
      <c r="AA664" s="780"/>
      <c r="AB664" s="780"/>
      <c r="AC664" s="780"/>
    </row>
    <row r="665" spans="1:68" x14ac:dyDescent="0.2">
      <c r="A665" s="792"/>
      <c r="B665" s="792"/>
      <c r="C665" s="792"/>
      <c r="D665" s="792"/>
      <c r="E665" s="792"/>
      <c r="F665" s="792"/>
      <c r="G665" s="792"/>
      <c r="H665" s="792"/>
      <c r="I665" s="792"/>
      <c r="J665" s="792"/>
      <c r="K665" s="792"/>
      <c r="L665" s="792"/>
      <c r="M665" s="792"/>
      <c r="N665" s="792"/>
      <c r="O665" s="963"/>
      <c r="P665" s="935" t="s">
        <v>1056</v>
      </c>
      <c r="Q665" s="923"/>
      <c r="R665" s="923"/>
      <c r="S665" s="923"/>
      <c r="T665" s="923"/>
      <c r="U665" s="923"/>
      <c r="V665" s="924"/>
      <c r="W665" s="37" t="s">
        <v>1057</v>
      </c>
      <c r="X665" s="38">
        <f>ROUNDUP(SUM(BO22:BO660),0)</f>
        <v>3</v>
      </c>
      <c r="Y665" s="38">
        <f>ROUNDUP(SUM(BP22:BP660),0)</f>
        <v>3</v>
      </c>
      <c r="Z665" s="37"/>
      <c r="AA665" s="780"/>
      <c r="AB665" s="780"/>
      <c r="AC665" s="780"/>
    </row>
    <row r="666" spans="1:68" x14ac:dyDescent="0.2">
      <c r="A666" s="792"/>
      <c r="B666" s="792"/>
      <c r="C666" s="792"/>
      <c r="D666" s="792"/>
      <c r="E666" s="792"/>
      <c r="F666" s="792"/>
      <c r="G666" s="792"/>
      <c r="H666" s="792"/>
      <c r="I666" s="792"/>
      <c r="J666" s="792"/>
      <c r="K666" s="792"/>
      <c r="L666" s="792"/>
      <c r="M666" s="792"/>
      <c r="N666" s="792"/>
      <c r="O666" s="963"/>
      <c r="P666" s="935" t="s">
        <v>1058</v>
      </c>
      <c r="Q666" s="923"/>
      <c r="R666" s="923"/>
      <c r="S666" s="923"/>
      <c r="T666" s="923"/>
      <c r="U666" s="923"/>
      <c r="V666" s="924"/>
      <c r="W666" s="37" t="s">
        <v>69</v>
      </c>
      <c r="X666" s="779">
        <f>GrossWeightTotal+PalletQtyTotal*25</f>
        <v>1545.3932938568139</v>
      </c>
      <c r="Y666" s="779">
        <f>GrossWeightTotalR+PalletQtyTotalR*25</f>
        <v>1623.2540000000001</v>
      </c>
      <c r="Z666" s="37"/>
      <c r="AA666" s="780"/>
      <c r="AB666" s="780"/>
      <c r="AC666" s="780"/>
    </row>
    <row r="667" spans="1:68" x14ac:dyDescent="0.2">
      <c r="A667" s="792"/>
      <c r="B667" s="792"/>
      <c r="C667" s="792"/>
      <c r="D667" s="792"/>
      <c r="E667" s="792"/>
      <c r="F667" s="792"/>
      <c r="G667" s="792"/>
      <c r="H667" s="792"/>
      <c r="I667" s="792"/>
      <c r="J667" s="792"/>
      <c r="K667" s="792"/>
      <c r="L667" s="792"/>
      <c r="M667" s="792"/>
      <c r="N667" s="792"/>
      <c r="O667" s="963"/>
      <c r="P667" s="935" t="s">
        <v>1059</v>
      </c>
      <c r="Q667" s="923"/>
      <c r="R667" s="923"/>
      <c r="S667" s="923"/>
      <c r="T667" s="923"/>
      <c r="U667" s="923"/>
      <c r="V667" s="924"/>
      <c r="W667" s="37" t="s">
        <v>1057</v>
      </c>
      <c r="X667" s="779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529+X533+X537+X545+X550+X567+X573+X585+X591+X596+X608+X615+X625+X636+X643+X649+X653+X657+X661,"0")</f>
        <v>290.68689049168933</v>
      </c>
      <c r="Y667" s="779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529+Y533+Y537+Y545+Y550+Y567+Y573+Y585+Y591+Y596+Y608+Y615+Y625+Y636+Y643+Y649+Y653+Y657+Y661,"0")</f>
        <v>307</v>
      </c>
      <c r="Z667" s="37"/>
      <c r="AA667" s="780"/>
      <c r="AB667" s="780"/>
      <c r="AC667" s="780"/>
    </row>
    <row r="668" spans="1:68" ht="14.25" customHeight="1" x14ac:dyDescent="0.2">
      <c r="A668" s="792"/>
      <c r="B668" s="792"/>
      <c r="C668" s="792"/>
      <c r="D668" s="792"/>
      <c r="E668" s="792"/>
      <c r="F668" s="792"/>
      <c r="G668" s="792"/>
      <c r="H668" s="792"/>
      <c r="I668" s="792"/>
      <c r="J668" s="792"/>
      <c r="K668" s="792"/>
      <c r="L668" s="792"/>
      <c r="M668" s="792"/>
      <c r="N668" s="792"/>
      <c r="O668" s="963"/>
      <c r="P668" s="935" t="s">
        <v>1060</v>
      </c>
      <c r="Q668" s="923"/>
      <c r="R668" s="923"/>
      <c r="S668" s="923"/>
      <c r="T668" s="923"/>
      <c r="U668" s="923"/>
      <c r="V668" s="924"/>
      <c r="W668" s="39" t="s">
        <v>1061</v>
      </c>
      <c r="X668" s="37"/>
      <c r="Y668" s="37"/>
      <c r="Z668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529+Z533+Z537+Z545+Z550+Z567+Z573+Z585+Z591+Z596+Z608+Z615+Z625+Z636+Z643+Z649+Z653+Z657+Z661,"0")</f>
        <v>3.1484299999999998</v>
      </c>
      <c r="AA668" s="780"/>
      <c r="AB668" s="780"/>
      <c r="AC668" s="780"/>
    </row>
    <row r="669" spans="1:68" ht="13.5" customHeight="1" thickBot="1" x14ac:dyDescent="0.25"/>
    <row r="670" spans="1:68" ht="27" customHeight="1" thickTop="1" thickBot="1" x14ac:dyDescent="0.25">
      <c r="A670" s="40" t="s">
        <v>1062</v>
      </c>
      <c r="B670" s="774" t="s">
        <v>63</v>
      </c>
      <c r="C670" s="815" t="s">
        <v>113</v>
      </c>
      <c r="D670" s="870"/>
      <c r="E670" s="870"/>
      <c r="F670" s="870"/>
      <c r="G670" s="870"/>
      <c r="H670" s="871"/>
      <c r="I670" s="815" t="s">
        <v>325</v>
      </c>
      <c r="J670" s="870"/>
      <c r="K670" s="870"/>
      <c r="L670" s="870"/>
      <c r="M670" s="870"/>
      <c r="N670" s="870"/>
      <c r="O670" s="870"/>
      <c r="P670" s="870"/>
      <c r="Q670" s="870"/>
      <c r="R670" s="870"/>
      <c r="S670" s="870"/>
      <c r="T670" s="870"/>
      <c r="U670" s="870"/>
      <c r="V670" s="871"/>
      <c r="W670" s="815" t="s">
        <v>662</v>
      </c>
      <c r="X670" s="871"/>
      <c r="Y670" s="815" t="s">
        <v>751</v>
      </c>
      <c r="Z670" s="870"/>
      <c r="AA670" s="870"/>
      <c r="AB670" s="871"/>
      <c r="AC670" s="774" t="s">
        <v>861</v>
      </c>
      <c r="AD670" s="815" t="s">
        <v>933</v>
      </c>
      <c r="AE670" s="871"/>
      <c r="AF670" s="775"/>
    </row>
    <row r="671" spans="1:68" ht="14.25" customHeight="1" thickTop="1" x14ac:dyDescent="0.2">
      <c r="A671" s="1088" t="s">
        <v>1063</v>
      </c>
      <c r="B671" s="815" t="s">
        <v>63</v>
      </c>
      <c r="C671" s="815" t="s">
        <v>114</v>
      </c>
      <c r="D671" s="815" t="s">
        <v>141</v>
      </c>
      <c r="E671" s="815" t="s">
        <v>221</v>
      </c>
      <c r="F671" s="815" t="s">
        <v>245</v>
      </c>
      <c r="G671" s="815" t="s">
        <v>291</v>
      </c>
      <c r="H671" s="815" t="s">
        <v>113</v>
      </c>
      <c r="I671" s="815" t="s">
        <v>326</v>
      </c>
      <c r="J671" s="815" t="s">
        <v>350</v>
      </c>
      <c r="K671" s="815" t="s">
        <v>428</v>
      </c>
      <c r="L671" s="815" t="s">
        <v>449</v>
      </c>
      <c r="M671" s="815" t="s">
        <v>473</v>
      </c>
      <c r="N671" s="775"/>
      <c r="O671" s="815" t="s">
        <v>500</v>
      </c>
      <c r="P671" s="815" t="s">
        <v>503</v>
      </c>
      <c r="Q671" s="815" t="s">
        <v>512</v>
      </c>
      <c r="R671" s="815" t="s">
        <v>528</v>
      </c>
      <c r="S671" s="815" t="s">
        <v>538</v>
      </c>
      <c r="T671" s="815" t="s">
        <v>551</v>
      </c>
      <c r="U671" s="815" t="s">
        <v>562</v>
      </c>
      <c r="V671" s="815" t="s">
        <v>649</v>
      </c>
      <c r="W671" s="815" t="s">
        <v>663</v>
      </c>
      <c r="X671" s="815" t="s">
        <v>707</v>
      </c>
      <c r="Y671" s="815" t="s">
        <v>752</v>
      </c>
      <c r="Z671" s="815" t="s">
        <v>820</v>
      </c>
      <c r="AA671" s="815" t="s">
        <v>845</v>
      </c>
      <c r="AB671" s="815" t="s">
        <v>857</v>
      </c>
      <c r="AC671" s="815" t="s">
        <v>861</v>
      </c>
      <c r="AD671" s="815" t="s">
        <v>933</v>
      </c>
      <c r="AE671" s="815" t="s">
        <v>1033</v>
      </c>
      <c r="AF671" s="775"/>
    </row>
    <row r="672" spans="1:68" ht="13.5" customHeight="1" thickBot="1" x14ac:dyDescent="0.25">
      <c r="A672" s="1089"/>
      <c r="B672" s="816"/>
      <c r="C672" s="816"/>
      <c r="D672" s="816"/>
      <c r="E672" s="816"/>
      <c r="F672" s="816"/>
      <c r="G672" s="816"/>
      <c r="H672" s="816"/>
      <c r="I672" s="816"/>
      <c r="J672" s="816"/>
      <c r="K672" s="816"/>
      <c r="L672" s="816"/>
      <c r="M672" s="816"/>
      <c r="N672" s="775"/>
      <c r="O672" s="816"/>
      <c r="P672" s="816"/>
      <c r="Q672" s="816"/>
      <c r="R672" s="816"/>
      <c r="S672" s="816"/>
      <c r="T672" s="816"/>
      <c r="U672" s="816"/>
      <c r="V672" s="816"/>
      <c r="W672" s="816"/>
      <c r="X672" s="816"/>
      <c r="Y672" s="816"/>
      <c r="Z672" s="816"/>
      <c r="AA672" s="816"/>
      <c r="AB672" s="816"/>
      <c r="AC672" s="816"/>
      <c r="AD672" s="816"/>
      <c r="AE672" s="816"/>
      <c r="AF672" s="775"/>
    </row>
    <row r="673" spans="1:32" ht="18" customHeight="1" thickTop="1" thickBot="1" x14ac:dyDescent="0.25">
      <c r="A673" s="40" t="s">
        <v>1064</v>
      </c>
      <c r="B673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3" s="46">
        <f>IFERROR(Y48*1,"0")+IFERROR(Y49*1,"0")+IFERROR(Y50*1,"0")+IFERROR(Y51*1,"0")+IFERROR(Y52*1,"0")+IFERROR(Y53*1,"0")+IFERROR(Y57*1,"0")+IFERROR(Y58*1,"0")</f>
        <v>32.400000000000006</v>
      </c>
      <c r="D673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210.60000000000002</v>
      </c>
      <c r="E673" s="46">
        <f>IFERROR(Y107*1,"0")+IFERROR(Y108*1,"0")+IFERROR(Y109*1,"0")+IFERROR(Y113*1,"0")+IFERROR(Y114*1,"0")+IFERROR(Y115*1,"0")+IFERROR(Y116*1,"0")+IFERROR(Y117*1,"0")+IFERROR(Y118*1,"0")</f>
        <v>36</v>
      </c>
      <c r="F673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44.1</v>
      </c>
      <c r="G673" s="46">
        <f>IFERROR(Y154*1,"0")+IFERROR(Y155*1,"0")+IFERROR(Y159*1,"0")+IFERROR(Y160*1,"0")+IFERROR(Y164*1,"0")+IFERROR(Y165*1,"0")</f>
        <v>39.199999999999996</v>
      </c>
      <c r="H673" s="46">
        <f>IFERROR(Y170*1,"0")+IFERROR(Y174*1,"0")+IFERROR(Y175*1,"0")+IFERROR(Y176*1,"0")+IFERROR(Y177*1,"0")+IFERROR(Y178*1,"0")+IFERROR(Y182*1,"0")+IFERROR(Y183*1,"0")</f>
        <v>3</v>
      </c>
      <c r="I673" s="46">
        <f>IFERROR(Y189*1,"0")+IFERROR(Y193*1,"0")+IFERROR(Y194*1,"0")+IFERROR(Y195*1,"0")+IFERROR(Y196*1,"0")+IFERROR(Y197*1,"0")+IFERROR(Y198*1,"0")+IFERROR(Y199*1,"0")+IFERROR(Y200*1,"0")</f>
        <v>50.4</v>
      </c>
      <c r="J673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115.19999999999999</v>
      </c>
      <c r="K673" s="46">
        <f>IFERROR(Y250*1,"0")+IFERROR(Y251*1,"0")+IFERROR(Y252*1,"0")+IFERROR(Y253*1,"0")+IFERROR(Y254*1,"0")+IFERROR(Y255*1,"0")+IFERROR(Y256*1,"0")+IFERROR(Y257*1,"0")</f>
        <v>0</v>
      </c>
      <c r="L673" s="46">
        <f>IFERROR(Y262*1,"0")+IFERROR(Y263*1,"0")+IFERROR(Y264*1,"0")+IFERROR(Y265*1,"0")+IFERROR(Y266*1,"0")+IFERROR(Y267*1,"0")+IFERROR(Y268*1,"0")+IFERROR(Y269*1,"0")+IFERROR(Y270*1,"0")+IFERROR(Y274*1,"0")</f>
        <v>0</v>
      </c>
      <c r="M673" s="46">
        <f>IFERROR(Y279*1,"0")+IFERROR(Y280*1,"0")+IFERROR(Y281*1,"0")+IFERROR(Y282*1,"0")+IFERROR(Y283*1,"0")+IFERROR(Y284*1,"0")+IFERROR(Y285*1,"0")+IFERROR(Y286*1,"0")+IFERROR(Y287*1,"0")+IFERROR(Y288*1,"0")</f>
        <v>8</v>
      </c>
      <c r="N673" s="775"/>
      <c r="O673" s="46">
        <f>IFERROR(Y293*1,"0")</f>
        <v>0</v>
      </c>
      <c r="P673" s="46">
        <f>IFERROR(Y298*1,"0")+IFERROR(Y299*1,"0")+IFERROR(Y300*1,"0")</f>
        <v>0</v>
      </c>
      <c r="Q673" s="46">
        <f>IFERROR(Y305*1,"0")+IFERROR(Y306*1,"0")+IFERROR(Y307*1,"0")+IFERROR(Y308*1,"0")+IFERROR(Y309*1,"0")+IFERROR(Y310*1,"0")</f>
        <v>0</v>
      </c>
      <c r="R673" s="46">
        <f>IFERROR(Y315*1,"0")+IFERROR(Y319*1,"0")+IFERROR(Y323*1,"0")</f>
        <v>0</v>
      </c>
      <c r="S673" s="46">
        <f>IFERROR(Y328*1,"0")+IFERROR(Y332*1,"0")+IFERROR(Y336*1,"0")+IFERROR(Y337*1,"0")</f>
        <v>0</v>
      </c>
      <c r="T673" s="46">
        <f>IFERROR(Y342*1,"0")+IFERROR(Y346*1,"0")+IFERROR(Y347*1,"0")+IFERROR(Y351*1,"0")</f>
        <v>8.4</v>
      </c>
      <c r="U673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572.96000000000015</v>
      </c>
      <c r="V673" s="46">
        <f>IFERROR(Y405*1,"0")+IFERROR(Y409*1,"0")+IFERROR(Y410*1,"0")+IFERROR(Y411*1,"0")</f>
        <v>12.600000000000001</v>
      </c>
      <c r="W673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218</v>
      </c>
      <c r="X673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4.8</v>
      </c>
      <c r="Y673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7.8</v>
      </c>
      <c r="Z673" s="46">
        <f>IFERROR(Y519*1,"0")+IFERROR(Y523*1,"0")+IFERROR(Y524*1,"0")+IFERROR(Y525*1,"0")+IFERROR(Y526*1,"0")+IFERROR(Y527*1,"0")+IFERROR(Y528*1,"0")+IFERROR(Y532*1,"0")+IFERROR(Y536*1,"0")</f>
        <v>0</v>
      </c>
      <c r="AA673" s="46">
        <f>IFERROR(Y541*1,"0")+IFERROR(Y542*1,"0")+IFERROR(Y543*1,"0")+IFERROR(Y544*1,"0")</f>
        <v>0</v>
      </c>
      <c r="AB673" s="46">
        <f>IFERROR(Y549*1,"0")</f>
        <v>0</v>
      </c>
      <c r="AC673" s="46">
        <f>IFERROR(Y555*1,"0")+IFERROR(Y556*1,"0")+IFERROR(Y557*1,"0")+IFERROR(Y558*1,"0")+IFERROR(Y559*1,"0")+IFERROR(Y560*1,"0")+IFERROR(Y561*1,"0")+IFERROR(Y562*1,"0")+IFERROR(Y563*1,"0")+IFERROR(Y564*1,"0")+IFERROR(Y565*1,"0")+IFERROR(Y566*1,"0")+IFERROR(Y570*1,"0")+IFERROR(Y571*1,"0")+IFERROR(Y572*1,"0")+IFERROR(Y576*1,"0")+IFERROR(Y577*1,"0")+IFERROR(Y578*1,"0")+IFERROR(Y579*1,"0")+IFERROR(Y580*1,"0")+IFERROR(Y581*1,"0")+IFERROR(Y582*1,"0")+IFERROR(Y583*1,"0")+IFERROR(Y584*1,"0")+IFERROR(Y588*1,"0")+IFERROR(Y589*1,"0")+IFERROR(Y590*1,"0")+IFERROR(Y594*1,"0")+IFERROR(Y595*1,"0")</f>
        <v>93.6</v>
      </c>
      <c r="AD673" s="46">
        <f>IFERROR(Y601*1,"0")+IFERROR(Y602*1,"0")+IFERROR(Y603*1,"0")+IFERROR(Y604*1,"0")+IFERROR(Y605*1,"0")+IFERROR(Y606*1,"0")+IFERROR(Y607*1,"0")+IFERROR(Y611*1,"0")+IFERROR(Y612*1,"0")+IFERROR(Y613*1,"0")+IFERROR(Y614*1,"0")+IFERROR(Y618*1,"0")+IFERROR(Y619*1,"0")+IFERROR(Y620*1,"0")+IFERROR(Y621*1,"0")+IFERROR(Y622*1,"0")+IFERROR(Y623*1,"0")+IFERROR(Y624*1,"0")+IFERROR(Y628*1,"0")+IFERROR(Y629*1,"0")+IFERROR(Y630*1,"0")+IFERROR(Y631*1,"0")+IFERROR(Y632*1,"0")+IFERROR(Y633*1,"0")+IFERROR(Y634*1,"0")+IFERROR(Y635*1,"0")+IFERROR(Y639*1,"0")+IFERROR(Y640*1,"0")+IFERROR(Y641*1,"0")+IFERROR(Y642*1,"0")</f>
        <v>0</v>
      </c>
      <c r="AE673" s="46">
        <f>IFERROR(Y647*1,"0")+IFERROR(Y648*1,"0")+IFERROR(Y652*1,"0")+IFERROR(Y656*1,"0")+IFERROR(Y660*1,"0")</f>
        <v>0</v>
      </c>
      <c r="AF673" s="775"/>
    </row>
  </sheetData>
  <sheetProtection algorithmName="SHA-512" hashValue="GCLhKmxvPB/5X921Y5+YNKrwfB1V+lj5y4J+f4+zuYrJiEPjjLnX1e3m0Ug3fPPM/aAxRcTTPf+40wkdPsdcTg==" saltValue="Y+wUsFlO1UfbzXpsyczyh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1188">
    <mergeCell ref="D250:E250"/>
    <mergeCell ref="D50:E50"/>
    <mergeCell ref="X17:X18"/>
    <mergeCell ref="D286:E286"/>
    <mergeCell ref="D293:E293"/>
    <mergeCell ref="U17:V17"/>
    <mergeCell ref="P360:T360"/>
    <mergeCell ref="D32:E32"/>
    <mergeCell ref="A153:Z153"/>
    <mergeCell ref="A8:C8"/>
    <mergeCell ref="A477:O478"/>
    <mergeCell ref="D268:E268"/>
    <mergeCell ref="D566:E566"/>
    <mergeCell ref="P449:T449"/>
    <mergeCell ref="A10:C10"/>
    <mergeCell ref="P126:T126"/>
    <mergeCell ref="A655:Z655"/>
    <mergeCell ref="P218:T218"/>
    <mergeCell ref="P671:P672"/>
    <mergeCell ref="P311:V311"/>
    <mergeCell ref="A192:Z192"/>
    <mergeCell ref="P438:V438"/>
    <mergeCell ref="A21:Z21"/>
    <mergeCell ref="A415:Z415"/>
    <mergeCell ref="P661:V661"/>
    <mergeCell ref="D42:E42"/>
    <mergeCell ref="A181:Z181"/>
    <mergeCell ref="P363:T363"/>
    <mergeCell ref="A479:Z479"/>
    <mergeCell ref="D17:E18"/>
    <mergeCell ref="D642:E642"/>
    <mergeCell ref="D542:E542"/>
    <mergeCell ref="P71:T71"/>
    <mergeCell ref="D123:E123"/>
    <mergeCell ref="P307:T307"/>
    <mergeCell ref="P58:T58"/>
    <mergeCell ref="AC671:AC672"/>
    <mergeCell ref="D336:E336"/>
    <mergeCell ref="P293:T293"/>
    <mergeCell ref="D578:E578"/>
    <mergeCell ref="A643:O644"/>
    <mergeCell ref="Q6:R6"/>
    <mergeCell ref="P200:T200"/>
    <mergeCell ref="P134:T134"/>
    <mergeCell ref="P243:T243"/>
    <mergeCell ref="P436:T436"/>
    <mergeCell ref="D102:E102"/>
    <mergeCell ref="P528:T528"/>
    <mergeCell ref="P208:V208"/>
    <mergeCell ref="A204:Z204"/>
    <mergeCell ref="D196:E196"/>
    <mergeCell ref="P615:V615"/>
    <mergeCell ref="A440:Z440"/>
    <mergeCell ref="P145:V145"/>
    <mergeCell ref="P23:V23"/>
    <mergeCell ref="P443:V443"/>
    <mergeCell ref="P272:V272"/>
    <mergeCell ref="P381:V381"/>
    <mergeCell ref="D133:E133"/>
    <mergeCell ref="A62:Z62"/>
    <mergeCell ref="P185:V185"/>
    <mergeCell ref="D483:E483"/>
    <mergeCell ref="P83:T83"/>
    <mergeCell ref="Q671:Q672"/>
    <mergeCell ref="V12:W12"/>
    <mergeCell ref="S671:S672"/>
    <mergeCell ref="P319:T319"/>
    <mergeCell ref="A593:Z59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D549:E549"/>
    <mergeCell ref="D576:E576"/>
    <mergeCell ref="P653:V653"/>
    <mergeCell ref="P589:T589"/>
    <mergeCell ref="P484:T484"/>
    <mergeCell ref="D405:E405"/>
    <mergeCell ref="D641:E641"/>
    <mergeCell ref="P288:T288"/>
    <mergeCell ref="D234:E234"/>
    <mergeCell ref="P70:T70"/>
    <mergeCell ref="P263:T263"/>
    <mergeCell ref="P65:T65"/>
    <mergeCell ref="D244:E244"/>
    <mergeCell ref="P228:T228"/>
    <mergeCell ref="P499:T499"/>
    <mergeCell ref="D342:E342"/>
    <mergeCell ref="D458:E458"/>
    <mergeCell ref="D262:E262"/>
    <mergeCell ref="P368:T368"/>
    <mergeCell ref="P43:V43"/>
    <mergeCell ref="P85:T85"/>
    <mergeCell ref="D571:E571"/>
    <mergeCell ref="A329:O330"/>
    <mergeCell ref="D614:E614"/>
    <mergeCell ref="A657:O658"/>
    <mergeCell ref="D265:E265"/>
    <mergeCell ref="D216:E216"/>
    <mergeCell ref="P536:T536"/>
    <mergeCell ref="P642:T642"/>
    <mergeCell ref="A20:Z20"/>
    <mergeCell ref="D623:E623"/>
    <mergeCell ref="D452:E452"/>
    <mergeCell ref="A318:Z318"/>
    <mergeCell ref="D252:E252"/>
    <mergeCell ref="P123:T123"/>
    <mergeCell ref="A112:Z112"/>
    <mergeCell ref="A554:Z554"/>
    <mergeCell ref="P529:V529"/>
    <mergeCell ref="P421:T421"/>
    <mergeCell ref="A646:Z646"/>
    <mergeCell ref="H671:H672"/>
    <mergeCell ref="P579:T579"/>
    <mergeCell ref="D218:E218"/>
    <mergeCell ref="J671:J672"/>
    <mergeCell ref="A258:O259"/>
    <mergeCell ref="A249:Z249"/>
    <mergeCell ref="A314:Z314"/>
    <mergeCell ref="P289:V289"/>
    <mergeCell ref="P658:V658"/>
    <mergeCell ref="A539:Z539"/>
    <mergeCell ref="P262:T262"/>
    <mergeCell ref="P353:V353"/>
    <mergeCell ref="D170:E170"/>
    <mergeCell ref="P93:T93"/>
    <mergeCell ref="D639:E639"/>
    <mergeCell ref="D577:E577"/>
    <mergeCell ref="F5:G5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D175:E175"/>
    <mergeCell ref="P601:T601"/>
    <mergeCell ref="C670:H670"/>
    <mergeCell ref="P253:T253"/>
    <mergeCell ref="D392:E392"/>
    <mergeCell ref="D221:E221"/>
    <mergeCell ref="P82:T82"/>
    <mergeCell ref="V11:W11"/>
    <mergeCell ref="D628:E628"/>
    <mergeCell ref="D457:E457"/>
    <mergeCell ref="P57:T57"/>
    <mergeCell ref="D165:E165"/>
    <mergeCell ref="P603:T603"/>
    <mergeCell ref="P486:T486"/>
    <mergeCell ref="P75:T75"/>
    <mergeCell ref="P406:V406"/>
    <mergeCell ref="P342:T342"/>
    <mergeCell ref="D323:E323"/>
    <mergeCell ref="D127:E127"/>
    <mergeCell ref="D394:E394"/>
    <mergeCell ref="P578:T578"/>
    <mergeCell ref="F10:G10"/>
    <mergeCell ref="D544:E544"/>
    <mergeCell ref="D243:E243"/>
    <mergeCell ref="D270:E270"/>
    <mergeCell ref="A550:O551"/>
    <mergeCell ref="P420:T420"/>
    <mergeCell ref="A130:Z130"/>
    <mergeCell ref="P643:V643"/>
    <mergeCell ref="A615:O616"/>
    <mergeCell ref="D528:E528"/>
    <mergeCell ref="D310:E310"/>
    <mergeCell ref="P364:T364"/>
    <mergeCell ref="D503:E503"/>
    <mergeCell ref="AD17:AF18"/>
    <mergeCell ref="A39:O40"/>
    <mergeCell ref="P167:V167"/>
    <mergeCell ref="D101:E101"/>
    <mergeCell ref="A608:O609"/>
    <mergeCell ref="D570:E570"/>
    <mergeCell ref="P574:V574"/>
    <mergeCell ref="A430:Z430"/>
    <mergeCell ref="D76:E76"/>
    <mergeCell ref="D450:E450"/>
    <mergeCell ref="D279:E279"/>
    <mergeCell ref="A428:O429"/>
    <mergeCell ref="P357:T357"/>
    <mergeCell ref="D29:E29"/>
    <mergeCell ref="P592:V592"/>
    <mergeCell ref="N17:N18"/>
    <mergeCell ref="D49:E49"/>
    <mergeCell ref="D266:E266"/>
    <mergeCell ref="P174:T174"/>
    <mergeCell ref="AD671:AD672"/>
    <mergeCell ref="D33:E33"/>
    <mergeCell ref="P585:V585"/>
    <mergeCell ref="A106:Z106"/>
    <mergeCell ref="D226:E226"/>
    <mergeCell ref="P352:V352"/>
    <mergeCell ref="P183:T183"/>
    <mergeCell ref="P652:T652"/>
    <mergeCell ref="A404:Z404"/>
    <mergeCell ref="D579:E579"/>
    <mergeCell ref="D462:E462"/>
    <mergeCell ref="D164:E164"/>
    <mergeCell ref="D589:E589"/>
    <mergeCell ref="D560:E560"/>
    <mergeCell ref="P133:T133"/>
    <mergeCell ref="P127:T127"/>
    <mergeCell ref="P2:W3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26:E526"/>
    <mergeCell ref="P312:V312"/>
    <mergeCell ref="A23:O24"/>
    <mergeCell ref="P64:T64"/>
    <mergeCell ref="D10:E10"/>
    <mergeCell ref="P101:T101"/>
    <mergeCell ref="A103:O104"/>
    <mergeCell ref="P650:V650"/>
    <mergeCell ref="M17:M18"/>
    <mergeCell ref="A531:Z531"/>
    <mergeCell ref="A469:Z469"/>
    <mergeCell ref="P336:T336"/>
    <mergeCell ref="O17:O18"/>
    <mergeCell ref="P429:V429"/>
    <mergeCell ref="P258:V258"/>
    <mergeCell ref="A248:Z248"/>
    <mergeCell ref="P223:V223"/>
    <mergeCell ref="A297:Z297"/>
    <mergeCell ref="P588:T588"/>
    <mergeCell ref="P417:T417"/>
    <mergeCell ref="P102:T102"/>
    <mergeCell ref="P196:T196"/>
    <mergeCell ref="D177:E177"/>
    <mergeCell ref="D562:E562"/>
    <mergeCell ref="P362:T362"/>
    <mergeCell ref="D34:E34"/>
    <mergeCell ref="D305:E305"/>
    <mergeCell ref="P149:T149"/>
    <mergeCell ref="D95:E95"/>
    <mergeCell ref="P447:T447"/>
    <mergeCell ref="P410:T410"/>
    <mergeCell ref="P385:T385"/>
    <mergeCell ref="P372:V372"/>
    <mergeCell ref="D57:E57"/>
    <mergeCell ref="P124:T124"/>
    <mergeCell ref="P608:V608"/>
    <mergeCell ref="Y17:Y18"/>
    <mergeCell ref="I670:V670"/>
    <mergeCell ref="D22:E22"/>
    <mergeCell ref="A35:O36"/>
    <mergeCell ref="P483:T483"/>
    <mergeCell ref="A599:Z599"/>
    <mergeCell ref="D155:E155"/>
    <mergeCell ref="A333:O334"/>
    <mergeCell ref="D149:E149"/>
    <mergeCell ref="P470:T470"/>
    <mergeCell ref="D618:E618"/>
    <mergeCell ref="D447:E447"/>
    <mergeCell ref="D385:E385"/>
    <mergeCell ref="A320:O321"/>
    <mergeCell ref="D605:E605"/>
    <mergeCell ref="P178:T178"/>
    <mergeCell ref="P34:T34"/>
    <mergeCell ref="I671:I672"/>
    <mergeCell ref="P270:T270"/>
    <mergeCell ref="D257:E257"/>
    <mergeCell ref="K671:K672"/>
    <mergeCell ref="P463:T463"/>
    <mergeCell ref="D384:E384"/>
    <mergeCell ref="P639:T639"/>
    <mergeCell ref="D86:E86"/>
    <mergeCell ref="D620:E620"/>
    <mergeCell ref="P577:T577"/>
    <mergeCell ref="D449:E449"/>
    <mergeCell ref="P428:V428"/>
    <mergeCell ref="P49:T49"/>
    <mergeCell ref="D607:E607"/>
    <mergeCell ref="A166:O167"/>
    <mergeCell ref="A110:O111"/>
    <mergeCell ref="A9:C9"/>
    <mergeCell ref="P125:T125"/>
    <mergeCell ref="P557:T557"/>
    <mergeCell ref="D58:E58"/>
    <mergeCell ref="D500:E500"/>
    <mergeCell ref="P568:V568"/>
    <mergeCell ref="P323:T323"/>
    <mergeCell ref="A414:Z414"/>
    <mergeCell ref="D231:E231"/>
    <mergeCell ref="P39:V39"/>
    <mergeCell ref="D358:E358"/>
    <mergeCell ref="P537:V537"/>
    <mergeCell ref="D85:E85"/>
    <mergeCell ref="D594:E594"/>
    <mergeCell ref="P648:T648"/>
    <mergeCell ref="P573:V573"/>
    <mergeCell ref="A327:Z327"/>
    <mergeCell ref="P103:V103"/>
    <mergeCell ref="Q13:R13"/>
    <mergeCell ref="P401:V401"/>
    <mergeCell ref="P97:V97"/>
    <mergeCell ref="P339:V339"/>
    <mergeCell ref="P637:V637"/>
    <mergeCell ref="P139:T139"/>
    <mergeCell ref="A518:Z518"/>
    <mergeCell ref="P560:T560"/>
    <mergeCell ref="P176:T176"/>
    <mergeCell ref="P114:T114"/>
    <mergeCell ref="P241:T241"/>
    <mergeCell ref="D84:E84"/>
    <mergeCell ref="P107:T107"/>
    <mergeCell ref="P129:V129"/>
    <mergeCell ref="G17:G18"/>
    <mergeCell ref="P526:T526"/>
    <mergeCell ref="P184:V184"/>
    <mergeCell ref="AE671:AE672"/>
    <mergeCell ref="P171:V171"/>
    <mergeCell ref="P413:V413"/>
    <mergeCell ref="D159:E159"/>
    <mergeCell ref="P407:V407"/>
    <mergeCell ref="A403:Z403"/>
    <mergeCell ref="A289:O290"/>
    <mergeCell ref="P382:V382"/>
    <mergeCell ref="A169:Z169"/>
    <mergeCell ref="A225:Z225"/>
    <mergeCell ref="P471:V471"/>
    <mergeCell ref="A296:Z296"/>
    <mergeCell ref="A461:Z461"/>
    <mergeCell ref="D288:E288"/>
    <mergeCell ref="P488:T488"/>
    <mergeCell ref="A507:Z507"/>
    <mergeCell ref="A412:O413"/>
    <mergeCell ref="P282:T282"/>
    <mergeCell ref="D154:E154"/>
    <mergeCell ref="P580:T580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P48:T48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A671:A672"/>
    <mergeCell ref="D83:E83"/>
    <mergeCell ref="D143:E143"/>
    <mergeCell ref="A278:Z278"/>
    <mergeCell ref="C671:C672"/>
    <mergeCell ref="W670:X670"/>
    <mergeCell ref="P631:T631"/>
    <mergeCell ref="D441:E441"/>
    <mergeCell ref="P398:T398"/>
    <mergeCell ref="P525:T525"/>
    <mergeCell ref="D368:E368"/>
    <mergeCell ref="A515:O516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V6:W9"/>
    <mergeCell ref="D199:E199"/>
    <mergeCell ref="P38:T38"/>
    <mergeCell ref="V671:V672"/>
    <mergeCell ref="D497:E497"/>
    <mergeCell ref="D364:E364"/>
    <mergeCell ref="A348:O349"/>
    <mergeCell ref="P274:T274"/>
    <mergeCell ref="P541:T541"/>
    <mergeCell ref="D217:E217"/>
    <mergeCell ref="D484:E484"/>
    <mergeCell ref="P109:T109"/>
    <mergeCell ref="P84:T84"/>
    <mergeCell ref="P222:T222"/>
    <mergeCell ref="P193:T193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Z17:Z18"/>
    <mergeCell ref="P620:T620"/>
    <mergeCell ref="P271:V271"/>
    <mergeCell ref="P607:T607"/>
    <mergeCell ref="A90:Z90"/>
    <mergeCell ref="A41:Z41"/>
    <mergeCell ref="AA17:AA18"/>
    <mergeCell ref="H10:M10"/>
    <mergeCell ref="AC17:AC18"/>
    <mergeCell ref="P485:T485"/>
    <mergeCell ref="A122:Z122"/>
    <mergeCell ref="P279:T279"/>
    <mergeCell ref="D418:E418"/>
    <mergeCell ref="P666:V666"/>
    <mergeCell ref="D393:E393"/>
    <mergeCell ref="P108:T108"/>
    <mergeCell ref="P254:T254"/>
    <mergeCell ref="P616:V616"/>
    <mergeCell ref="P251:T251"/>
    <mergeCell ref="A435:Z435"/>
    <mergeCell ref="P487:T487"/>
    <mergeCell ref="A533:O534"/>
    <mergeCell ref="D420:E420"/>
    <mergeCell ref="P256:T256"/>
    <mergeCell ref="AB17:AB18"/>
    <mergeCell ref="D446:E446"/>
    <mergeCell ref="A277:Z277"/>
    <mergeCell ref="A575:Z575"/>
    <mergeCell ref="P550:V550"/>
    <mergeCell ref="P237:V237"/>
    <mergeCell ref="P44:V44"/>
    <mergeCell ref="P269:T269"/>
    <mergeCell ref="P226:T226"/>
    <mergeCell ref="P633:T633"/>
    <mergeCell ref="P462:T462"/>
    <mergeCell ref="P164:T164"/>
    <mergeCell ref="A150:O151"/>
    <mergeCell ref="D299:E299"/>
    <mergeCell ref="H17:H18"/>
    <mergeCell ref="P532:T532"/>
    <mergeCell ref="P503:T503"/>
    <mergeCell ref="P559:T559"/>
    <mergeCell ref="P332:T332"/>
    <mergeCell ref="P630:T630"/>
    <mergeCell ref="D465:E465"/>
    <mergeCell ref="D269:E269"/>
    <mergeCell ref="A505:O506"/>
    <mergeCell ref="P217:T217"/>
    <mergeCell ref="A207:O208"/>
    <mergeCell ref="D489:E489"/>
    <mergeCell ref="P275:V275"/>
    <mergeCell ref="D427:E427"/>
    <mergeCell ref="D198:E198"/>
    <mergeCell ref="P104:V104"/>
    <mergeCell ref="P27:T27"/>
    <mergeCell ref="P154:T154"/>
    <mergeCell ref="D75:E75"/>
    <mergeCell ref="D206:E206"/>
    <mergeCell ref="A520:O521"/>
    <mergeCell ref="P561:T561"/>
    <mergeCell ref="D504:E504"/>
    <mergeCell ref="A271:O272"/>
    <mergeCell ref="D298:E298"/>
    <mergeCell ref="P247:V247"/>
    <mergeCell ref="P221:T221"/>
    <mergeCell ref="A158:Z158"/>
    <mergeCell ref="P91:T91"/>
    <mergeCell ref="A587:Z587"/>
    <mergeCell ref="P500:T500"/>
    <mergeCell ref="P366:V366"/>
    <mergeCell ref="B671:B672"/>
    <mergeCell ref="P150:V150"/>
    <mergeCell ref="D138:E138"/>
    <mergeCell ref="P564:T564"/>
    <mergeCell ref="P393:T393"/>
    <mergeCell ref="P629:T629"/>
    <mergeCell ref="A510:O511"/>
    <mergeCell ref="A186:Z186"/>
    <mergeCell ref="P232:T232"/>
    <mergeCell ref="P159:T159"/>
    <mergeCell ref="D140:E140"/>
    <mergeCell ref="P566:T566"/>
    <mergeCell ref="D267:E267"/>
    <mergeCell ref="D509:E509"/>
    <mergeCell ref="A340:Z340"/>
    <mergeCell ref="D425:E425"/>
    <mergeCell ref="D359:E359"/>
    <mergeCell ref="D601:E601"/>
    <mergeCell ref="U671:U672"/>
    <mergeCell ref="P632:T632"/>
    <mergeCell ref="W671:W672"/>
    <mergeCell ref="P664:V664"/>
    <mergeCell ref="P468:V468"/>
    <mergeCell ref="A598:Z598"/>
    <mergeCell ref="P316:V316"/>
    <mergeCell ref="A651:Z651"/>
    <mergeCell ref="D541:E541"/>
    <mergeCell ref="D370:E370"/>
    <mergeCell ref="D222:E222"/>
    <mergeCell ref="A529:O530"/>
    <mergeCell ref="P399:T399"/>
    <mergeCell ref="P346:T346"/>
    <mergeCell ref="A365:O366"/>
    <mergeCell ref="P235:T235"/>
    <mergeCell ref="D51:E51"/>
    <mergeCell ref="P306:T306"/>
    <mergeCell ref="P157:V157"/>
    <mergeCell ref="D647:E647"/>
    <mergeCell ref="P604:T604"/>
    <mergeCell ref="P626:V626"/>
    <mergeCell ref="D476:E476"/>
    <mergeCell ref="A454:O455"/>
    <mergeCell ref="P455:V455"/>
    <mergeCell ref="A445:Z445"/>
    <mergeCell ref="P520:V520"/>
    <mergeCell ref="A209:Z209"/>
    <mergeCell ref="P213:V213"/>
    <mergeCell ref="A573:O574"/>
    <mergeCell ref="A147:Z147"/>
    <mergeCell ref="P299:T299"/>
    <mergeCell ref="P172:V172"/>
    <mergeCell ref="P96:T96"/>
    <mergeCell ref="P120:V120"/>
    <mergeCell ref="D227:E227"/>
    <mergeCell ref="P582:T582"/>
    <mergeCell ref="D525:E525"/>
    <mergeCell ref="P576:T576"/>
    <mergeCell ref="A128:O129"/>
    <mergeCell ref="D557:E557"/>
    <mergeCell ref="P465:T465"/>
    <mergeCell ref="D386:E386"/>
    <mergeCell ref="P641:T641"/>
    <mergeCell ref="D513:E513"/>
    <mergeCell ref="D215:E215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J9:M9"/>
    <mergeCell ref="D581:E581"/>
    <mergeCell ref="D652:E652"/>
    <mergeCell ref="D519:E519"/>
    <mergeCell ref="A388:O389"/>
    <mergeCell ref="P389:V389"/>
    <mergeCell ref="P141:T141"/>
    <mergeCell ref="P454:V454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D285:E285"/>
    <mergeCell ref="A596:O597"/>
    <mergeCell ref="D583:E583"/>
    <mergeCell ref="P233:T233"/>
    <mergeCell ref="D176:E176"/>
    <mergeCell ref="D114:E114"/>
    <mergeCell ref="D648:E648"/>
    <mergeCell ref="P622:T622"/>
    <mergeCell ref="A261:Z261"/>
    <mergeCell ref="D555:E555"/>
    <mergeCell ref="P534:V534"/>
    <mergeCell ref="P338:V338"/>
    <mergeCell ref="A145:O146"/>
    <mergeCell ref="A350:Z350"/>
    <mergeCell ref="P373:V373"/>
    <mergeCell ref="P202:V202"/>
    <mergeCell ref="P380:T380"/>
    <mergeCell ref="A13:M13"/>
    <mergeCell ref="A59:O60"/>
    <mergeCell ref="A659:Z659"/>
    <mergeCell ref="P79:V79"/>
    <mergeCell ref="A548:Z548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P143:T143"/>
    <mergeCell ref="D64:E64"/>
    <mergeCell ref="P612:T612"/>
    <mergeCell ref="P441:T441"/>
    <mergeCell ref="D362:E362"/>
    <mergeCell ref="D656:E656"/>
    <mergeCell ref="D485:E485"/>
    <mergeCell ref="P320:V320"/>
    <mergeCell ref="P387:T387"/>
    <mergeCell ref="P216:T216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A203:Z203"/>
    <mergeCell ref="X671:X672"/>
    <mergeCell ref="D68:E68"/>
    <mergeCell ref="D633:E633"/>
    <mergeCell ref="P245:T245"/>
    <mergeCell ref="P543:T543"/>
    <mergeCell ref="P614:T614"/>
    <mergeCell ref="D424:E424"/>
    <mergeCell ref="P491:T491"/>
    <mergeCell ref="P211:T211"/>
    <mergeCell ref="D399:E399"/>
    <mergeCell ref="D132:E132"/>
    <mergeCell ref="P558:T558"/>
    <mergeCell ref="P309:T309"/>
    <mergeCell ref="P505:V505"/>
    <mergeCell ref="D178:E178"/>
    <mergeCell ref="A156:O157"/>
    <mergeCell ref="A72:O73"/>
    <mergeCell ref="D463:E463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D409:E409"/>
    <mergeCell ref="P510:V510"/>
    <mergeCell ref="P212:V212"/>
    <mergeCell ref="P69:T69"/>
    <mergeCell ref="Q8:R8"/>
    <mergeCell ref="D183:E183"/>
    <mergeCell ref="P140:T140"/>
    <mergeCell ref="P267:T267"/>
    <mergeCell ref="D419:E419"/>
    <mergeCell ref="D219:E219"/>
    <mergeCell ref="P425:T425"/>
    <mergeCell ref="D78:E78"/>
    <mergeCell ref="T6:U9"/>
    <mergeCell ref="Q10:R10"/>
    <mergeCell ref="P356:T356"/>
    <mergeCell ref="A137:Z137"/>
    <mergeCell ref="A37:Z37"/>
    <mergeCell ref="D371:E371"/>
    <mergeCell ref="P60:V60"/>
    <mergeCell ref="D564:E564"/>
    <mergeCell ref="P51:T51"/>
    <mergeCell ref="P26:T26"/>
    <mergeCell ref="A553:Z553"/>
    <mergeCell ref="D328:E328"/>
    <mergeCell ref="P285:T285"/>
    <mergeCell ref="P136:V136"/>
    <mergeCell ref="M671:M672"/>
    <mergeCell ref="P434:V434"/>
    <mergeCell ref="A188:Z188"/>
    <mergeCell ref="O671:O672"/>
    <mergeCell ref="A433:O434"/>
    <mergeCell ref="P501:T501"/>
    <mergeCell ref="D251:E251"/>
    <mergeCell ref="A135:O136"/>
    <mergeCell ref="A12:M12"/>
    <mergeCell ref="P597:V597"/>
    <mergeCell ref="D487:E487"/>
    <mergeCell ref="P657:V657"/>
    <mergeCell ref="A416:Z416"/>
    <mergeCell ref="A19:Z19"/>
    <mergeCell ref="P310:T310"/>
    <mergeCell ref="D182:E182"/>
    <mergeCell ref="D480:E480"/>
    <mergeCell ref="D280:E280"/>
    <mergeCell ref="D109:E109"/>
    <mergeCell ref="A14:M14"/>
    <mergeCell ref="P595:T595"/>
    <mergeCell ref="P424:T424"/>
    <mergeCell ref="P138:T138"/>
    <mergeCell ref="P590:T590"/>
    <mergeCell ref="D582:E582"/>
    <mergeCell ref="P625:V625"/>
    <mergeCell ref="A649:O650"/>
    <mergeCell ref="P668:V668"/>
    <mergeCell ref="D27:E27"/>
    <mergeCell ref="A338:O339"/>
    <mergeCell ref="P15:T16"/>
    <mergeCell ref="P644:V644"/>
    <mergeCell ref="P450:T450"/>
    <mergeCell ref="D632:E632"/>
    <mergeCell ref="A567:O568"/>
    <mergeCell ref="D116:E116"/>
    <mergeCell ref="P419:T419"/>
    <mergeCell ref="A275:O276"/>
    <mergeCell ref="A663:O668"/>
    <mergeCell ref="A335:Z335"/>
    <mergeCell ref="P219:T219"/>
    <mergeCell ref="D91:E91"/>
    <mergeCell ref="D631:E631"/>
    <mergeCell ref="P210:T210"/>
    <mergeCell ref="P439:V439"/>
    <mergeCell ref="D398:E398"/>
    <mergeCell ref="A438:O439"/>
    <mergeCell ref="P433:V433"/>
    <mergeCell ref="P308:T308"/>
    <mergeCell ref="P606:T606"/>
    <mergeCell ref="A625:O626"/>
    <mergeCell ref="D612:E612"/>
    <mergeCell ref="P544:T544"/>
    <mergeCell ref="P427:T427"/>
    <mergeCell ref="P283:T283"/>
    <mergeCell ref="D264:E264"/>
    <mergeCell ref="P581:T581"/>
    <mergeCell ref="D93:E93"/>
    <mergeCell ref="P519:T519"/>
    <mergeCell ref="D391:E391"/>
    <mergeCell ref="P264:T264"/>
    <mergeCell ref="P68:T68"/>
    <mergeCell ref="D38:E38"/>
    <mergeCell ref="P524:T524"/>
    <mergeCell ref="D532:E532"/>
    <mergeCell ref="P132:T132"/>
    <mergeCell ref="A121:Z121"/>
    <mergeCell ref="P538:V538"/>
    <mergeCell ref="P317:V317"/>
    <mergeCell ref="P146:V146"/>
    <mergeCell ref="D63:E63"/>
    <mergeCell ref="A627:Z627"/>
    <mergeCell ref="D492:E492"/>
    <mergeCell ref="P305:T305"/>
    <mergeCell ref="P596:V596"/>
    <mergeCell ref="A304:Z304"/>
    <mergeCell ref="L671:L672"/>
    <mergeCell ref="A540:Z540"/>
    <mergeCell ref="P515:V515"/>
    <mergeCell ref="P344:V344"/>
    <mergeCell ref="D96:E96"/>
    <mergeCell ref="A638:Z638"/>
    <mergeCell ref="A372:O373"/>
    <mergeCell ref="D630:E630"/>
    <mergeCell ref="P513:T513"/>
    <mergeCell ref="A201:O202"/>
    <mergeCell ref="D52:E52"/>
    <mergeCell ref="P110:V110"/>
    <mergeCell ref="D220:E220"/>
    <mergeCell ref="P72:V72"/>
    <mergeCell ref="A636:O637"/>
    <mergeCell ref="A322:Z322"/>
    <mergeCell ref="P667:V667"/>
    <mergeCell ref="A5:C5"/>
    <mergeCell ref="A552:Z552"/>
    <mergeCell ref="P412:V412"/>
    <mergeCell ref="A408:Z408"/>
    <mergeCell ref="P654:V654"/>
    <mergeCell ref="A535:Z535"/>
    <mergeCell ref="A473:Z473"/>
    <mergeCell ref="P135:V135"/>
    <mergeCell ref="P191:V191"/>
    <mergeCell ref="A187:Z187"/>
    <mergeCell ref="P349:V349"/>
    <mergeCell ref="P591:V591"/>
    <mergeCell ref="D337:E337"/>
    <mergeCell ref="D635:E635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P649:V649"/>
    <mergeCell ref="A474:Z474"/>
    <mergeCell ref="P656:T656"/>
    <mergeCell ref="D230:E230"/>
    <mergeCell ref="D466:E466"/>
    <mergeCell ref="AD670:AE670"/>
    <mergeCell ref="P36:V36"/>
    <mergeCell ref="P478:V478"/>
    <mergeCell ref="A303:Z303"/>
    <mergeCell ref="P78:T78"/>
    <mergeCell ref="P636:V636"/>
    <mergeCell ref="P376:T376"/>
    <mergeCell ref="P205:T205"/>
    <mergeCell ref="Q11:R11"/>
    <mergeCell ref="D624:E624"/>
    <mergeCell ref="D453:E453"/>
    <mergeCell ref="D309:E309"/>
    <mergeCell ref="D113:E113"/>
    <mergeCell ref="A6:C6"/>
    <mergeCell ref="P118:T118"/>
    <mergeCell ref="P142:T142"/>
    <mergeCell ref="D148:E148"/>
    <mergeCell ref="D26:E26"/>
    <mergeCell ref="P378:T378"/>
    <mergeCell ref="D622:E622"/>
    <mergeCell ref="P117:T117"/>
    <mergeCell ref="A617:Z617"/>
    <mergeCell ref="A324:O325"/>
    <mergeCell ref="D115:E115"/>
    <mergeCell ref="P182:T182"/>
    <mergeCell ref="P480:T480"/>
    <mergeCell ref="P280:T280"/>
    <mergeCell ref="Q12:R12"/>
    <mergeCell ref="P411:T411"/>
    <mergeCell ref="D448:E448"/>
    <mergeCell ref="A43:O44"/>
    <mergeCell ref="D611:E611"/>
    <mergeCell ref="A547:Z547"/>
    <mergeCell ref="P281:T281"/>
    <mergeCell ref="A653:O654"/>
    <mergeCell ref="P523:T523"/>
    <mergeCell ref="A522:Z522"/>
    <mergeCell ref="A326:Z326"/>
    <mergeCell ref="P301:V301"/>
    <mergeCell ref="P498:T498"/>
    <mergeCell ref="P295:V295"/>
    <mergeCell ref="P276:V276"/>
    <mergeCell ref="D235:E235"/>
    <mergeCell ref="A239:Z239"/>
    <mergeCell ref="D421:E421"/>
    <mergeCell ref="Q9:R9"/>
    <mergeCell ref="D451:E451"/>
    <mergeCell ref="A331:Z331"/>
    <mergeCell ref="D255:E255"/>
    <mergeCell ref="P640:T640"/>
    <mergeCell ref="D561:E561"/>
    <mergeCell ref="P66:T66"/>
    <mergeCell ref="D9:E9"/>
    <mergeCell ref="P197:T197"/>
    <mergeCell ref="D118:E118"/>
    <mergeCell ref="P53:T53"/>
    <mergeCell ref="P495:T495"/>
    <mergeCell ref="A47:Z47"/>
    <mergeCell ref="P351:T351"/>
    <mergeCell ref="F9:G9"/>
    <mergeCell ref="P422:T422"/>
    <mergeCell ref="D232:E232"/>
    <mergeCell ref="A406:O407"/>
    <mergeCell ref="P238:V238"/>
    <mergeCell ref="D1:F1"/>
    <mergeCell ref="A313:Z313"/>
    <mergeCell ref="P111:V111"/>
    <mergeCell ref="J17:J18"/>
    <mergeCell ref="D82:E82"/>
    <mergeCell ref="L17:L18"/>
    <mergeCell ref="D240:E240"/>
    <mergeCell ref="P426:T426"/>
    <mergeCell ref="P255:T255"/>
    <mergeCell ref="P321:V321"/>
    <mergeCell ref="A600:Z600"/>
    <mergeCell ref="Y671:Y672"/>
    <mergeCell ref="AA671:AA672"/>
    <mergeCell ref="A569:Z569"/>
    <mergeCell ref="P284:T284"/>
    <mergeCell ref="P348:V348"/>
    <mergeCell ref="A545:O546"/>
    <mergeCell ref="P17:T18"/>
    <mergeCell ref="P113:T113"/>
    <mergeCell ref="A173:Z173"/>
    <mergeCell ref="D634:E634"/>
    <mergeCell ref="D100:E100"/>
    <mergeCell ref="D523:E523"/>
    <mergeCell ref="P63:T63"/>
    <mergeCell ref="D621:E621"/>
    <mergeCell ref="P250:T250"/>
    <mergeCell ref="P194:T194"/>
    <mergeCell ref="P492:T492"/>
    <mergeCell ref="P50:T50"/>
    <mergeCell ref="D31:E31"/>
    <mergeCell ref="P286:T286"/>
    <mergeCell ref="D400:E400"/>
    <mergeCell ref="D671:D672"/>
    <mergeCell ref="A46:Z46"/>
    <mergeCell ref="F671:F672"/>
    <mergeCell ref="P508:T508"/>
    <mergeCell ref="D380:E380"/>
    <mergeCell ref="P635:T635"/>
    <mergeCell ref="P464:T464"/>
    <mergeCell ref="P337:T337"/>
    <mergeCell ref="D274:E274"/>
    <mergeCell ref="D245:E245"/>
    <mergeCell ref="D87:E87"/>
    <mergeCell ref="P116:T116"/>
    <mergeCell ref="P551:V551"/>
    <mergeCell ref="A105:Z105"/>
    <mergeCell ref="P32:T32"/>
    <mergeCell ref="P572:T572"/>
    <mergeCell ref="P268:T268"/>
    <mergeCell ref="P230:T230"/>
    <mergeCell ref="D211:E211"/>
    <mergeCell ref="P190:V190"/>
    <mergeCell ref="P466:T466"/>
    <mergeCell ref="P59:V59"/>
    <mergeCell ref="P584:T584"/>
    <mergeCell ref="D229:E229"/>
    <mergeCell ref="D565:E565"/>
    <mergeCell ref="D77:E77"/>
    <mergeCell ref="P131:T131"/>
    <mergeCell ref="D108:E108"/>
    <mergeCell ref="D375:E375"/>
    <mergeCell ref="D369:E369"/>
    <mergeCell ref="P556:T556"/>
    <mergeCell ref="P423:T423"/>
    <mergeCell ref="Y670:AB670"/>
    <mergeCell ref="D527:E527"/>
    <mergeCell ref="D356:E356"/>
    <mergeCell ref="P542:T542"/>
    <mergeCell ref="A45:Z45"/>
    <mergeCell ref="P35:V35"/>
    <mergeCell ref="P333:V333"/>
    <mergeCell ref="D387:E387"/>
    <mergeCell ref="P571:T571"/>
    <mergeCell ref="P400:T400"/>
    <mergeCell ref="D514:E514"/>
    <mergeCell ref="A345:Z345"/>
    <mergeCell ref="D210:E210"/>
    <mergeCell ref="D308:E308"/>
    <mergeCell ref="D606:E606"/>
    <mergeCell ref="P660:T660"/>
    <mergeCell ref="A610:Z610"/>
    <mergeCell ref="P494:T494"/>
    <mergeCell ref="A168:Z168"/>
    <mergeCell ref="P52:T52"/>
    <mergeCell ref="P201:V201"/>
    <mergeCell ref="D160:E160"/>
    <mergeCell ref="P481:T481"/>
    <mergeCell ref="D629:E629"/>
    <mergeCell ref="A467:O468"/>
    <mergeCell ref="D141:E141"/>
    <mergeCell ref="D306:E306"/>
    <mergeCell ref="P189:T189"/>
    <mergeCell ref="D377:E377"/>
    <mergeCell ref="A119:O120"/>
    <mergeCell ref="A246:O247"/>
    <mergeCell ref="P287:T287"/>
    <mergeCell ref="D117:E117"/>
    <mergeCell ref="A537:O538"/>
    <mergeCell ref="D524:E524"/>
    <mergeCell ref="D595:E595"/>
    <mergeCell ref="D92:E92"/>
    <mergeCell ref="D67:E67"/>
    <mergeCell ref="D30:E30"/>
    <mergeCell ref="D5:E5"/>
    <mergeCell ref="P624:T624"/>
    <mergeCell ref="D496:E496"/>
    <mergeCell ref="P453:T453"/>
    <mergeCell ref="P42:T42"/>
    <mergeCell ref="D94:E94"/>
    <mergeCell ref="D361:E361"/>
    <mergeCell ref="D588:E588"/>
    <mergeCell ref="D417:E417"/>
    <mergeCell ref="P567:V567"/>
    <mergeCell ref="P396:V396"/>
    <mergeCell ref="A395:O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D590:E590"/>
    <mergeCell ref="P460:V460"/>
    <mergeCell ref="I17:I18"/>
    <mergeCell ref="Z671:Z672"/>
    <mergeCell ref="P565:T565"/>
    <mergeCell ref="AB671:AB672"/>
    <mergeCell ref="P343:V343"/>
    <mergeCell ref="P266:T266"/>
    <mergeCell ref="P530:V530"/>
    <mergeCell ref="A355:Z355"/>
    <mergeCell ref="P95:T95"/>
    <mergeCell ref="P527:T527"/>
    <mergeCell ref="P502:T502"/>
    <mergeCell ref="D470:E470"/>
    <mergeCell ref="A212:O213"/>
    <mergeCell ref="H1:Q1"/>
    <mergeCell ref="A99:Z99"/>
    <mergeCell ref="A292:Z292"/>
    <mergeCell ref="A397:Z397"/>
    <mergeCell ref="D284:E284"/>
    <mergeCell ref="A74:Z74"/>
    <mergeCell ref="P246:V246"/>
    <mergeCell ref="P40:V40"/>
    <mergeCell ref="D501:E501"/>
    <mergeCell ref="A237:O238"/>
    <mergeCell ref="D495:E495"/>
    <mergeCell ref="A163:Z163"/>
    <mergeCell ref="D28:E28"/>
    <mergeCell ref="P405:T405"/>
    <mergeCell ref="P647:T647"/>
    <mergeCell ref="P476:T476"/>
    <mergeCell ref="D584:E584"/>
    <mergeCell ref="A374:Z374"/>
    <mergeCell ref="D432:E432"/>
    <mergeCell ref="D236:E236"/>
    <mergeCell ref="E671:E672"/>
    <mergeCell ref="P234:T234"/>
    <mergeCell ref="G671:G672"/>
    <mergeCell ref="P325:V325"/>
    <mergeCell ref="A591:O592"/>
    <mergeCell ref="D142:E142"/>
    <mergeCell ref="D378:E378"/>
    <mergeCell ref="D7:M7"/>
    <mergeCell ref="D536:E536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P29:T29"/>
    <mergeCell ref="A97:O98"/>
    <mergeCell ref="P100:T100"/>
    <mergeCell ref="P265:T265"/>
    <mergeCell ref="P94:T94"/>
    <mergeCell ref="P458:T458"/>
    <mergeCell ref="P563:T563"/>
    <mergeCell ref="D379:E379"/>
    <mergeCell ref="P634:T634"/>
    <mergeCell ref="D640:E640"/>
    <mergeCell ref="D8:M8"/>
    <mergeCell ref="V10:W10"/>
    <mergeCell ref="P621:T621"/>
    <mergeCell ref="D493:E493"/>
    <mergeCell ref="D431:E431"/>
    <mergeCell ref="D360:E360"/>
    <mergeCell ref="A471:O472"/>
    <mergeCell ref="D558:E558"/>
    <mergeCell ref="D287:E287"/>
    <mergeCell ref="D189:E189"/>
    <mergeCell ref="P170:T170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P160:T160"/>
    <mergeCell ref="P395:V395"/>
    <mergeCell ref="W17:W18"/>
    <mergeCell ref="P161:V161"/>
    <mergeCell ref="P388:V388"/>
    <mergeCell ref="P459:V459"/>
    <mergeCell ref="P546:V546"/>
    <mergeCell ref="D300:E300"/>
    <mergeCell ref="P472:V472"/>
    <mergeCell ref="A161:O162"/>
    <mergeCell ref="P31:T31"/>
    <mergeCell ref="A459:O460"/>
    <mergeCell ref="A291:Z291"/>
    <mergeCell ref="R1:T1"/>
    <mergeCell ref="D71:E71"/>
    <mergeCell ref="P28:T28"/>
    <mergeCell ref="P586:V586"/>
    <mergeCell ref="P392:T392"/>
    <mergeCell ref="D332:E332"/>
    <mergeCell ref="P386:T386"/>
    <mergeCell ref="A316:O317"/>
    <mergeCell ref="P628:T628"/>
    <mergeCell ref="R671:R672"/>
    <mergeCell ref="P457:T457"/>
    <mergeCell ref="A381:O382"/>
    <mergeCell ref="T671:T672"/>
    <mergeCell ref="D307:E307"/>
    <mergeCell ref="P215:T215"/>
    <mergeCell ref="P549:T549"/>
    <mergeCell ref="P432:T432"/>
    <mergeCell ref="P165:T165"/>
    <mergeCell ref="P30:T30"/>
    <mergeCell ref="P179:V179"/>
    <mergeCell ref="P166:V166"/>
    <mergeCell ref="P402:V402"/>
    <mergeCell ref="A311:O312"/>
    <mergeCell ref="P452:T452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220:T220"/>
    <mergeCell ref="P609:V609"/>
    <mergeCell ref="D499:E499"/>
    <mergeCell ref="D426:E426"/>
    <mergeCell ref="D486:E486"/>
    <mergeCell ref="P86:T86"/>
    <mergeCell ref="A343:O344"/>
    <mergeCell ref="P384:T384"/>
    <mergeCell ref="A585:O586"/>
    <mergeCell ref="D572:E572"/>
    <mergeCell ref="A645:Z645"/>
    <mergeCell ref="D376:E376"/>
    <mergeCell ref="P328:T328"/>
    <mergeCell ref="D205:E205"/>
    <mergeCell ref="D563:E563"/>
    <mergeCell ref="D363:E363"/>
    <mergeCell ref="D134:E134"/>
    <mergeCell ref="D357:E357"/>
    <mergeCell ref="P533:V533"/>
    <mergeCell ref="D494:E494"/>
    <mergeCell ref="D543:E543"/>
    <mergeCell ref="P207:V207"/>
    <mergeCell ref="P252:T252"/>
    <mergeCell ref="D124:E124"/>
    <mergeCell ref="D195:E195"/>
    <mergeCell ref="P379:T379"/>
    <mergeCell ref="P180:V180"/>
    <mergeCell ref="D139:E139"/>
    <mergeCell ref="A301:O302"/>
    <mergeCell ref="D559:E559"/>
    <mergeCell ref="A179:O180"/>
    <mergeCell ref="P242:T242"/>
    <mergeCell ref="P244:T244"/>
    <mergeCell ref="P144:T144"/>
    <mergeCell ref="P437:T437"/>
    <mergeCell ref="P315:T315"/>
    <mergeCell ref="P613:T613"/>
    <mergeCell ref="D619:E619"/>
    <mergeCell ref="D423:E423"/>
    <mergeCell ref="P231:T231"/>
    <mergeCell ref="A190:O191"/>
    <mergeCell ref="D174:E174"/>
    <mergeCell ref="D410:E410"/>
    <mergeCell ref="P594:T594"/>
    <mergeCell ref="P516:V516"/>
    <mergeCell ref="H9:I9"/>
    <mergeCell ref="P224:V224"/>
    <mergeCell ref="P24:V24"/>
    <mergeCell ref="A661:O662"/>
    <mergeCell ref="D281:E281"/>
    <mergeCell ref="P89:V89"/>
    <mergeCell ref="A383:Z383"/>
    <mergeCell ref="P545:V545"/>
    <mergeCell ref="P259:V259"/>
    <mergeCell ref="P88:V88"/>
    <mergeCell ref="D660:E660"/>
    <mergeCell ref="P155:T155"/>
    <mergeCell ref="P324:V324"/>
    <mergeCell ref="A79:O80"/>
    <mergeCell ref="D70:E70"/>
    <mergeCell ref="P562:T562"/>
    <mergeCell ref="P511:V511"/>
    <mergeCell ref="P391:T391"/>
    <mergeCell ref="D263:E263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2 X109 X125 X309" xr:uid="{00000000-0002-0000-0000-000011000000}">
      <formula1>IF(AK52&gt;0,OR(X52=0,AND(IF(X52-AK52&gt;=0,TRUE,FALSE),X52&gt;0,IF(X52/(H52*K52)=ROUND(X52/(H52*K52),0),TRUE,FALSE))),FALSE)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71 X78 X115 X142 X357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1065</v>
      </c>
      <c r="H1" s="52"/>
    </row>
    <row r="3" spans="2:8" x14ac:dyDescent="0.2">
      <c r="B3" s="47" t="s">
        <v>1066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1067</v>
      </c>
      <c r="D6" s="47" t="s">
        <v>1068</v>
      </c>
      <c r="E6" s="47"/>
    </row>
    <row r="8" spans="2:8" x14ac:dyDescent="0.2">
      <c r="B8" s="47" t="s">
        <v>19</v>
      </c>
      <c r="C8" s="47" t="s">
        <v>1067</v>
      </c>
      <c r="D8" s="47"/>
      <c r="E8" s="47"/>
    </row>
    <row r="10" spans="2:8" x14ac:dyDescent="0.2">
      <c r="B10" s="47" t="s">
        <v>1069</v>
      </c>
      <c r="C10" s="47"/>
      <c r="D10" s="47"/>
      <c r="E10" s="47"/>
    </row>
    <row r="11" spans="2:8" x14ac:dyDescent="0.2">
      <c r="B11" s="47" t="s">
        <v>1070</v>
      </c>
      <c r="C11" s="47"/>
      <c r="D11" s="47"/>
      <c r="E11" s="47"/>
    </row>
    <row r="12" spans="2:8" x14ac:dyDescent="0.2">
      <c r="B12" s="47" t="s">
        <v>1071</v>
      </c>
      <c r="C12" s="47"/>
      <c r="D12" s="47"/>
      <c r="E12" s="47"/>
    </row>
    <row r="13" spans="2:8" x14ac:dyDescent="0.2">
      <c r="B13" s="47" t="s">
        <v>1072</v>
      </c>
      <c r="C13" s="47"/>
      <c r="D13" s="47"/>
      <c r="E13" s="47"/>
    </row>
    <row r="14" spans="2:8" x14ac:dyDescent="0.2">
      <c r="B14" s="47" t="s">
        <v>1073</v>
      </c>
      <c r="C14" s="47"/>
      <c r="D14" s="47"/>
      <c r="E14" s="47"/>
    </row>
    <row r="15" spans="2:8" x14ac:dyDescent="0.2">
      <c r="B15" s="47" t="s">
        <v>1074</v>
      </c>
      <c r="C15" s="47"/>
      <c r="D15" s="47"/>
      <c r="E15" s="47"/>
    </row>
    <row r="16" spans="2:8" x14ac:dyDescent="0.2">
      <c r="B16" s="47" t="s">
        <v>1075</v>
      </c>
      <c r="C16" s="47"/>
      <c r="D16" s="47"/>
      <c r="E16" s="47"/>
    </row>
    <row r="17" spans="2:5" x14ac:dyDescent="0.2">
      <c r="B17" s="47" t="s">
        <v>1076</v>
      </c>
      <c r="C17" s="47"/>
      <c r="D17" s="47"/>
      <c r="E17" s="47"/>
    </row>
    <row r="18" spans="2:5" x14ac:dyDescent="0.2">
      <c r="B18" s="47" t="s">
        <v>1077</v>
      </c>
      <c r="C18" s="47"/>
      <c r="D18" s="47"/>
      <c r="E18" s="47"/>
    </row>
    <row r="19" spans="2:5" x14ac:dyDescent="0.2">
      <c r="B19" s="47" t="s">
        <v>1078</v>
      </c>
      <c r="C19" s="47"/>
      <c r="D19" s="47"/>
      <c r="E19" s="47"/>
    </row>
    <row r="20" spans="2:5" x14ac:dyDescent="0.2">
      <c r="B20" s="47" t="s">
        <v>1079</v>
      </c>
      <c r="C20" s="47"/>
      <c r="D20" s="47"/>
      <c r="E20" s="47"/>
    </row>
  </sheetData>
  <sheetProtection algorithmName="SHA-512" hashValue="7tuTD41tu0ruUUDj4heg0E9fj6YYzpduhW2Z8Fgdpy0V/OzhzZqqa9vBlOpU93NJ4h3of6ZMkdSIsJuCmvemJA==" saltValue="BIrP+Bixeup4Er4t0LUZ3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1441</vt:i4>
      </vt:variant>
    </vt:vector>
  </HeadingPairs>
  <TitlesOfParts>
    <vt:vector size="144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2024-12-17T08:27:57Z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