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2,24 Теплова\"/>
    </mc:Choice>
  </mc:AlternateContent>
  <xr:revisionPtr revIDLastSave="0" documentId="13_ncr:1_{BB53F24C-12A5-44D1-92E3-A3EBD936E8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Y534" i="1" s="1"/>
  <c r="P532" i="1"/>
  <c r="X530" i="1"/>
  <c r="X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Y529" i="1" s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Y673" i="1" s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BO462" i="1"/>
  <c r="BM462" i="1"/>
  <c r="Y462" i="1"/>
  <c r="Y468" i="1" s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Y388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N240" i="1"/>
  <c r="BM240" i="1"/>
  <c r="Z240" i="1"/>
  <c r="Y240" i="1"/>
  <c r="Y247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59" i="1" l="1"/>
  <c r="Z103" i="1"/>
  <c r="Z119" i="1"/>
  <c r="F9" i="1"/>
  <c r="J9" i="1"/>
  <c r="F10" i="1"/>
  <c r="Y36" i="1"/>
  <c r="Y40" i="1"/>
  <c r="Y44" i="1"/>
  <c r="Y54" i="1"/>
  <c r="Y667" i="1" s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BP241" i="1"/>
  <c r="BN241" i="1"/>
  <c r="Z241" i="1"/>
  <c r="Z246" i="1" s="1"/>
  <c r="BP245" i="1"/>
  <c r="BN245" i="1"/>
  <c r="Z245" i="1"/>
  <c r="K673" i="1"/>
  <c r="Y259" i="1"/>
  <c r="BP250" i="1"/>
  <c r="BN250" i="1"/>
  <c r="Z250" i="1"/>
  <c r="BP254" i="1"/>
  <c r="BN254" i="1"/>
  <c r="Z254" i="1"/>
  <c r="Y258" i="1"/>
  <c r="Z338" i="1"/>
  <c r="H9" i="1"/>
  <c r="B673" i="1"/>
  <c r="X664" i="1"/>
  <c r="X665" i="1"/>
  <c r="X667" i="1"/>
  <c r="Y24" i="1"/>
  <c r="Z27" i="1"/>
  <c r="Z35" i="1" s="1"/>
  <c r="BN27" i="1"/>
  <c r="Y664" i="1" s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Y665" i="1" s="1"/>
  <c r="Z48" i="1"/>
  <c r="BN48" i="1"/>
  <c r="BP48" i="1"/>
  <c r="Z50" i="1"/>
  <c r="BN50" i="1"/>
  <c r="Z52" i="1"/>
  <c r="BN52" i="1"/>
  <c r="Y55" i="1"/>
  <c r="Z58" i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6" i="1"/>
  <c r="BP240" i="1"/>
  <c r="BP243" i="1"/>
  <c r="BN243" i="1"/>
  <c r="Z243" i="1"/>
  <c r="BP252" i="1"/>
  <c r="BN252" i="1"/>
  <c r="Z252" i="1"/>
  <c r="BP256" i="1"/>
  <c r="BN256" i="1"/>
  <c r="Z256" i="1"/>
  <c r="L673" i="1"/>
  <c r="Z263" i="1"/>
  <c r="Z271" i="1" s="1"/>
  <c r="BN263" i="1"/>
  <c r="BP263" i="1"/>
  <c r="Z265" i="1"/>
  <c r="BN265" i="1"/>
  <c r="Z267" i="1"/>
  <c r="BN267" i="1"/>
  <c r="Z269" i="1"/>
  <c r="BN269" i="1"/>
  <c r="Y272" i="1"/>
  <c r="M673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3" i="1"/>
  <c r="Y330" i="1"/>
  <c r="Z337" i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Z365" i="1" s="1"/>
  <c r="BN357" i="1"/>
  <c r="BP357" i="1"/>
  <c r="Z359" i="1"/>
  <c r="BN359" i="1"/>
  <c r="Z361" i="1"/>
  <c r="BN361" i="1"/>
  <c r="Z363" i="1"/>
  <c r="BN363" i="1"/>
  <c r="Y366" i="1"/>
  <c r="Z369" i="1"/>
  <c r="Z372" i="1" s="1"/>
  <c r="BN369" i="1"/>
  <c r="BP369" i="1"/>
  <c r="Z371" i="1"/>
  <c r="BN371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398" i="1"/>
  <c r="Z400" i="1"/>
  <c r="BN400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505" i="1"/>
  <c r="Y295" i="1"/>
  <c r="Y302" i="1"/>
  <c r="Y311" i="1"/>
  <c r="Y344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Z454" i="1"/>
  <c r="Y455" i="1"/>
  <c r="Y459" i="1"/>
  <c r="Y467" i="1"/>
  <c r="Y472" i="1"/>
  <c r="Y478" i="1"/>
  <c r="Y505" i="1"/>
  <c r="Y511" i="1"/>
  <c r="Y515" i="1"/>
  <c r="Y530" i="1"/>
  <c r="BP542" i="1"/>
  <c r="BN542" i="1"/>
  <c r="Z542" i="1"/>
  <c r="Z545" i="1" s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Z673" i="1"/>
  <c r="X673" i="1"/>
  <c r="Z447" i="1"/>
  <c r="BN447" i="1"/>
  <c r="Z449" i="1"/>
  <c r="BN449" i="1"/>
  <c r="Z451" i="1"/>
  <c r="BN451" i="1"/>
  <c r="Z453" i="1"/>
  <c r="BN453" i="1"/>
  <c r="Y454" i="1"/>
  <c r="Z457" i="1"/>
  <c r="Z459" i="1" s="1"/>
  <c r="BN457" i="1"/>
  <c r="BP457" i="1"/>
  <c r="Z462" i="1"/>
  <c r="BN462" i="1"/>
  <c r="BP462" i="1"/>
  <c r="Z463" i="1"/>
  <c r="BN463" i="1"/>
  <c r="Z465" i="1"/>
  <c r="BN465" i="1"/>
  <c r="Z470" i="1"/>
  <c r="Z471" i="1" s="1"/>
  <c r="BN470" i="1"/>
  <c r="BP470" i="1"/>
  <c r="Z476" i="1"/>
  <c r="Z477" i="1" s="1"/>
  <c r="BN476" i="1"/>
  <c r="BP476" i="1"/>
  <c r="Y477" i="1"/>
  <c r="Z481" i="1"/>
  <c r="BN481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Z515" i="1" s="1"/>
  <c r="BN513" i="1"/>
  <c r="BP513" i="1"/>
  <c r="Z523" i="1"/>
  <c r="Z529" i="1" s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Y533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636" i="1"/>
  <c r="Z649" i="1"/>
  <c r="Z615" i="1"/>
  <c r="Z573" i="1"/>
  <c r="Y663" i="1"/>
  <c r="Z258" i="1"/>
  <c r="Z585" i="1"/>
  <c r="Z567" i="1"/>
  <c r="Z467" i="1"/>
  <c r="Z412" i="1"/>
  <c r="Z438" i="1"/>
  <c r="Z428" i="1"/>
  <c r="Z401" i="1"/>
  <c r="Z395" i="1"/>
  <c r="Z145" i="1"/>
  <c r="Z79" i="1"/>
  <c r="Z72" i="1"/>
  <c r="Z54" i="1"/>
  <c r="Z668" i="1" s="1"/>
  <c r="X666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<sst xmlns="http://schemas.openxmlformats.org/spreadsheetml/2006/main" count="3138" uniqueCount="1080">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</sst>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B651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857" t="s">
        <v>0</v>
      </c>
      <c r="E1" s="810"/>
      <c r="F1" s="810"/>
      <c r="G1" s="11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2"/>
      <c r="Q3" s="792"/>
      <c r="R3" s="792"/>
      <c r="S3" s="792"/>
      <c r="T3" s="792"/>
      <c r="U3" s="792"/>
      <c r="V3" s="792"/>
      <c r="W3" s="792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22" t="s">
        <v>8</v>
      </c>
      <c r="B5" s="923"/>
      <c r="C5" s="924"/>
      <c r="D5" s="862"/>
      <c r="E5" s="863"/>
      <c r="F5" s="1163" t="s">
        <v>9</v>
      </c>
      <c r="G5" s="924"/>
      <c r="H5" s="862"/>
      <c r="I5" s="1084"/>
      <c r="J5" s="1084"/>
      <c r="K5" s="1084"/>
      <c r="L5" s="1084"/>
      <c r="M5" s="863"/>
      <c r="N5" s="57"/>
      <c r="P5" s="23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0"/>
      <c r="AC5" s="50"/>
      <c r="AD5" s="50"/>
      <c r="AE5" s="50"/>
    </row>
    <row r="6" spans="1:32" s="772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8"/>
      <c r="P6" s="23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89" t="s">
        <v>16</v>
      </c>
      <c r="U6" s="963"/>
      <c r="V6" s="1063" t="s">
        <v>17</v>
      </c>
      <c r="W6" s="828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59"/>
      <c r="P7" s="23"/>
      <c r="Q7" s="41"/>
      <c r="R7" s="41"/>
      <c r="T7" s="792"/>
      <c r="U7" s="963"/>
      <c r="V7" s="1064"/>
      <c r="W7" s="1065"/>
      <c r="AB7" s="50"/>
      <c r="AC7" s="50"/>
      <c r="AD7" s="50"/>
      <c r="AE7" s="50"/>
    </row>
    <row r="8" spans="1:32" s="772" customFormat="1" ht="25.5" customHeight="1" x14ac:dyDescent="0.2">
      <c r="A8" s="1213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0"/>
      <c r="P8" s="23" t="s">
        <v>20</v>
      </c>
      <c r="Q8" s="932">
        <v>0.41666666666666669</v>
      </c>
      <c r="R8" s="836"/>
      <c r="T8" s="792"/>
      <c r="U8" s="963"/>
      <c r="V8" s="1064"/>
      <c r="W8" s="1065"/>
      <c r="AB8" s="50"/>
      <c r="AC8" s="50"/>
      <c r="AD8" s="50"/>
      <c r="AE8" s="50"/>
    </row>
    <row r="9" spans="1:32" s="772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8"/>
      <c r="P9" s="25" t="s">
        <v>21</v>
      </c>
      <c r="Q9" s="915"/>
      <c r="R9" s="916"/>
      <c r="T9" s="792"/>
      <c r="U9" s="963"/>
      <c r="V9" s="1066"/>
      <c r="W9" s="1067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4"/>
      <c r="P10" s="25" t="s">
        <v>22</v>
      </c>
      <c r="Q10" s="991"/>
      <c r="R10" s="992"/>
      <c r="U10" s="23" t="s">
        <v>23</v>
      </c>
      <c r="V10" s="827" t="s">
        <v>24</v>
      </c>
      <c r="W10" s="828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20"/>
      <c r="R11" s="921"/>
      <c r="U11" s="23" t="s">
        <v>27</v>
      </c>
      <c r="V11" s="1118" t="s">
        <v>28</v>
      </c>
      <c r="W11" s="916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1"/>
      <c r="P12" s="23" t="s">
        <v>30</v>
      </c>
      <c r="Q12" s="932"/>
      <c r="R12" s="836"/>
      <c r="S12" s="22"/>
      <c r="U12" s="23"/>
      <c r="V12" s="810"/>
      <c r="W12" s="792"/>
      <c r="AB12" s="50"/>
      <c r="AC12" s="50"/>
      <c r="AD12" s="50"/>
      <c r="AE12" s="50"/>
    </row>
    <row r="13" spans="1:32" s="772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1"/>
      <c r="O13" s="25"/>
      <c r="P13" s="25" t="s">
        <v>32</v>
      </c>
      <c r="Q13" s="1118"/>
      <c r="R13" s="91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2"/>
      <c r="P15" s="958" t="s">
        <v>35</v>
      </c>
      <c r="Q15" s="810"/>
      <c r="R15" s="810"/>
      <c r="S15" s="810"/>
      <c r="T15" s="81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59"/>
      <c r="Q16" s="959"/>
      <c r="R16" s="959"/>
      <c r="S16" s="959"/>
      <c r="T16" s="95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07" t="s">
        <v>51</v>
      </c>
      <c r="V17" s="924"/>
      <c r="W17" s="824" t="s">
        <v>52</v>
      </c>
      <c r="X17" s="824" t="s">
        <v>53</v>
      </c>
      <c r="Y17" s="1208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8"/>
      <c r="AF17" s="1159"/>
      <c r="AG17" s="65"/>
      <c r="BD17" s="64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775" t="s">
        <v>61</v>
      </c>
      <c r="V18" s="775" t="s">
        <v>62</v>
      </c>
      <c r="W18" s="825"/>
      <c r="X18" s="825"/>
      <c r="Y18" s="1209"/>
      <c r="Z18" s="1081"/>
      <c r="AA18" s="1055"/>
      <c r="AB18" s="1055"/>
      <c r="AC18" s="1055"/>
      <c r="AD18" s="1160"/>
      <c r="AE18" s="1161"/>
      <c r="AF18" s="1162"/>
      <c r="AG18" s="65"/>
      <c r="BD18" s="64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7"/>
      <c r="AB19" s="47"/>
      <c r="AC19" s="47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1"/>
      <c r="AB20" s="771"/>
      <c r="AC20" s="771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0"/>
      <c r="AB21" s="770"/>
      <c r="AC21" s="770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88">
        <v>4680115885004</v>
      </c>
      <c r="E22" s="789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0"/>
      <c r="AB25" s="770"/>
      <c r="AC25" s="770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788">
        <v>4607091383881</v>
      </c>
      <c r="E26" s="789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788">
        <v>4680115885912</v>
      </c>
      <c r="E27" s="789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88">
        <v>4607091388237</v>
      </c>
      <c r="E28" s="789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88">
        <v>4680115886230</v>
      </c>
      <c r="E29" s="789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1" t="s">
        <v>86</v>
      </c>
      <c r="Q29" s="782"/>
      <c r="R29" s="782"/>
      <c r="S29" s="782"/>
      <c r="T29" s="783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88">
        <v>4680115886278</v>
      </c>
      <c r="E30" s="789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2" t="s">
        <v>90</v>
      </c>
      <c r="Q30" s="782"/>
      <c r="R30" s="782"/>
      <c r="S30" s="782"/>
      <c r="T30" s="783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788">
        <v>4680115886247</v>
      </c>
      <c r="E31" s="789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51" t="s">
        <v>94</v>
      </c>
      <c r="Q31" s="782"/>
      <c r="R31" s="782"/>
      <c r="S31" s="782"/>
      <c r="T31" s="783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4301051593</v>
      </c>
      <c r="D32" s="788">
        <v>4607091383911</v>
      </c>
      <c r="E32" s="789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customHeight="1" x14ac:dyDescent="0.25">
      <c r="A33" s="53" t="s">
        <v>99</v>
      </c>
      <c r="B33" s="53" t="s">
        <v>100</v>
      </c>
      <c r="C33" s="30">
        <v>4301051861</v>
      </c>
      <c r="D33" s="788">
        <v>4680115885905</v>
      </c>
      <c r="E33" s="789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customHeight="1" x14ac:dyDescent="0.25">
      <c r="A34" s="53" t="s">
        <v>101</v>
      </c>
      <c r="B34" s="53" t="s">
        <v>102</v>
      </c>
      <c r="C34" s="30">
        <v>4301051592</v>
      </c>
      <c r="D34" s="788">
        <v>4607091388244</v>
      </c>
      <c r="E34" s="789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0"/>
      <c r="AB37" s="770"/>
      <c r="AC37" s="770"/>
    </row>
    <row r="38" spans="1:68" ht="27" customHeight="1" x14ac:dyDescent="0.25">
      <c r="A38" s="53" t="s">
        <v>105</v>
      </c>
      <c r="B38" s="53" t="s">
        <v>106</v>
      </c>
      <c r="C38" s="30">
        <v>4301032013</v>
      </c>
      <c r="D38" s="788">
        <v>4607091388503</v>
      </c>
      <c r="E38" s="789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0"/>
      <c r="AB41" s="770"/>
      <c r="AC41" s="770"/>
    </row>
    <row r="42" spans="1:68" ht="27" customHeight="1" x14ac:dyDescent="0.25">
      <c r="A42" s="53" t="s">
        <v>111</v>
      </c>
      <c r="B42" s="53" t="s">
        <v>112</v>
      </c>
      <c r="C42" s="30">
        <v>4301170002</v>
      </c>
      <c r="D42" s="788">
        <v>4607091389111</v>
      </c>
      <c r="E42" s="789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7"/>
      <c r="AB45" s="47"/>
      <c r="AC45" s="47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1"/>
      <c r="AB46" s="771"/>
      <c r="AC46" s="771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0"/>
      <c r="AB47" s="770"/>
      <c r="AC47" s="770"/>
    </row>
    <row r="48" spans="1:68" ht="16.5" customHeight="1" x14ac:dyDescent="0.25">
      <c r="A48" s="53" t="s">
        <v>116</v>
      </c>
      <c r="B48" s="53" t="s">
        <v>117</v>
      </c>
      <c r="C48" s="30">
        <v>4301011540</v>
      </c>
      <c r="D48" s="788">
        <v>4607091385670</v>
      </c>
      <c r="E48" s="789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1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customHeight="1" x14ac:dyDescent="0.25">
      <c r="A49" s="53" t="s">
        <v>116</v>
      </c>
      <c r="B49" s="53" t="s">
        <v>120</v>
      </c>
      <c r="C49" s="30">
        <v>4301011380</v>
      </c>
      <c r="D49" s="788">
        <v>4607091385670</v>
      </c>
      <c r="E49" s="789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customHeight="1" x14ac:dyDescent="0.25">
      <c r="A50" s="53" t="s">
        <v>123</v>
      </c>
      <c r="B50" s="53" t="s">
        <v>124</v>
      </c>
      <c r="C50" s="30">
        <v>4301011625</v>
      </c>
      <c r="D50" s="788">
        <v>4680115883956</v>
      </c>
      <c r="E50" s="789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126</v>
      </c>
      <c r="B51" s="53" t="s">
        <v>127</v>
      </c>
      <c r="C51" s="30">
        <v>4301011565</v>
      </c>
      <c r="D51" s="788">
        <v>4680115882539</v>
      </c>
      <c r="E51" s="789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/>
      <c r="M51" s="32" t="s">
        <v>77</v>
      </c>
      <c r="N51" s="32"/>
      <c r="O51" s="31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129</v>
      </c>
      <c r="B52" s="53" t="s">
        <v>130</v>
      </c>
      <c r="C52" s="30">
        <v>4301011382</v>
      </c>
      <c r="D52" s="788">
        <v>4607091385687</v>
      </c>
      <c r="E52" s="789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131</v>
      </c>
      <c r="M52" s="32" t="s">
        <v>77</v>
      </c>
      <c r="N52" s="32"/>
      <c r="O52" s="31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132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customHeight="1" x14ac:dyDescent="0.25">
      <c r="A53" s="53" t="s">
        <v>133</v>
      </c>
      <c r="B53" s="53" t="s">
        <v>134</v>
      </c>
      <c r="C53" s="30">
        <v>4301011624</v>
      </c>
      <c r="D53" s="788">
        <v>4680115883949</v>
      </c>
      <c r="E53" s="789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6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6" t="s">
        <v>69</v>
      </c>
      <c r="X55" s="779">
        <f>IFERROR(SUM(X48:X53),"0")</f>
        <v>0</v>
      </c>
      <c r="Y55" s="779">
        <f>IFERROR(SUM(Y48:Y53),"0")</f>
        <v>0</v>
      </c>
      <c r="Z55" s="36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0"/>
      <c r="AB56" s="770"/>
      <c r="AC56" s="770"/>
    </row>
    <row r="57" spans="1:68" ht="27" customHeight="1" x14ac:dyDescent="0.25">
      <c r="A57" s="53" t="s">
        <v>135</v>
      </c>
      <c r="B57" s="53" t="s">
        <v>136</v>
      </c>
      <c r="C57" s="30">
        <v>4301051842</v>
      </c>
      <c r="D57" s="788">
        <v>4680115885233</v>
      </c>
      <c r="E57" s="789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1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customHeight="1" x14ac:dyDescent="0.25">
      <c r="A58" s="53" t="s">
        <v>138</v>
      </c>
      <c r="B58" s="53" t="s">
        <v>139</v>
      </c>
      <c r="C58" s="30">
        <v>4301051820</v>
      </c>
      <c r="D58" s="788">
        <v>4680115884915</v>
      </c>
      <c r="E58" s="789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1"/>
      <c r="AB61" s="771"/>
      <c r="AC61" s="771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0"/>
      <c r="AB62" s="770"/>
      <c r="AC62" s="770"/>
    </row>
    <row r="63" spans="1:68" ht="27" customHeight="1" x14ac:dyDescent="0.25">
      <c r="A63" s="53" t="s">
        <v>142</v>
      </c>
      <c r="B63" s="53" t="s">
        <v>143</v>
      </c>
      <c r="C63" s="30">
        <v>4301012030</v>
      </c>
      <c r="D63" s="788">
        <v>4680115885882</v>
      </c>
      <c r="E63" s="789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customHeight="1" x14ac:dyDescent="0.25">
      <c r="A64" s="53" t="s">
        <v>145</v>
      </c>
      <c r="B64" s="53" t="s">
        <v>146</v>
      </c>
      <c r="C64" s="30">
        <v>4301011816</v>
      </c>
      <c r="D64" s="788">
        <v>4680115881426</v>
      </c>
      <c r="E64" s="789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customHeight="1" x14ac:dyDescent="0.25">
      <c r="A65" s="53" t="s">
        <v>145</v>
      </c>
      <c r="B65" s="53" t="s">
        <v>150</v>
      </c>
      <c r="C65" s="30">
        <v>4301011948</v>
      </c>
      <c r="D65" s="788">
        <v>4680115881426</v>
      </c>
      <c r="E65" s="789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153</v>
      </c>
      <c r="B66" s="53" t="s">
        <v>154</v>
      </c>
      <c r="C66" s="30">
        <v>4301011386</v>
      </c>
      <c r="D66" s="788">
        <v>4680115880283</v>
      </c>
      <c r="E66" s="789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customHeight="1" x14ac:dyDescent="0.25">
      <c r="A67" s="53" t="s">
        <v>156</v>
      </c>
      <c r="B67" s="53" t="s">
        <v>157</v>
      </c>
      <c r="C67" s="30">
        <v>4301011432</v>
      </c>
      <c r="D67" s="788">
        <v>4680115882720</v>
      </c>
      <c r="E67" s="789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customHeight="1" x14ac:dyDescent="0.25">
      <c r="A68" s="53" t="s">
        <v>159</v>
      </c>
      <c r="B68" s="53" t="s">
        <v>160</v>
      </c>
      <c r="C68" s="30">
        <v>4301011806</v>
      </c>
      <c r="D68" s="788">
        <v>4680115881525</v>
      </c>
      <c r="E68" s="789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customHeight="1" x14ac:dyDescent="0.25">
      <c r="A69" s="53" t="s">
        <v>162</v>
      </c>
      <c r="B69" s="53" t="s">
        <v>163</v>
      </c>
      <c r="C69" s="30">
        <v>4301011589</v>
      </c>
      <c r="D69" s="788">
        <v>4680115885899</v>
      </c>
      <c r="E69" s="789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166</v>
      </c>
      <c r="B70" s="53" t="s">
        <v>167</v>
      </c>
      <c r="C70" s="30">
        <v>4301011192</v>
      </c>
      <c r="D70" s="788">
        <v>4607091382952</v>
      </c>
      <c r="E70" s="789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4301011802</v>
      </c>
      <c r="D71" s="788">
        <v>4680115881419</v>
      </c>
      <c r="E71" s="789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147</v>
      </c>
      <c r="M71" s="32" t="s">
        <v>68</v>
      </c>
      <c r="N71" s="32"/>
      <c r="O71" s="31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3"/>
      <c r="V71" s="33"/>
      <c r="W71" s="34" t="s">
        <v>69</v>
      </c>
      <c r="X71" s="777">
        <v>0</v>
      </c>
      <c r="Y71" s="778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149</v>
      </c>
      <c r="AK71" s="66">
        <v>594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6" t="s">
        <v>69</v>
      </c>
      <c r="X73" s="779">
        <f>IFERROR(SUM(X63:X71),"0")</f>
        <v>0</v>
      </c>
      <c r="Y73" s="779">
        <f>IFERROR(SUM(Y63:Y71),"0")</f>
        <v>0</v>
      </c>
      <c r="Z73" s="36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0"/>
      <c r="AB74" s="770"/>
      <c r="AC74" s="770"/>
    </row>
    <row r="75" spans="1:68" ht="27" customHeight="1" x14ac:dyDescent="0.25">
      <c r="A75" s="53" t="s">
        <v>173</v>
      </c>
      <c r="B75" s="53" t="s">
        <v>174</v>
      </c>
      <c r="C75" s="30">
        <v>4301020298</v>
      </c>
      <c r="D75" s="788">
        <v>4680115881440</v>
      </c>
      <c r="E75" s="789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1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176</v>
      </c>
      <c r="B76" s="53" t="s">
        <v>177</v>
      </c>
      <c r="C76" s="30">
        <v>4301020228</v>
      </c>
      <c r="D76" s="788">
        <v>4680115882751</v>
      </c>
      <c r="E76" s="789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customHeight="1" x14ac:dyDescent="0.25">
      <c r="A77" s="53" t="s">
        <v>179</v>
      </c>
      <c r="B77" s="53" t="s">
        <v>180</v>
      </c>
      <c r="C77" s="30">
        <v>4301020358</v>
      </c>
      <c r="D77" s="788">
        <v>4680115885950</v>
      </c>
      <c r="E77" s="789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customHeight="1" x14ac:dyDescent="0.25">
      <c r="A78" s="53" t="s">
        <v>181</v>
      </c>
      <c r="B78" s="53" t="s">
        <v>182</v>
      </c>
      <c r="C78" s="30">
        <v>4301020296</v>
      </c>
      <c r="D78" s="788">
        <v>4680115881433</v>
      </c>
      <c r="E78" s="789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147</v>
      </c>
      <c r="M78" s="32" t="s">
        <v>121</v>
      </c>
      <c r="N78" s="32"/>
      <c r="O78" s="31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149</v>
      </c>
      <c r="AK78" s="66">
        <v>491.4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6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6" t="s">
        <v>69</v>
      </c>
      <c r="X80" s="779">
        <f>IFERROR(SUM(X75:X78),"0")</f>
        <v>0</v>
      </c>
      <c r="Y80" s="779">
        <f>IFERROR(SUM(Y75:Y78),"0")</f>
        <v>0</v>
      </c>
      <c r="Z80" s="36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0"/>
      <c r="AB81" s="770"/>
      <c r="AC81" s="770"/>
    </row>
    <row r="82" spans="1:68" ht="16.5" customHeight="1" x14ac:dyDescent="0.25">
      <c r="A82" s="53" t="s">
        <v>183</v>
      </c>
      <c r="B82" s="53" t="s">
        <v>184</v>
      </c>
      <c r="C82" s="30">
        <v>4301031242</v>
      </c>
      <c r="D82" s="788">
        <v>4680115885066</v>
      </c>
      <c r="E82" s="789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1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customHeight="1" x14ac:dyDescent="0.25">
      <c r="A83" s="53" t="s">
        <v>186</v>
      </c>
      <c r="B83" s="53" t="s">
        <v>187</v>
      </c>
      <c r="C83" s="30">
        <v>4301031240</v>
      </c>
      <c r="D83" s="788">
        <v>4680115885042</v>
      </c>
      <c r="E83" s="789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customHeight="1" x14ac:dyDescent="0.25">
      <c r="A84" s="53" t="s">
        <v>189</v>
      </c>
      <c r="B84" s="53" t="s">
        <v>190</v>
      </c>
      <c r="C84" s="30">
        <v>4301031315</v>
      </c>
      <c r="D84" s="788">
        <v>4680115885080</v>
      </c>
      <c r="E84" s="789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192</v>
      </c>
      <c r="B85" s="53" t="s">
        <v>193</v>
      </c>
      <c r="C85" s="30">
        <v>4301031243</v>
      </c>
      <c r="D85" s="788">
        <v>4680115885073</v>
      </c>
      <c r="E85" s="789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customHeight="1" x14ac:dyDescent="0.25">
      <c r="A86" s="53" t="s">
        <v>194</v>
      </c>
      <c r="B86" s="53" t="s">
        <v>195</v>
      </c>
      <c r="C86" s="30">
        <v>4301031241</v>
      </c>
      <c r="D86" s="788">
        <v>4680115885059</v>
      </c>
      <c r="E86" s="789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customHeight="1" x14ac:dyDescent="0.25">
      <c r="A87" s="53" t="s">
        <v>196</v>
      </c>
      <c r="B87" s="53" t="s">
        <v>197</v>
      </c>
      <c r="C87" s="30">
        <v>4301031316</v>
      </c>
      <c r="D87" s="788">
        <v>4680115885097</v>
      </c>
      <c r="E87" s="789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0"/>
      <c r="AB90" s="770"/>
      <c r="AC90" s="770"/>
    </row>
    <row r="91" spans="1:68" ht="27" customHeight="1" x14ac:dyDescent="0.25">
      <c r="A91" s="53" t="s">
        <v>198</v>
      </c>
      <c r="B91" s="53" t="s">
        <v>199</v>
      </c>
      <c r="C91" s="30">
        <v>4301051823</v>
      </c>
      <c r="D91" s="788">
        <v>4680115881891</v>
      </c>
      <c r="E91" s="789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0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customHeight="1" x14ac:dyDescent="0.25">
      <c r="A92" s="53" t="s">
        <v>201</v>
      </c>
      <c r="B92" s="53" t="s">
        <v>202</v>
      </c>
      <c r="C92" s="30">
        <v>4301051846</v>
      </c>
      <c r="D92" s="788">
        <v>4680115885769</v>
      </c>
      <c r="E92" s="789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customHeight="1" x14ac:dyDescent="0.25">
      <c r="A93" s="53" t="s">
        <v>204</v>
      </c>
      <c r="B93" s="53" t="s">
        <v>205</v>
      </c>
      <c r="C93" s="30">
        <v>4301051822</v>
      </c>
      <c r="D93" s="788">
        <v>4680115884410</v>
      </c>
      <c r="E93" s="789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0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customHeight="1" x14ac:dyDescent="0.25">
      <c r="A94" s="53" t="s">
        <v>207</v>
      </c>
      <c r="B94" s="53" t="s">
        <v>208</v>
      </c>
      <c r="C94" s="30">
        <v>4301051837</v>
      </c>
      <c r="D94" s="788">
        <v>4680115884311</v>
      </c>
      <c r="E94" s="789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customHeight="1" x14ac:dyDescent="0.25">
      <c r="A95" s="53" t="s">
        <v>209</v>
      </c>
      <c r="B95" s="53" t="s">
        <v>210</v>
      </c>
      <c r="C95" s="30">
        <v>4301051844</v>
      </c>
      <c r="D95" s="788">
        <v>4680115885929</v>
      </c>
      <c r="E95" s="789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customHeight="1" x14ac:dyDescent="0.25">
      <c r="A96" s="53" t="s">
        <v>211</v>
      </c>
      <c r="B96" s="53" t="s">
        <v>212</v>
      </c>
      <c r="C96" s="30">
        <v>4301051827</v>
      </c>
      <c r="D96" s="788">
        <v>4680115884403</v>
      </c>
      <c r="E96" s="789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0"/>
      <c r="AB99" s="770"/>
      <c r="AC99" s="770"/>
    </row>
    <row r="100" spans="1:68" ht="37.5" customHeight="1" x14ac:dyDescent="0.25">
      <c r="A100" s="53" t="s">
        <v>214</v>
      </c>
      <c r="B100" s="53" t="s">
        <v>215</v>
      </c>
      <c r="C100" s="30">
        <v>4301060366</v>
      </c>
      <c r="D100" s="788">
        <v>4680115881532</v>
      </c>
      <c r="E100" s="789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customHeight="1" x14ac:dyDescent="0.25">
      <c r="A101" s="53" t="s">
        <v>214</v>
      </c>
      <c r="B101" s="53" t="s">
        <v>217</v>
      </c>
      <c r="C101" s="30">
        <v>4301060371</v>
      </c>
      <c r="D101" s="788">
        <v>4680115881532</v>
      </c>
      <c r="E101" s="789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customHeight="1" x14ac:dyDescent="0.25">
      <c r="A102" s="53" t="s">
        <v>218</v>
      </c>
      <c r="B102" s="53" t="s">
        <v>219</v>
      </c>
      <c r="C102" s="30">
        <v>4301060351</v>
      </c>
      <c r="D102" s="788">
        <v>4680115881464</v>
      </c>
      <c r="E102" s="789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1"/>
      <c r="AB105" s="771"/>
      <c r="AC105" s="771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0"/>
      <c r="AB106" s="770"/>
      <c r="AC106" s="770"/>
    </row>
    <row r="107" spans="1:68" ht="27" customHeight="1" x14ac:dyDescent="0.25">
      <c r="A107" s="53" t="s">
        <v>222</v>
      </c>
      <c r="B107" s="53" t="s">
        <v>223</v>
      </c>
      <c r="C107" s="30">
        <v>4301011468</v>
      </c>
      <c r="D107" s="788">
        <v>4680115881327</v>
      </c>
      <c r="E107" s="789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3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customHeight="1" x14ac:dyDescent="0.25">
      <c r="A108" s="53" t="s">
        <v>225</v>
      </c>
      <c r="B108" s="53" t="s">
        <v>226</v>
      </c>
      <c r="C108" s="30">
        <v>4301011476</v>
      </c>
      <c r="D108" s="788">
        <v>4680115881518</v>
      </c>
      <c r="E108" s="789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customHeight="1" x14ac:dyDescent="0.25">
      <c r="A109" s="53" t="s">
        <v>228</v>
      </c>
      <c r="B109" s="53" t="s">
        <v>229</v>
      </c>
      <c r="C109" s="30">
        <v>4301011443</v>
      </c>
      <c r="D109" s="788">
        <v>4680115881303</v>
      </c>
      <c r="E109" s="789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131</v>
      </c>
      <c r="M109" s="32" t="s">
        <v>164</v>
      </c>
      <c r="N109" s="32"/>
      <c r="O109" s="31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132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0"/>
      <c r="AB112" s="770"/>
      <c r="AC112" s="770"/>
    </row>
    <row r="113" spans="1:68" ht="27" customHeight="1" x14ac:dyDescent="0.25">
      <c r="A113" s="53" t="s">
        <v>230</v>
      </c>
      <c r="B113" s="53" t="s">
        <v>231</v>
      </c>
      <c r="C113" s="30">
        <v>4301051437</v>
      </c>
      <c r="D113" s="788">
        <v>4607091386967</v>
      </c>
      <c r="E113" s="789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8">
        <v>4607091386967</v>
      </c>
      <c r="E114" s="789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3"/>
      <c r="V114" s="33"/>
      <c r="W114" s="34" t="s">
        <v>69</v>
      </c>
      <c r="X114" s="777">
        <v>0</v>
      </c>
      <c r="Y114" s="778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customHeight="1" x14ac:dyDescent="0.25">
      <c r="A115" s="53" t="s">
        <v>234</v>
      </c>
      <c r="B115" s="53" t="s">
        <v>235</v>
      </c>
      <c r="C115" s="30">
        <v>4301051436</v>
      </c>
      <c r="D115" s="788">
        <v>4607091385731</v>
      </c>
      <c r="E115" s="789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236</v>
      </c>
      <c r="B116" s="53" t="s">
        <v>237</v>
      </c>
      <c r="C116" s="30">
        <v>4301051438</v>
      </c>
      <c r="D116" s="788">
        <v>4680115880894</v>
      </c>
      <c r="E116" s="789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customHeight="1" x14ac:dyDescent="0.25">
      <c r="A117" s="53" t="s">
        <v>239</v>
      </c>
      <c r="B117" s="53" t="s">
        <v>240</v>
      </c>
      <c r="C117" s="30">
        <v>4301051439</v>
      </c>
      <c r="D117" s="788">
        <v>4680115880214</v>
      </c>
      <c r="E117" s="789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customHeight="1" x14ac:dyDescent="0.25">
      <c r="A118" s="53" t="s">
        <v>239</v>
      </c>
      <c r="B118" s="53" t="s">
        <v>242</v>
      </c>
      <c r="C118" s="30">
        <v>4301051687</v>
      </c>
      <c r="D118" s="788">
        <v>4680115880214</v>
      </c>
      <c r="E118" s="789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25" t="s">
        <v>243</v>
      </c>
      <c r="Q118" s="782"/>
      <c r="R118" s="782"/>
      <c r="S118" s="782"/>
      <c r="T118" s="783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6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6" t="s">
        <v>69</v>
      </c>
      <c r="X120" s="779">
        <f>IFERROR(SUM(X113:X118),"0")</f>
        <v>0</v>
      </c>
      <c r="Y120" s="779">
        <f>IFERROR(SUM(Y113:Y118),"0")</f>
        <v>0</v>
      </c>
      <c r="Z120" s="36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1"/>
      <c r="AB121" s="771"/>
      <c r="AC121" s="771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0"/>
      <c r="AB122" s="770"/>
      <c r="AC122" s="770"/>
    </row>
    <row r="123" spans="1:68" ht="27" customHeight="1" x14ac:dyDescent="0.25">
      <c r="A123" s="53" t="s">
        <v>246</v>
      </c>
      <c r="B123" s="53" t="s">
        <v>247</v>
      </c>
      <c r="C123" s="30">
        <v>4301011514</v>
      </c>
      <c r="D123" s="788">
        <v>4680115882133</v>
      </c>
      <c r="E123" s="789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1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customHeight="1" x14ac:dyDescent="0.25">
      <c r="A124" s="53" t="s">
        <v>246</v>
      </c>
      <c r="B124" s="53" t="s">
        <v>249</v>
      </c>
      <c r="C124" s="30">
        <v>4301011703</v>
      </c>
      <c r="D124" s="788">
        <v>4680115882133</v>
      </c>
      <c r="E124" s="789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2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251</v>
      </c>
      <c r="B125" s="53" t="s">
        <v>252</v>
      </c>
      <c r="C125" s="30">
        <v>4301011417</v>
      </c>
      <c r="D125" s="788">
        <v>4680115880269</v>
      </c>
      <c r="E125" s="789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131</v>
      </c>
      <c r="M125" s="32" t="s">
        <v>77</v>
      </c>
      <c r="N125" s="32"/>
      <c r="O125" s="31">
        <v>50</v>
      </c>
      <c r="P125" s="11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132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customHeight="1" x14ac:dyDescent="0.25">
      <c r="A126" s="53" t="s">
        <v>253</v>
      </c>
      <c r="B126" s="53" t="s">
        <v>254</v>
      </c>
      <c r="C126" s="30">
        <v>4301011415</v>
      </c>
      <c r="D126" s="788">
        <v>4680115880429</v>
      </c>
      <c r="E126" s="789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customHeight="1" x14ac:dyDescent="0.25">
      <c r="A127" s="53" t="s">
        <v>255</v>
      </c>
      <c r="B127" s="53" t="s">
        <v>256</v>
      </c>
      <c r="C127" s="30">
        <v>4301011462</v>
      </c>
      <c r="D127" s="788">
        <v>4680115881457</v>
      </c>
      <c r="E127" s="789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4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6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6" t="s">
        <v>69</v>
      </c>
      <c r="X129" s="779">
        <f>IFERROR(SUM(X123:X127),"0")</f>
        <v>0</v>
      </c>
      <c r="Y129" s="779">
        <f>IFERROR(SUM(Y123:Y127),"0")</f>
        <v>0</v>
      </c>
      <c r="Z129" s="36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0"/>
      <c r="AB130" s="770"/>
      <c r="AC130" s="770"/>
    </row>
    <row r="131" spans="1:68" ht="16.5" customHeight="1" x14ac:dyDescent="0.25">
      <c r="A131" s="53" t="s">
        <v>257</v>
      </c>
      <c r="B131" s="53" t="s">
        <v>258</v>
      </c>
      <c r="C131" s="30">
        <v>4301020345</v>
      </c>
      <c r="D131" s="788">
        <v>4680115881488</v>
      </c>
      <c r="E131" s="789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260</v>
      </c>
      <c r="B132" s="53" t="s">
        <v>261</v>
      </c>
      <c r="C132" s="30">
        <v>4301020258</v>
      </c>
      <c r="D132" s="788">
        <v>4680115882775</v>
      </c>
      <c r="E132" s="789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customHeight="1" x14ac:dyDescent="0.25">
      <c r="A133" s="53" t="s">
        <v>260</v>
      </c>
      <c r="B133" s="53" t="s">
        <v>263</v>
      </c>
      <c r="C133" s="30">
        <v>4301020346</v>
      </c>
      <c r="D133" s="788">
        <v>4680115882775</v>
      </c>
      <c r="E133" s="789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customHeight="1" x14ac:dyDescent="0.25">
      <c r="A134" s="53" t="s">
        <v>264</v>
      </c>
      <c r="B134" s="53" t="s">
        <v>265</v>
      </c>
      <c r="C134" s="30">
        <v>4301020344</v>
      </c>
      <c r="D134" s="788">
        <v>4680115880658</v>
      </c>
      <c r="E134" s="789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0"/>
      <c r="AB137" s="770"/>
      <c r="AC137" s="770"/>
    </row>
    <row r="138" spans="1:68" ht="37.5" customHeight="1" x14ac:dyDescent="0.25">
      <c r="A138" s="53" t="s">
        <v>266</v>
      </c>
      <c r="B138" s="53" t="s">
        <v>267</v>
      </c>
      <c r="C138" s="30">
        <v>4301051360</v>
      </c>
      <c r="D138" s="788">
        <v>4607091385168</v>
      </c>
      <c r="E138" s="789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3"/>
      <c r="V138" s="33"/>
      <c r="W138" s="34" t="s">
        <v>69</v>
      </c>
      <c r="X138" s="777">
        <v>0</v>
      </c>
      <c r="Y138" s="778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customHeight="1" x14ac:dyDescent="0.25">
      <c r="A139" s="53" t="s">
        <v>266</v>
      </c>
      <c r="B139" s="53" t="s">
        <v>269</v>
      </c>
      <c r="C139" s="30">
        <v>4301051625</v>
      </c>
      <c r="D139" s="788">
        <v>4607091385168</v>
      </c>
      <c r="E139" s="789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271</v>
      </c>
      <c r="B140" s="53" t="s">
        <v>272</v>
      </c>
      <c r="C140" s="30">
        <v>4301051742</v>
      </c>
      <c r="D140" s="788">
        <v>4680115884540</v>
      </c>
      <c r="E140" s="789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customHeight="1" x14ac:dyDescent="0.25">
      <c r="A141" s="53" t="s">
        <v>274</v>
      </c>
      <c r="B141" s="53" t="s">
        <v>275</v>
      </c>
      <c r="C141" s="30">
        <v>4301051362</v>
      </c>
      <c r="D141" s="788">
        <v>4607091383256</v>
      </c>
      <c r="E141" s="789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customHeight="1" x14ac:dyDescent="0.25">
      <c r="A142" s="53" t="s">
        <v>277</v>
      </c>
      <c r="B142" s="53" t="s">
        <v>278</v>
      </c>
      <c r="C142" s="30">
        <v>4301051358</v>
      </c>
      <c r="D142" s="788">
        <v>4607091385748</v>
      </c>
      <c r="E142" s="789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customHeight="1" x14ac:dyDescent="0.25">
      <c r="A143" s="53" t="s">
        <v>279</v>
      </c>
      <c r="B143" s="53" t="s">
        <v>280</v>
      </c>
      <c r="C143" s="30">
        <v>4301051740</v>
      </c>
      <c r="D143" s="788">
        <v>4680115884533</v>
      </c>
      <c r="E143" s="789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customHeight="1" x14ac:dyDescent="0.25">
      <c r="A144" s="53" t="s">
        <v>282</v>
      </c>
      <c r="B144" s="53" t="s">
        <v>283</v>
      </c>
      <c r="C144" s="30">
        <v>4301051480</v>
      </c>
      <c r="D144" s="788">
        <v>4680115882645</v>
      </c>
      <c r="E144" s="789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6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6" t="s">
        <v>69</v>
      </c>
      <c r="X146" s="779">
        <f>IFERROR(SUM(X138:X144),"0")</f>
        <v>0</v>
      </c>
      <c r="Y146" s="779">
        <f>IFERROR(SUM(Y138:Y144),"0")</f>
        <v>0</v>
      </c>
      <c r="Z146" s="36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0"/>
      <c r="AB147" s="770"/>
      <c r="AC147" s="770"/>
    </row>
    <row r="148" spans="1:68" ht="37.5" customHeight="1" x14ac:dyDescent="0.25">
      <c r="A148" s="53" t="s">
        <v>285</v>
      </c>
      <c r="B148" s="53" t="s">
        <v>286</v>
      </c>
      <c r="C148" s="30">
        <v>4301060356</v>
      </c>
      <c r="D148" s="788">
        <v>4680115882652</v>
      </c>
      <c r="E148" s="789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customHeight="1" x14ac:dyDescent="0.25">
      <c r="A149" s="53" t="s">
        <v>288</v>
      </c>
      <c r="B149" s="53" t="s">
        <v>289</v>
      </c>
      <c r="C149" s="30">
        <v>4301060309</v>
      </c>
      <c r="D149" s="788">
        <v>4680115880238</v>
      </c>
      <c r="E149" s="789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1"/>
      <c r="AB152" s="771"/>
      <c r="AC152" s="771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0"/>
      <c r="AB153" s="770"/>
      <c r="AC153" s="770"/>
    </row>
    <row r="154" spans="1:68" ht="27" customHeight="1" x14ac:dyDescent="0.25">
      <c r="A154" s="53" t="s">
        <v>292</v>
      </c>
      <c r="B154" s="53" t="s">
        <v>293</v>
      </c>
      <c r="C154" s="30">
        <v>4301011564</v>
      </c>
      <c r="D154" s="788">
        <v>4680115882577</v>
      </c>
      <c r="E154" s="789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customHeight="1" x14ac:dyDescent="0.25">
      <c r="A155" s="53" t="s">
        <v>292</v>
      </c>
      <c r="B155" s="53" t="s">
        <v>295</v>
      </c>
      <c r="C155" s="30">
        <v>4301011562</v>
      </c>
      <c r="D155" s="788">
        <v>4680115882577</v>
      </c>
      <c r="E155" s="789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0"/>
      <c r="AB158" s="770"/>
      <c r="AC158" s="770"/>
    </row>
    <row r="159" spans="1:68" ht="27" customHeight="1" x14ac:dyDescent="0.25">
      <c r="A159" s="53" t="s">
        <v>296</v>
      </c>
      <c r="B159" s="53" t="s">
        <v>297</v>
      </c>
      <c r="C159" s="30">
        <v>4301031234</v>
      </c>
      <c r="D159" s="788">
        <v>4680115883444</v>
      </c>
      <c r="E159" s="789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customHeight="1" x14ac:dyDescent="0.25">
      <c r="A160" s="53" t="s">
        <v>296</v>
      </c>
      <c r="B160" s="53" t="s">
        <v>299</v>
      </c>
      <c r="C160" s="30">
        <v>4301031235</v>
      </c>
      <c r="D160" s="788">
        <v>4680115883444</v>
      </c>
      <c r="E160" s="789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0"/>
      <c r="AB163" s="770"/>
      <c r="AC163" s="770"/>
    </row>
    <row r="164" spans="1:68" ht="16.5" customHeight="1" x14ac:dyDescent="0.25">
      <c r="A164" s="53" t="s">
        <v>300</v>
      </c>
      <c r="B164" s="53" t="s">
        <v>301</v>
      </c>
      <c r="C164" s="30">
        <v>4301051477</v>
      </c>
      <c r="D164" s="788">
        <v>4680115882584</v>
      </c>
      <c r="E164" s="789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1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300</v>
      </c>
      <c r="B165" s="53" t="s">
        <v>302</v>
      </c>
      <c r="C165" s="30">
        <v>4301051476</v>
      </c>
      <c r="D165" s="788">
        <v>4680115882584</v>
      </c>
      <c r="E165" s="789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1"/>
      <c r="AB168" s="771"/>
      <c r="AC168" s="771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0"/>
      <c r="AB169" s="770"/>
      <c r="AC169" s="770"/>
    </row>
    <row r="170" spans="1:68" ht="27" customHeight="1" x14ac:dyDescent="0.25">
      <c r="A170" s="53" t="s">
        <v>303</v>
      </c>
      <c r="B170" s="53" t="s">
        <v>304</v>
      </c>
      <c r="C170" s="30">
        <v>4301011705</v>
      </c>
      <c r="D170" s="788">
        <v>4607091384604</v>
      </c>
      <c r="E170" s="789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0"/>
      <c r="AB173" s="770"/>
      <c r="AC173" s="770"/>
    </row>
    <row r="174" spans="1:68" ht="16.5" customHeight="1" x14ac:dyDescent="0.25">
      <c r="A174" s="53" t="s">
        <v>306</v>
      </c>
      <c r="B174" s="53" t="s">
        <v>307</v>
      </c>
      <c r="C174" s="30">
        <v>4301030895</v>
      </c>
      <c r="D174" s="788">
        <v>4607091387667</v>
      </c>
      <c r="E174" s="789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customHeight="1" x14ac:dyDescent="0.25">
      <c r="A175" s="53" t="s">
        <v>309</v>
      </c>
      <c r="B175" s="53" t="s">
        <v>310</v>
      </c>
      <c r="C175" s="30">
        <v>4301030961</v>
      </c>
      <c r="D175" s="788">
        <v>4607091387636</v>
      </c>
      <c r="E175" s="789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312</v>
      </c>
      <c r="B176" s="53" t="s">
        <v>313</v>
      </c>
      <c r="C176" s="30">
        <v>4301030963</v>
      </c>
      <c r="D176" s="788">
        <v>4607091382426</v>
      </c>
      <c r="E176" s="789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customHeight="1" x14ac:dyDescent="0.25">
      <c r="A177" s="53" t="s">
        <v>315</v>
      </c>
      <c r="B177" s="53" t="s">
        <v>316</v>
      </c>
      <c r="C177" s="30">
        <v>4301030962</v>
      </c>
      <c r="D177" s="788">
        <v>4607091386547</v>
      </c>
      <c r="E177" s="789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317</v>
      </c>
      <c r="B178" s="53" t="s">
        <v>318</v>
      </c>
      <c r="C178" s="30">
        <v>4301030964</v>
      </c>
      <c r="D178" s="788">
        <v>4607091382464</v>
      </c>
      <c r="E178" s="789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0"/>
      <c r="AB181" s="770"/>
      <c r="AC181" s="770"/>
    </row>
    <row r="182" spans="1:68" ht="16.5" customHeight="1" x14ac:dyDescent="0.25">
      <c r="A182" s="53" t="s">
        <v>319</v>
      </c>
      <c r="B182" s="53" t="s">
        <v>320</v>
      </c>
      <c r="C182" s="30">
        <v>4301051653</v>
      </c>
      <c r="D182" s="788">
        <v>4607091386264</v>
      </c>
      <c r="E182" s="789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322</v>
      </c>
      <c r="B183" s="53" t="s">
        <v>323</v>
      </c>
      <c r="C183" s="30">
        <v>4301051313</v>
      </c>
      <c r="D183" s="788">
        <v>4607091385427</v>
      </c>
      <c r="E183" s="789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7"/>
      <c r="AB186" s="47"/>
      <c r="AC186" s="47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1"/>
      <c r="AB187" s="771"/>
      <c r="AC187" s="771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0"/>
      <c r="AB188" s="770"/>
      <c r="AC188" s="770"/>
    </row>
    <row r="189" spans="1:68" ht="27" customHeight="1" x14ac:dyDescent="0.25">
      <c r="A189" s="53" t="s">
        <v>327</v>
      </c>
      <c r="B189" s="53" t="s">
        <v>328</v>
      </c>
      <c r="C189" s="30">
        <v>4301020323</v>
      </c>
      <c r="D189" s="788">
        <v>4680115886223</v>
      </c>
      <c r="E189" s="789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0"/>
      <c r="AB192" s="770"/>
      <c r="AC192" s="770"/>
    </row>
    <row r="193" spans="1:68" ht="27" customHeight="1" x14ac:dyDescent="0.25">
      <c r="A193" s="53" t="s">
        <v>330</v>
      </c>
      <c r="B193" s="53" t="s">
        <v>331</v>
      </c>
      <c r="C193" s="30">
        <v>4301031191</v>
      </c>
      <c r="D193" s="788">
        <v>4680115880993</v>
      </c>
      <c r="E193" s="789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customHeight="1" x14ac:dyDescent="0.25">
      <c r="A194" s="53" t="s">
        <v>333</v>
      </c>
      <c r="B194" s="53" t="s">
        <v>334</v>
      </c>
      <c r="C194" s="30">
        <v>4301031204</v>
      </c>
      <c r="D194" s="788">
        <v>4680115881761</v>
      </c>
      <c r="E194" s="789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336</v>
      </c>
      <c r="B195" s="53" t="s">
        <v>337</v>
      </c>
      <c r="C195" s="30">
        <v>4301031201</v>
      </c>
      <c r="D195" s="788">
        <v>4680115881563</v>
      </c>
      <c r="E195" s="789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3"/>
      <c r="V195" s="33"/>
      <c r="W195" s="34" t="s">
        <v>69</v>
      </c>
      <c r="X195" s="777">
        <v>40</v>
      </c>
      <c r="Y195" s="778">
        <f t="shared" si="36"/>
        <v>42</v>
      </c>
      <c r="Z195" s="35">
        <f>IFERROR(IF(Y195=0,"",ROUNDUP(Y195/H195,0)*0.00753),"")</f>
        <v>7.5300000000000006E-2</v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41.904761904761905</v>
      </c>
      <c r="BN195" s="63">
        <f t="shared" si="38"/>
        <v>44</v>
      </c>
      <c r="BO195" s="63">
        <f t="shared" si="39"/>
        <v>6.1050061050061048E-2</v>
      </c>
      <c r="BP195" s="63">
        <f t="shared" si="40"/>
        <v>6.4102564102564097E-2</v>
      </c>
    </row>
    <row r="196" spans="1:68" ht="27" customHeight="1" x14ac:dyDescent="0.25">
      <c r="A196" s="53" t="s">
        <v>339</v>
      </c>
      <c r="B196" s="53" t="s">
        <v>340</v>
      </c>
      <c r="C196" s="30">
        <v>4301031199</v>
      </c>
      <c r="D196" s="788">
        <v>4680115880986</v>
      </c>
      <c r="E196" s="789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341</v>
      </c>
      <c r="B197" s="53" t="s">
        <v>342</v>
      </c>
      <c r="C197" s="30">
        <v>4301031205</v>
      </c>
      <c r="D197" s="788">
        <v>4680115881785</v>
      </c>
      <c r="E197" s="789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343</v>
      </c>
      <c r="B198" s="53" t="s">
        <v>344</v>
      </c>
      <c r="C198" s="30">
        <v>4301031202</v>
      </c>
      <c r="D198" s="788">
        <v>4680115881679</v>
      </c>
      <c r="E198" s="789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345</v>
      </c>
      <c r="B199" s="53" t="s">
        <v>346</v>
      </c>
      <c r="C199" s="30">
        <v>4301031158</v>
      </c>
      <c r="D199" s="788">
        <v>4680115880191</v>
      </c>
      <c r="E199" s="789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347</v>
      </c>
      <c r="B200" s="53" t="s">
        <v>348</v>
      </c>
      <c r="C200" s="30">
        <v>4301031245</v>
      </c>
      <c r="D200" s="788">
        <v>4680115883963</v>
      </c>
      <c r="E200" s="789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9.5238095238095237</v>
      </c>
      <c r="Y201" s="779">
        <f>IFERROR(Y193/H193,"0")+IFERROR(Y194/H194,"0")+IFERROR(Y195/H195,"0")+IFERROR(Y196/H196,"0")+IFERROR(Y197/H197,"0")+IFERROR(Y198/H198,"0")+IFERROR(Y199/H199,"0")+IFERROR(Y200/H200,"0")</f>
        <v>10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7.5300000000000006E-2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6" t="s">
        <v>69</v>
      </c>
      <c r="X202" s="779">
        <f>IFERROR(SUM(X193:X200),"0")</f>
        <v>40</v>
      </c>
      <c r="Y202" s="779">
        <f>IFERROR(SUM(Y193:Y200),"0")</f>
        <v>42</v>
      </c>
      <c r="Z202" s="36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1"/>
      <c r="AB203" s="771"/>
      <c r="AC203" s="771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0"/>
      <c r="AB204" s="770"/>
      <c r="AC204" s="770"/>
    </row>
    <row r="205" spans="1:68" ht="16.5" customHeight="1" x14ac:dyDescent="0.25">
      <c r="A205" s="53" t="s">
        <v>351</v>
      </c>
      <c r="B205" s="53" t="s">
        <v>352</v>
      </c>
      <c r="C205" s="30">
        <v>4301011450</v>
      </c>
      <c r="D205" s="788">
        <v>4680115881402</v>
      </c>
      <c r="E205" s="789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customHeight="1" x14ac:dyDescent="0.25">
      <c r="A206" s="53" t="s">
        <v>354</v>
      </c>
      <c r="B206" s="53" t="s">
        <v>355</v>
      </c>
      <c r="C206" s="30">
        <v>4301011767</v>
      </c>
      <c r="D206" s="788">
        <v>4680115881396</v>
      </c>
      <c r="E206" s="789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0"/>
      <c r="AB209" s="770"/>
      <c r="AC209" s="770"/>
    </row>
    <row r="210" spans="1:68" ht="16.5" customHeight="1" x14ac:dyDescent="0.25">
      <c r="A210" s="53" t="s">
        <v>357</v>
      </c>
      <c r="B210" s="53" t="s">
        <v>358</v>
      </c>
      <c r="C210" s="30">
        <v>4301020262</v>
      </c>
      <c r="D210" s="788">
        <v>4680115882935</v>
      </c>
      <c r="E210" s="789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customHeight="1" x14ac:dyDescent="0.25">
      <c r="A211" s="53" t="s">
        <v>360</v>
      </c>
      <c r="B211" s="53" t="s">
        <v>361</v>
      </c>
      <c r="C211" s="30">
        <v>4301020220</v>
      </c>
      <c r="D211" s="788">
        <v>4680115880764</v>
      </c>
      <c r="E211" s="789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0"/>
      <c r="AB214" s="770"/>
      <c r="AC214" s="770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8">
        <v>4680115882683</v>
      </c>
      <c r="E215" s="789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0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3"/>
      <c r="V215" s="33"/>
      <c r="W215" s="34" t="s">
        <v>69</v>
      </c>
      <c r="X215" s="777">
        <v>40</v>
      </c>
      <c r="Y215" s="778">
        <f t="shared" ref="Y215:Y222" si="41">IFERROR(IF(X215="",0,CEILING((X215/$H215),1)*$H215),"")</f>
        <v>43.2</v>
      </c>
      <c r="Z215" s="35">
        <f>IFERROR(IF(Y215=0,"",ROUNDUP(Y215/H215,0)*0.00902),"")</f>
        <v>7.2160000000000002E-2</v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41.555555555555557</v>
      </c>
      <c r="BN215" s="63">
        <f t="shared" ref="BN215:BN222" si="43">IFERROR(Y215*I215/H215,"0")</f>
        <v>44.88</v>
      </c>
      <c r="BO215" s="63">
        <f t="shared" ref="BO215:BO222" si="44">IFERROR(1/J215*(X215/H215),"0")</f>
        <v>5.6116722783389444E-2</v>
      </c>
      <c r="BP215" s="63">
        <f t="shared" ref="BP215:BP222" si="45">IFERROR(1/J215*(Y215/H215),"0")</f>
        <v>6.0606060606060608E-2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88">
        <v>4680115882690</v>
      </c>
      <c r="E216" s="789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3"/>
      <c r="V216" s="33"/>
      <c r="W216" s="34" t="s">
        <v>69</v>
      </c>
      <c r="X216" s="777">
        <v>40</v>
      </c>
      <c r="Y216" s="778">
        <f t="shared" si="41"/>
        <v>43.2</v>
      </c>
      <c r="Z216" s="35">
        <f>IFERROR(IF(Y216=0,"",ROUNDUP(Y216/H216,0)*0.00902),"")</f>
        <v>7.2160000000000002E-2</v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41.555555555555557</v>
      </c>
      <c r="BN216" s="63">
        <f t="shared" si="43"/>
        <v>44.88</v>
      </c>
      <c r="BO216" s="63">
        <f t="shared" si="44"/>
        <v>5.6116722783389444E-2</v>
      </c>
      <c r="BP216" s="63">
        <f t="shared" si="45"/>
        <v>6.0606060606060608E-2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8">
        <v>4680115882669</v>
      </c>
      <c r="E217" s="789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3"/>
      <c r="V217" s="33"/>
      <c r="W217" s="34" t="s">
        <v>69</v>
      </c>
      <c r="X217" s="777">
        <v>40</v>
      </c>
      <c r="Y217" s="778">
        <f t="shared" si="41"/>
        <v>43.2</v>
      </c>
      <c r="Z217" s="35">
        <f>IFERROR(IF(Y217=0,"",ROUNDUP(Y217/H217,0)*0.00902),"")</f>
        <v>7.2160000000000002E-2</v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41.555555555555557</v>
      </c>
      <c r="BN217" s="63">
        <f t="shared" si="43"/>
        <v>44.88</v>
      </c>
      <c r="BO217" s="63">
        <f t="shared" si="44"/>
        <v>5.6116722783389444E-2</v>
      </c>
      <c r="BP217" s="63">
        <f t="shared" si="45"/>
        <v>6.0606060606060608E-2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8">
        <v>4680115882676</v>
      </c>
      <c r="E218" s="789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3"/>
      <c r="V218" s="33"/>
      <c r="W218" s="34" t="s">
        <v>69</v>
      </c>
      <c r="X218" s="777">
        <v>40</v>
      </c>
      <c r="Y218" s="778">
        <f t="shared" si="41"/>
        <v>43.2</v>
      </c>
      <c r="Z218" s="35">
        <f>IFERROR(IF(Y218=0,"",ROUNDUP(Y218/H218,0)*0.00902),"")</f>
        <v>7.2160000000000002E-2</v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41.555555555555557</v>
      </c>
      <c r="BN218" s="63">
        <f t="shared" si="43"/>
        <v>44.88</v>
      </c>
      <c r="BO218" s="63">
        <f t="shared" si="44"/>
        <v>5.6116722783389444E-2</v>
      </c>
      <c r="BP218" s="63">
        <f t="shared" si="45"/>
        <v>6.0606060606060608E-2</v>
      </c>
    </row>
    <row r="219" spans="1:68" ht="27" customHeight="1" x14ac:dyDescent="0.25">
      <c r="A219" s="53" t="s">
        <v>374</v>
      </c>
      <c r="B219" s="53" t="s">
        <v>375</v>
      </c>
      <c r="C219" s="30">
        <v>4301031223</v>
      </c>
      <c r="D219" s="788">
        <v>4680115884014</v>
      </c>
      <c r="E219" s="789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376</v>
      </c>
      <c r="B220" s="53" t="s">
        <v>377</v>
      </c>
      <c r="C220" s="30">
        <v>4301031222</v>
      </c>
      <c r="D220" s="788">
        <v>4680115884007</v>
      </c>
      <c r="E220" s="789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378</v>
      </c>
      <c r="B221" s="53" t="s">
        <v>379</v>
      </c>
      <c r="C221" s="30">
        <v>4301031229</v>
      </c>
      <c r="D221" s="788">
        <v>4680115884038</v>
      </c>
      <c r="E221" s="789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380</v>
      </c>
      <c r="B222" s="53" t="s">
        <v>381</v>
      </c>
      <c r="C222" s="30">
        <v>4301031225</v>
      </c>
      <c r="D222" s="788">
        <v>4680115884021</v>
      </c>
      <c r="E222" s="789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29.629629629629626</v>
      </c>
      <c r="Y223" s="779">
        <f>IFERROR(Y215/H215,"0")+IFERROR(Y216/H216,"0")+IFERROR(Y217/H217,"0")+IFERROR(Y218/H218,"0")+IFERROR(Y219/H219,"0")+IFERROR(Y220/H220,"0")+IFERROR(Y221/H221,"0")+IFERROR(Y222/H222,"0")</f>
        <v>32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0.28864000000000001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6" t="s">
        <v>69</v>
      </c>
      <c r="X224" s="779">
        <f>IFERROR(SUM(X215:X222),"0")</f>
        <v>160</v>
      </c>
      <c r="Y224" s="779">
        <f>IFERROR(SUM(Y215:Y222),"0")</f>
        <v>172.8</v>
      </c>
      <c r="Z224" s="36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0"/>
      <c r="AB225" s="770"/>
      <c r="AC225" s="770"/>
    </row>
    <row r="226" spans="1:68" ht="37.5" customHeight="1" x14ac:dyDescent="0.25">
      <c r="A226" s="53" t="s">
        <v>382</v>
      </c>
      <c r="B226" s="53" t="s">
        <v>383</v>
      </c>
      <c r="C226" s="30">
        <v>4301051408</v>
      </c>
      <c r="D226" s="788">
        <v>4680115881594</v>
      </c>
      <c r="E226" s="789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3"/>
      <c r="V226" s="33"/>
      <c r="W226" s="34" t="s">
        <v>69</v>
      </c>
      <c r="X226" s="777">
        <v>16</v>
      </c>
      <c r="Y226" s="778">
        <f t="shared" ref="Y226:Y236" si="46">IFERROR(IF(X226="",0,CEILING((X226/$H226),1)*$H226),"")</f>
        <v>16.2</v>
      </c>
      <c r="Z226" s="35">
        <f>IFERROR(IF(Y226=0,"",ROUNDUP(Y226/H226,0)*0.02175),"")</f>
        <v>4.3499999999999997E-2</v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17.114074074074075</v>
      </c>
      <c r="BN226" s="63">
        <f t="shared" ref="BN226:BN236" si="48">IFERROR(Y226*I226/H226,"0")</f>
        <v>17.327999999999999</v>
      </c>
      <c r="BO226" s="63">
        <f t="shared" ref="BO226:BO236" si="49">IFERROR(1/J226*(X226/H226),"0")</f>
        <v>3.5273368606701938E-2</v>
      </c>
      <c r="BP226" s="63">
        <f t="shared" ref="BP226:BP236" si="50">IFERROR(1/J226*(Y226/H226),"0")</f>
        <v>3.5714285714285712E-2</v>
      </c>
    </row>
    <row r="227" spans="1:68" ht="27" customHeight="1" x14ac:dyDescent="0.25">
      <c r="A227" s="53" t="s">
        <v>385</v>
      </c>
      <c r="B227" s="53" t="s">
        <v>386</v>
      </c>
      <c r="C227" s="30">
        <v>4301051754</v>
      </c>
      <c r="D227" s="788">
        <v>4680115880962</v>
      </c>
      <c r="E227" s="789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customHeight="1" x14ac:dyDescent="0.25">
      <c r="A228" s="53" t="s">
        <v>388</v>
      </c>
      <c r="B228" s="53" t="s">
        <v>389</v>
      </c>
      <c r="C228" s="30">
        <v>4301051411</v>
      </c>
      <c r="D228" s="788">
        <v>4680115881617</v>
      </c>
      <c r="E228" s="789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3"/>
      <c r="V228" s="33"/>
      <c r="W228" s="34" t="s">
        <v>69</v>
      </c>
      <c r="X228" s="777">
        <v>16</v>
      </c>
      <c r="Y228" s="778">
        <f t="shared" si="46"/>
        <v>16.2</v>
      </c>
      <c r="Z228" s="35">
        <f>IFERROR(IF(Y228=0,"",ROUNDUP(Y228/H228,0)*0.02175),"")</f>
        <v>4.3499999999999997E-2</v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17.078518518518521</v>
      </c>
      <c r="BN228" s="63">
        <f t="shared" si="48"/>
        <v>17.292000000000002</v>
      </c>
      <c r="BO228" s="63">
        <f t="shared" si="49"/>
        <v>3.5273368606701938E-2</v>
      </c>
      <c r="BP228" s="63">
        <f t="shared" si="50"/>
        <v>3.5714285714285712E-2</v>
      </c>
    </row>
    <row r="229" spans="1:68" ht="27" customHeight="1" x14ac:dyDescent="0.25">
      <c r="A229" s="53" t="s">
        <v>391</v>
      </c>
      <c r="B229" s="53" t="s">
        <v>392</v>
      </c>
      <c r="C229" s="30">
        <v>4301051632</v>
      </c>
      <c r="D229" s="788">
        <v>4680115880573</v>
      </c>
      <c r="E229" s="789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3"/>
      <c r="V229" s="33"/>
      <c r="W229" s="34" t="s">
        <v>69</v>
      </c>
      <c r="X229" s="777">
        <v>8</v>
      </c>
      <c r="Y229" s="778">
        <f t="shared" si="46"/>
        <v>8.6999999999999993</v>
      </c>
      <c r="Z229" s="35">
        <f>IFERROR(IF(Y229=0,"",ROUNDUP(Y229/H229,0)*0.02175),"")</f>
        <v>2.1749999999999999E-2</v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8.5186206896551724</v>
      </c>
      <c r="BN229" s="63">
        <f t="shared" si="48"/>
        <v>9.2639999999999993</v>
      </c>
      <c r="BO229" s="63">
        <f t="shared" si="49"/>
        <v>1.6420361247947456E-2</v>
      </c>
      <c r="BP229" s="63">
        <f t="shared" si="50"/>
        <v>1.7857142857142856E-2</v>
      </c>
    </row>
    <row r="230" spans="1:68" ht="37.5" customHeight="1" x14ac:dyDescent="0.25">
      <c r="A230" s="53" t="s">
        <v>394</v>
      </c>
      <c r="B230" s="53" t="s">
        <v>395</v>
      </c>
      <c r="C230" s="30">
        <v>4301051407</v>
      </c>
      <c r="D230" s="788">
        <v>4680115882195</v>
      </c>
      <c r="E230" s="789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customHeight="1" x14ac:dyDescent="0.25">
      <c r="A231" s="53" t="s">
        <v>396</v>
      </c>
      <c r="B231" s="53" t="s">
        <v>397</v>
      </c>
      <c r="C231" s="30">
        <v>4301051752</v>
      </c>
      <c r="D231" s="788">
        <v>4680115882607</v>
      </c>
      <c r="E231" s="789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399</v>
      </c>
      <c r="B232" s="53" t="s">
        <v>400</v>
      </c>
      <c r="C232" s="30">
        <v>4301051630</v>
      </c>
      <c r="D232" s="788">
        <v>4680115880092</v>
      </c>
      <c r="E232" s="789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402</v>
      </c>
      <c r="B233" s="53" t="s">
        <v>403</v>
      </c>
      <c r="C233" s="30">
        <v>4301051631</v>
      </c>
      <c r="D233" s="788">
        <v>4680115880221</v>
      </c>
      <c r="E233" s="789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404</v>
      </c>
      <c r="B234" s="53" t="s">
        <v>405</v>
      </c>
      <c r="C234" s="30">
        <v>4301051749</v>
      </c>
      <c r="D234" s="788">
        <v>4680115882942</v>
      </c>
      <c r="E234" s="789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406</v>
      </c>
      <c r="B235" s="53" t="s">
        <v>407</v>
      </c>
      <c r="C235" s="30">
        <v>4301051753</v>
      </c>
      <c r="D235" s="788">
        <v>4680115880504</v>
      </c>
      <c r="E235" s="789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3"/>
      <c r="V235" s="33"/>
      <c r="W235" s="34" t="s">
        <v>69</v>
      </c>
      <c r="X235" s="777">
        <v>2.88</v>
      </c>
      <c r="Y235" s="778">
        <f t="shared" si="46"/>
        <v>4.8</v>
      </c>
      <c r="Z235" s="35">
        <f t="shared" si="51"/>
        <v>1.302E-2</v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3.1824000000000003</v>
      </c>
      <c r="BN235" s="63">
        <f t="shared" si="48"/>
        <v>5.3040000000000003</v>
      </c>
      <c r="BO235" s="63">
        <f t="shared" si="49"/>
        <v>6.5934065934065934E-3</v>
      </c>
      <c r="BP235" s="63">
        <f t="shared" si="50"/>
        <v>1.098901098901099E-2</v>
      </c>
    </row>
    <row r="236" spans="1:68" ht="27" customHeight="1" x14ac:dyDescent="0.25">
      <c r="A236" s="53" t="s">
        <v>408</v>
      </c>
      <c r="B236" s="53" t="s">
        <v>409</v>
      </c>
      <c r="C236" s="30">
        <v>4301051410</v>
      </c>
      <c r="D236" s="788">
        <v>4680115882164</v>
      </c>
      <c r="E236" s="789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6.0701575138356754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0.12176999999999999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6" t="s">
        <v>69</v>
      </c>
      <c r="X238" s="779">
        <f>IFERROR(SUM(X226:X236),"0")</f>
        <v>42.88</v>
      </c>
      <c r="Y238" s="779">
        <f>IFERROR(SUM(Y226:Y236),"0")</f>
        <v>45.899999999999991</v>
      </c>
      <c r="Z238" s="36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0"/>
      <c r="AB239" s="770"/>
      <c r="AC239" s="770"/>
    </row>
    <row r="240" spans="1:68" ht="16.5" customHeight="1" x14ac:dyDescent="0.25">
      <c r="A240" s="53" t="s">
        <v>411</v>
      </c>
      <c r="B240" s="53" t="s">
        <v>412</v>
      </c>
      <c r="C240" s="30">
        <v>4301060360</v>
      </c>
      <c r="D240" s="788">
        <v>4680115882874</v>
      </c>
      <c r="E240" s="789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120</v>
      </c>
      <c r="K240" s="31" t="s">
        <v>128</v>
      </c>
      <c r="L240" s="31"/>
      <c r="M240" s="32" t="s">
        <v>68</v>
      </c>
      <c r="N240" s="32"/>
      <c r="O240" s="31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customHeight="1" x14ac:dyDescent="0.25">
      <c r="A241" s="53" t="s">
        <v>411</v>
      </c>
      <c r="B241" s="53" t="s">
        <v>414</v>
      </c>
      <c r="C241" s="30">
        <v>4301060460</v>
      </c>
      <c r="D241" s="788">
        <v>4680115882874</v>
      </c>
      <c r="E241" s="789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132</v>
      </c>
      <c r="K241" s="31" t="s">
        <v>128</v>
      </c>
      <c r="L241" s="31"/>
      <c r="M241" s="32" t="s">
        <v>164</v>
      </c>
      <c r="N241" s="32"/>
      <c r="O241" s="31">
        <v>30</v>
      </c>
      <c r="P241" s="1123" t="s">
        <v>415</v>
      </c>
      <c r="Q241" s="782"/>
      <c r="R241" s="782"/>
      <c r="S241" s="782"/>
      <c r="T241" s="783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416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customHeight="1" x14ac:dyDescent="0.25">
      <c r="A242" s="53" t="s">
        <v>411</v>
      </c>
      <c r="B242" s="53" t="s">
        <v>417</v>
      </c>
      <c r="C242" s="30">
        <v>4301060404</v>
      </c>
      <c r="D242" s="788">
        <v>4680115882874</v>
      </c>
      <c r="E242" s="789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68</v>
      </c>
      <c r="N242" s="32"/>
      <c r="O242" s="31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customHeight="1" x14ac:dyDescent="0.25">
      <c r="A243" s="53" t="s">
        <v>419</v>
      </c>
      <c r="B243" s="53" t="s">
        <v>420</v>
      </c>
      <c r="C243" s="30">
        <v>4301060359</v>
      </c>
      <c r="D243" s="788">
        <v>4680115884434</v>
      </c>
      <c r="E243" s="789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422</v>
      </c>
      <c r="B244" s="53" t="s">
        <v>423</v>
      </c>
      <c r="C244" s="30">
        <v>4301060375</v>
      </c>
      <c r="D244" s="788">
        <v>4680115880818</v>
      </c>
      <c r="E244" s="789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customHeight="1" x14ac:dyDescent="0.25">
      <c r="A245" s="53" t="s">
        <v>425</v>
      </c>
      <c r="B245" s="53" t="s">
        <v>426</v>
      </c>
      <c r="C245" s="30">
        <v>4301060389</v>
      </c>
      <c r="D245" s="788">
        <v>4680115880801</v>
      </c>
      <c r="E245" s="789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1"/>
      <c r="AB248" s="771"/>
      <c r="AC248" s="771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0"/>
      <c r="AB249" s="770"/>
      <c r="AC249" s="770"/>
    </row>
    <row r="250" spans="1:68" ht="27" customHeight="1" x14ac:dyDescent="0.25">
      <c r="A250" s="53" t="s">
        <v>429</v>
      </c>
      <c r="B250" s="53" t="s">
        <v>430</v>
      </c>
      <c r="C250" s="30">
        <v>4301011717</v>
      </c>
      <c r="D250" s="788">
        <v>4680115884274</v>
      </c>
      <c r="E250" s="789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429</v>
      </c>
      <c r="B251" s="53" t="s">
        <v>432</v>
      </c>
      <c r="C251" s="30">
        <v>4301011945</v>
      </c>
      <c r="D251" s="788">
        <v>4680115884274</v>
      </c>
      <c r="E251" s="789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customHeight="1" x14ac:dyDescent="0.25">
      <c r="A252" s="53" t="s">
        <v>434</v>
      </c>
      <c r="B252" s="53" t="s">
        <v>435</v>
      </c>
      <c r="C252" s="30">
        <v>4301011719</v>
      </c>
      <c r="D252" s="788">
        <v>4680115884298</v>
      </c>
      <c r="E252" s="789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437</v>
      </c>
      <c r="B253" s="53" t="s">
        <v>438</v>
      </c>
      <c r="C253" s="30">
        <v>4301011733</v>
      </c>
      <c r="D253" s="788">
        <v>4680115884250</v>
      </c>
      <c r="E253" s="789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437</v>
      </c>
      <c r="B254" s="53" t="s">
        <v>440</v>
      </c>
      <c r="C254" s="30">
        <v>4301011944</v>
      </c>
      <c r="D254" s="788">
        <v>4680115884250</v>
      </c>
      <c r="E254" s="789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customHeight="1" x14ac:dyDescent="0.25">
      <c r="A255" s="53" t="s">
        <v>441</v>
      </c>
      <c r="B255" s="53" t="s">
        <v>442</v>
      </c>
      <c r="C255" s="30">
        <v>4301011718</v>
      </c>
      <c r="D255" s="788">
        <v>4680115884281</v>
      </c>
      <c r="E255" s="789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444</v>
      </c>
      <c r="B256" s="53" t="s">
        <v>445</v>
      </c>
      <c r="C256" s="30">
        <v>4301011720</v>
      </c>
      <c r="D256" s="788">
        <v>4680115884199</v>
      </c>
      <c r="E256" s="789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446</v>
      </c>
      <c r="B257" s="53" t="s">
        <v>447</v>
      </c>
      <c r="C257" s="30">
        <v>4301011716</v>
      </c>
      <c r="D257" s="788">
        <v>4680115884267</v>
      </c>
      <c r="E257" s="789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1"/>
      <c r="AB260" s="771"/>
      <c r="AC260" s="771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0"/>
      <c r="AB261" s="770"/>
      <c r="AC261" s="770"/>
    </row>
    <row r="262" spans="1:68" ht="27" customHeight="1" x14ac:dyDescent="0.25">
      <c r="A262" s="53" t="s">
        <v>450</v>
      </c>
      <c r="B262" s="53" t="s">
        <v>451</v>
      </c>
      <c r="C262" s="30">
        <v>4301011826</v>
      </c>
      <c r="D262" s="788">
        <v>4680115884137</v>
      </c>
      <c r="E262" s="789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customHeight="1" x14ac:dyDescent="0.25">
      <c r="A263" s="53" t="s">
        <v>450</v>
      </c>
      <c r="B263" s="53" t="s">
        <v>453</v>
      </c>
      <c r="C263" s="30">
        <v>4301011942</v>
      </c>
      <c r="D263" s="788">
        <v>4680115884137</v>
      </c>
      <c r="E263" s="789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customHeight="1" x14ac:dyDescent="0.25">
      <c r="A264" s="53" t="s">
        <v>454</v>
      </c>
      <c r="B264" s="53" t="s">
        <v>455</v>
      </c>
      <c r="C264" s="30">
        <v>4301011724</v>
      </c>
      <c r="D264" s="788">
        <v>4680115884236</v>
      </c>
      <c r="E264" s="789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457</v>
      </c>
      <c r="B265" s="53" t="s">
        <v>458</v>
      </c>
      <c r="C265" s="30">
        <v>4301011721</v>
      </c>
      <c r="D265" s="788">
        <v>4680115884175</v>
      </c>
      <c r="E265" s="789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customHeight="1" x14ac:dyDescent="0.25">
      <c r="A266" s="53" t="s">
        <v>457</v>
      </c>
      <c r="B266" s="53" t="s">
        <v>460</v>
      </c>
      <c r="C266" s="30">
        <v>4301011941</v>
      </c>
      <c r="D266" s="788">
        <v>4680115884175</v>
      </c>
      <c r="E266" s="789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customHeight="1" x14ac:dyDescent="0.25">
      <c r="A267" s="53" t="s">
        <v>461</v>
      </c>
      <c r="B267" s="53" t="s">
        <v>462</v>
      </c>
      <c r="C267" s="30">
        <v>4301011824</v>
      </c>
      <c r="D267" s="788">
        <v>4680115884144</v>
      </c>
      <c r="E267" s="789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463</v>
      </c>
      <c r="B268" s="53" t="s">
        <v>464</v>
      </c>
      <c r="C268" s="30">
        <v>4301011963</v>
      </c>
      <c r="D268" s="788">
        <v>4680115885288</v>
      </c>
      <c r="E268" s="789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customHeight="1" x14ac:dyDescent="0.25">
      <c r="A269" s="53" t="s">
        <v>466</v>
      </c>
      <c r="B269" s="53" t="s">
        <v>467</v>
      </c>
      <c r="C269" s="30">
        <v>4301011726</v>
      </c>
      <c r="D269" s="788">
        <v>4680115884182</v>
      </c>
      <c r="E269" s="789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468</v>
      </c>
      <c r="B270" s="53" t="s">
        <v>469</v>
      </c>
      <c r="C270" s="30">
        <v>4301011722</v>
      </c>
      <c r="D270" s="788">
        <v>4680115884205</v>
      </c>
      <c r="E270" s="789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0"/>
      <c r="AB273" s="770"/>
      <c r="AC273" s="770"/>
    </row>
    <row r="274" spans="1:68" ht="27" customHeight="1" x14ac:dyDescent="0.25">
      <c r="A274" s="53" t="s">
        <v>470</v>
      </c>
      <c r="B274" s="53" t="s">
        <v>471</v>
      </c>
      <c r="C274" s="30">
        <v>4301020340</v>
      </c>
      <c r="D274" s="788">
        <v>4680115885721</v>
      </c>
      <c r="E274" s="789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1"/>
      <c r="AB277" s="771"/>
      <c r="AC277" s="771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0"/>
      <c r="AB278" s="770"/>
      <c r="AC278" s="770"/>
    </row>
    <row r="279" spans="1:68" ht="27" customHeight="1" x14ac:dyDescent="0.25">
      <c r="A279" s="53" t="s">
        <v>474</v>
      </c>
      <c r="B279" s="53" t="s">
        <v>475</v>
      </c>
      <c r="C279" s="30">
        <v>4301011855</v>
      </c>
      <c r="D279" s="788">
        <v>4680115885837</v>
      </c>
      <c r="E279" s="789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477</v>
      </c>
      <c r="B280" s="53" t="s">
        <v>478</v>
      </c>
      <c r="C280" s="30">
        <v>4301011322</v>
      </c>
      <c r="D280" s="788">
        <v>4607091387452</v>
      </c>
      <c r="E280" s="789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customHeight="1" x14ac:dyDescent="0.25">
      <c r="A281" s="53" t="s">
        <v>480</v>
      </c>
      <c r="B281" s="53" t="s">
        <v>481</v>
      </c>
      <c r="C281" s="30">
        <v>4301011850</v>
      </c>
      <c r="D281" s="788">
        <v>4680115885806</v>
      </c>
      <c r="E281" s="789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customHeight="1" x14ac:dyDescent="0.25">
      <c r="A282" s="53" t="s">
        <v>480</v>
      </c>
      <c r="B282" s="53" t="s">
        <v>483</v>
      </c>
      <c r="C282" s="30">
        <v>4301011910</v>
      </c>
      <c r="D282" s="788">
        <v>4680115885806</v>
      </c>
      <c r="E282" s="789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1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customHeight="1" x14ac:dyDescent="0.25">
      <c r="A283" s="53" t="s">
        <v>485</v>
      </c>
      <c r="B283" s="53" t="s">
        <v>486</v>
      </c>
      <c r="C283" s="30">
        <v>4301011853</v>
      </c>
      <c r="D283" s="788">
        <v>4680115885851</v>
      </c>
      <c r="E283" s="789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customHeight="1" x14ac:dyDescent="0.25">
      <c r="A284" s="53" t="s">
        <v>488</v>
      </c>
      <c r="B284" s="53" t="s">
        <v>489</v>
      </c>
      <c r="C284" s="30">
        <v>4301011313</v>
      </c>
      <c r="D284" s="788">
        <v>4607091385984</v>
      </c>
      <c r="E284" s="789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customHeight="1" x14ac:dyDescent="0.25">
      <c r="A285" s="53" t="s">
        <v>491</v>
      </c>
      <c r="B285" s="53" t="s">
        <v>492</v>
      </c>
      <c r="C285" s="30">
        <v>4301011852</v>
      </c>
      <c r="D285" s="788">
        <v>4680115885844</v>
      </c>
      <c r="E285" s="789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493</v>
      </c>
      <c r="B286" s="53" t="s">
        <v>494</v>
      </c>
      <c r="C286" s="30">
        <v>4301011319</v>
      </c>
      <c r="D286" s="788">
        <v>4607091387469</v>
      </c>
      <c r="E286" s="789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495</v>
      </c>
      <c r="B287" s="53" t="s">
        <v>496</v>
      </c>
      <c r="C287" s="30">
        <v>4301011851</v>
      </c>
      <c r="D287" s="788">
        <v>4680115885820</v>
      </c>
      <c r="E287" s="789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customHeight="1" x14ac:dyDescent="0.25">
      <c r="A288" s="53" t="s">
        <v>497</v>
      </c>
      <c r="B288" s="53" t="s">
        <v>498</v>
      </c>
      <c r="C288" s="30">
        <v>4301011316</v>
      </c>
      <c r="D288" s="788">
        <v>4607091387438</v>
      </c>
      <c r="E288" s="789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1"/>
      <c r="AB291" s="771"/>
      <c r="AC291" s="771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0"/>
      <c r="AB292" s="770"/>
      <c r="AC292" s="770"/>
    </row>
    <row r="293" spans="1:68" ht="27" customHeight="1" x14ac:dyDescent="0.25">
      <c r="A293" s="53" t="s">
        <v>501</v>
      </c>
      <c r="B293" s="53" t="s">
        <v>502</v>
      </c>
      <c r="C293" s="30">
        <v>4301011876</v>
      </c>
      <c r="D293" s="788">
        <v>4680115885707</v>
      </c>
      <c r="E293" s="789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1"/>
      <c r="AB296" s="771"/>
      <c r="AC296" s="771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0"/>
      <c r="AB297" s="770"/>
      <c r="AC297" s="770"/>
    </row>
    <row r="298" spans="1:68" ht="27" customHeight="1" x14ac:dyDescent="0.25">
      <c r="A298" s="53" t="s">
        <v>504</v>
      </c>
      <c r="B298" s="53" t="s">
        <v>505</v>
      </c>
      <c r="C298" s="30">
        <v>4301011223</v>
      </c>
      <c r="D298" s="788">
        <v>4607091383423</v>
      </c>
      <c r="E298" s="789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506</v>
      </c>
      <c r="B299" s="53" t="s">
        <v>507</v>
      </c>
      <c r="C299" s="30">
        <v>4301011879</v>
      </c>
      <c r="D299" s="788">
        <v>4680115885691</v>
      </c>
      <c r="E299" s="789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509</v>
      </c>
      <c r="B300" s="53" t="s">
        <v>510</v>
      </c>
      <c r="C300" s="30">
        <v>4301011878</v>
      </c>
      <c r="D300" s="788">
        <v>4680115885660</v>
      </c>
      <c r="E300" s="789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1"/>
      <c r="AB303" s="771"/>
      <c r="AC303" s="771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0"/>
      <c r="AB304" s="770"/>
      <c r="AC304" s="770"/>
    </row>
    <row r="305" spans="1:68" ht="37.5" customHeight="1" x14ac:dyDescent="0.25">
      <c r="A305" s="53" t="s">
        <v>513</v>
      </c>
      <c r="B305" s="53" t="s">
        <v>514</v>
      </c>
      <c r="C305" s="30">
        <v>4301051409</v>
      </c>
      <c r="D305" s="788">
        <v>4680115881556</v>
      </c>
      <c r="E305" s="789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3"/>
      <c r="V305" s="33"/>
      <c r="W305" s="34" t="s">
        <v>69</v>
      </c>
      <c r="X305" s="777">
        <v>8</v>
      </c>
      <c r="Y305" s="778">
        <f t="shared" ref="Y305:Y310" si="72">IFERROR(IF(X305="",0,CEILING((X305/$H305),1)*$H305),"")</f>
        <v>8</v>
      </c>
      <c r="Z305" s="35">
        <f>IFERROR(IF(Y305=0,"",ROUNDUP(Y305/H305,0)*0.01196),"")</f>
        <v>2.392E-2</v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8.8160000000000007</v>
      </c>
      <c r="BN305" s="63">
        <f t="shared" ref="BN305:BN310" si="74">IFERROR(Y305*I305/H305,"0")</f>
        <v>8.8160000000000007</v>
      </c>
      <c r="BO305" s="63">
        <f t="shared" ref="BO305:BO310" si="75">IFERROR(1/J305*(X305/H305),"0")</f>
        <v>1.9230769230769232E-2</v>
      </c>
      <c r="BP305" s="63">
        <f t="shared" ref="BP305:BP310" si="76">IFERROR(1/J305*(Y305/H305),"0")</f>
        <v>1.9230769230769232E-2</v>
      </c>
    </row>
    <row r="306" spans="1:68" ht="37.5" customHeight="1" x14ac:dyDescent="0.25">
      <c r="A306" s="53" t="s">
        <v>516</v>
      </c>
      <c r="B306" s="53" t="s">
        <v>517</v>
      </c>
      <c r="C306" s="30">
        <v>4301051506</v>
      </c>
      <c r="D306" s="788">
        <v>4680115881037</v>
      </c>
      <c r="E306" s="789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customHeight="1" x14ac:dyDescent="0.25">
      <c r="A307" s="53" t="s">
        <v>519</v>
      </c>
      <c r="B307" s="53" t="s">
        <v>520</v>
      </c>
      <c r="C307" s="30">
        <v>4301051893</v>
      </c>
      <c r="D307" s="788">
        <v>4680115886186</v>
      </c>
      <c r="E307" s="789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521</v>
      </c>
      <c r="B308" s="53" t="s">
        <v>522</v>
      </c>
      <c r="C308" s="30">
        <v>4301051487</v>
      </c>
      <c r="D308" s="788">
        <v>4680115881228</v>
      </c>
      <c r="E308" s="789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3"/>
      <c r="V308" s="33"/>
      <c r="W308" s="34" t="s">
        <v>69</v>
      </c>
      <c r="X308" s="777">
        <v>1.92</v>
      </c>
      <c r="Y308" s="778">
        <f t="shared" si="72"/>
        <v>2.4</v>
      </c>
      <c r="Z308" s="35">
        <f>IFERROR(IF(Y308=0,"",ROUNDUP(Y308/H308,0)*0.00651),"")</f>
        <v>6.5100000000000002E-3</v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2.1216000000000004</v>
      </c>
      <c r="BN308" s="63">
        <f t="shared" si="74"/>
        <v>2.6520000000000001</v>
      </c>
      <c r="BO308" s="63">
        <f t="shared" si="75"/>
        <v>4.3956043956043965E-3</v>
      </c>
      <c r="BP308" s="63">
        <f t="shared" si="76"/>
        <v>5.4945054945054949E-3</v>
      </c>
    </row>
    <row r="309" spans="1:68" ht="37.5" customHeight="1" x14ac:dyDescent="0.25">
      <c r="A309" s="53" t="s">
        <v>523</v>
      </c>
      <c r="B309" s="53" t="s">
        <v>524</v>
      </c>
      <c r="C309" s="30">
        <v>4301051384</v>
      </c>
      <c r="D309" s="788">
        <v>4680115881211</v>
      </c>
      <c r="E309" s="789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131</v>
      </c>
      <c r="M309" s="32" t="s">
        <v>68</v>
      </c>
      <c r="N309" s="32"/>
      <c r="O309" s="31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3"/>
      <c r="V309" s="33"/>
      <c r="W309" s="34" t="s">
        <v>69</v>
      </c>
      <c r="X309" s="777">
        <v>1.92</v>
      </c>
      <c r="Y309" s="778">
        <f t="shared" si="72"/>
        <v>2.4</v>
      </c>
      <c r="Z309" s="35">
        <f>IFERROR(IF(Y309=0,"",ROUNDUP(Y309/H309,0)*0.00651),"")</f>
        <v>6.5100000000000002E-3</v>
      </c>
      <c r="AA309" s="55"/>
      <c r="AB309" s="56"/>
      <c r="AC309" s="393" t="s">
        <v>515</v>
      </c>
      <c r="AG309" s="63"/>
      <c r="AJ309" s="66" t="s">
        <v>132</v>
      </c>
      <c r="AK309" s="66">
        <v>33.6</v>
      </c>
      <c r="BB309" s="394" t="s">
        <v>1</v>
      </c>
      <c r="BM309" s="63">
        <f t="shared" si="73"/>
        <v>2.0640000000000001</v>
      </c>
      <c r="BN309" s="63">
        <f t="shared" si="74"/>
        <v>2.58</v>
      </c>
      <c r="BO309" s="63">
        <f t="shared" si="75"/>
        <v>4.3956043956043965E-3</v>
      </c>
      <c r="BP309" s="63">
        <f t="shared" si="76"/>
        <v>5.4945054945054949E-3</v>
      </c>
    </row>
    <row r="310" spans="1:68" ht="37.5" customHeight="1" x14ac:dyDescent="0.25">
      <c r="A310" s="53" t="s">
        <v>525</v>
      </c>
      <c r="B310" s="53" t="s">
        <v>526</v>
      </c>
      <c r="C310" s="30">
        <v>4301051378</v>
      </c>
      <c r="D310" s="788">
        <v>4680115881020</v>
      </c>
      <c r="E310" s="789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6" t="s">
        <v>72</v>
      </c>
      <c r="X311" s="779">
        <f>IFERROR(X305/H305,"0")+IFERROR(X306/H306,"0")+IFERROR(X307/H307,"0")+IFERROR(X308/H308,"0")+IFERROR(X309/H309,"0")+IFERROR(X310/H310,"0")</f>
        <v>3.5999999999999996</v>
      </c>
      <c r="Y311" s="779">
        <f>IFERROR(Y305/H305,"0")+IFERROR(Y306/H306,"0")+IFERROR(Y307/H307,"0")+IFERROR(Y308/H308,"0")+IFERROR(Y309/H309,"0")+IFERROR(Y310/H310,"0")</f>
        <v>4</v>
      </c>
      <c r="Z311" s="779">
        <f>IFERROR(IF(Z305="",0,Z305),"0")+IFERROR(IF(Z306="",0,Z306),"0")+IFERROR(IF(Z307="",0,Z307),"0")+IFERROR(IF(Z308="",0,Z308),"0")+IFERROR(IF(Z309="",0,Z309),"0")+IFERROR(IF(Z310="",0,Z310),"0")</f>
        <v>3.6940000000000001E-2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6" t="s">
        <v>69</v>
      </c>
      <c r="X312" s="779">
        <f>IFERROR(SUM(X305:X310),"0")</f>
        <v>11.84</v>
      </c>
      <c r="Y312" s="779">
        <f>IFERROR(SUM(Y305:Y310),"0")</f>
        <v>12.8</v>
      </c>
      <c r="Z312" s="36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1"/>
      <c r="AB313" s="771"/>
      <c r="AC313" s="771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0"/>
      <c r="AB314" s="770"/>
      <c r="AC314" s="770"/>
    </row>
    <row r="315" spans="1:68" ht="27" customHeight="1" x14ac:dyDescent="0.25">
      <c r="A315" s="53" t="s">
        <v>529</v>
      </c>
      <c r="B315" s="53" t="s">
        <v>530</v>
      </c>
      <c r="C315" s="30">
        <v>4301011306</v>
      </c>
      <c r="D315" s="788">
        <v>4607091389296</v>
      </c>
      <c r="E315" s="789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0"/>
      <c r="AB318" s="770"/>
      <c r="AC318" s="770"/>
    </row>
    <row r="319" spans="1:68" ht="27" customHeight="1" x14ac:dyDescent="0.25">
      <c r="A319" s="53" t="s">
        <v>532</v>
      </c>
      <c r="B319" s="53" t="s">
        <v>533</v>
      </c>
      <c r="C319" s="30">
        <v>4301031163</v>
      </c>
      <c r="D319" s="788">
        <v>4680115880344</v>
      </c>
      <c r="E319" s="789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0"/>
      <c r="AB322" s="770"/>
      <c r="AC322" s="770"/>
    </row>
    <row r="323" spans="1:68" ht="37.5" customHeight="1" x14ac:dyDescent="0.25">
      <c r="A323" s="53" t="s">
        <v>535</v>
      </c>
      <c r="B323" s="53" t="s">
        <v>536</v>
      </c>
      <c r="C323" s="30">
        <v>4301051731</v>
      </c>
      <c r="D323" s="788">
        <v>4680115884618</v>
      </c>
      <c r="E323" s="789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1"/>
      <c r="AB326" s="771"/>
      <c r="AC326" s="771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0"/>
      <c r="AB327" s="770"/>
      <c r="AC327" s="770"/>
    </row>
    <row r="328" spans="1:68" ht="27" customHeight="1" x14ac:dyDescent="0.25">
      <c r="A328" s="53" t="s">
        <v>539</v>
      </c>
      <c r="B328" s="53" t="s">
        <v>540</v>
      </c>
      <c r="C328" s="30">
        <v>4301011353</v>
      </c>
      <c r="D328" s="788">
        <v>4607091389807</v>
      </c>
      <c r="E328" s="789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0"/>
      <c r="AB331" s="770"/>
      <c r="AC331" s="770"/>
    </row>
    <row r="332" spans="1:68" ht="27" customHeight="1" x14ac:dyDescent="0.25">
      <c r="A332" s="53" t="s">
        <v>542</v>
      </c>
      <c r="B332" s="53" t="s">
        <v>543</v>
      </c>
      <c r="C332" s="30">
        <v>4301031164</v>
      </c>
      <c r="D332" s="788">
        <v>4680115880481</v>
      </c>
      <c r="E332" s="789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0"/>
      <c r="AB335" s="770"/>
      <c r="AC335" s="770"/>
    </row>
    <row r="336" spans="1:68" ht="27" customHeight="1" x14ac:dyDescent="0.25">
      <c r="A336" s="53" t="s">
        <v>545</v>
      </c>
      <c r="B336" s="53" t="s">
        <v>546</v>
      </c>
      <c r="C336" s="30">
        <v>4301051344</v>
      </c>
      <c r="D336" s="788">
        <v>4680115880412</v>
      </c>
      <c r="E336" s="789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548</v>
      </c>
      <c r="B337" s="53" t="s">
        <v>549</v>
      </c>
      <c r="C337" s="30">
        <v>4301051277</v>
      </c>
      <c r="D337" s="788">
        <v>4680115880511</v>
      </c>
      <c r="E337" s="789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1"/>
      <c r="AB340" s="771"/>
      <c r="AC340" s="771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0"/>
      <c r="AB341" s="770"/>
      <c r="AC341" s="770"/>
    </row>
    <row r="342" spans="1:68" ht="27" customHeight="1" x14ac:dyDescent="0.25">
      <c r="A342" s="53" t="s">
        <v>552</v>
      </c>
      <c r="B342" s="53" t="s">
        <v>553</v>
      </c>
      <c r="C342" s="30">
        <v>4301011593</v>
      </c>
      <c r="D342" s="788">
        <v>4680115882973</v>
      </c>
      <c r="E342" s="789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0"/>
      <c r="AB345" s="770"/>
      <c r="AC345" s="770"/>
    </row>
    <row r="346" spans="1:68" ht="27" customHeight="1" x14ac:dyDescent="0.25">
      <c r="A346" s="53" t="s">
        <v>554</v>
      </c>
      <c r="B346" s="53" t="s">
        <v>555</v>
      </c>
      <c r="C346" s="30">
        <v>4301031305</v>
      </c>
      <c r="D346" s="788">
        <v>4607091389845</v>
      </c>
      <c r="E346" s="789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1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customHeight="1" x14ac:dyDescent="0.25">
      <c r="A347" s="53" t="s">
        <v>557</v>
      </c>
      <c r="B347" s="53" t="s">
        <v>558</v>
      </c>
      <c r="C347" s="30">
        <v>4301031306</v>
      </c>
      <c r="D347" s="788">
        <v>4680115882881</v>
      </c>
      <c r="E347" s="789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0"/>
      <c r="AB350" s="770"/>
      <c r="AC350" s="770"/>
    </row>
    <row r="351" spans="1:68" ht="37.5" customHeight="1" x14ac:dyDescent="0.25">
      <c r="A351" s="53" t="s">
        <v>559</v>
      </c>
      <c r="B351" s="53" t="s">
        <v>560</v>
      </c>
      <c r="C351" s="30">
        <v>4301051517</v>
      </c>
      <c r="D351" s="788">
        <v>4680115883390</v>
      </c>
      <c r="E351" s="789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1"/>
      <c r="AB354" s="771"/>
      <c r="AC354" s="771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0"/>
      <c r="AB355" s="770"/>
      <c r="AC355" s="770"/>
    </row>
    <row r="356" spans="1:68" ht="27" customHeight="1" x14ac:dyDescent="0.25">
      <c r="A356" s="53" t="s">
        <v>563</v>
      </c>
      <c r="B356" s="53" t="s">
        <v>564</v>
      </c>
      <c r="C356" s="30">
        <v>4301012024</v>
      </c>
      <c r="D356" s="788">
        <v>4680115885615</v>
      </c>
      <c r="E356" s="789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customHeight="1" x14ac:dyDescent="0.25">
      <c r="A357" s="53" t="s">
        <v>566</v>
      </c>
      <c r="B357" s="53" t="s">
        <v>567</v>
      </c>
      <c r="C357" s="30">
        <v>4301012016</v>
      </c>
      <c r="D357" s="788">
        <v>4680115885554</v>
      </c>
      <c r="E357" s="789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 t="s">
        <v>147</v>
      </c>
      <c r="M357" s="32" t="s">
        <v>77</v>
      </c>
      <c r="N357" s="32"/>
      <c r="O357" s="31">
        <v>55</v>
      </c>
      <c r="P357" s="11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 t="s">
        <v>149</v>
      </c>
      <c r="AK357" s="66">
        <v>604.79999999999995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customHeight="1" x14ac:dyDescent="0.25">
      <c r="A358" s="53" t="s">
        <v>566</v>
      </c>
      <c r="B358" s="53" t="s">
        <v>569</v>
      </c>
      <c r="C358" s="30">
        <v>4301011911</v>
      </c>
      <c r="D358" s="788">
        <v>4680115885554</v>
      </c>
      <c r="E358" s="789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customHeight="1" x14ac:dyDescent="0.25">
      <c r="A359" s="53" t="s">
        <v>571</v>
      </c>
      <c r="B359" s="53" t="s">
        <v>572</v>
      </c>
      <c r="C359" s="30">
        <v>4301011858</v>
      </c>
      <c r="D359" s="788">
        <v>4680115885646</v>
      </c>
      <c r="E359" s="789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1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customHeight="1" x14ac:dyDescent="0.25">
      <c r="A360" s="53" t="s">
        <v>574</v>
      </c>
      <c r="B360" s="53" t="s">
        <v>575</v>
      </c>
      <c r="C360" s="30">
        <v>4301011857</v>
      </c>
      <c r="D360" s="788">
        <v>4680115885622</v>
      </c>
      <c r="E360" s="789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customHeight="1" x14ac:dyDescent="0.25">
      <c r="A361" s="53" t="s">
        <v>576</v>
      </c>
      <c r="B361" s="53" t="s">
        <v>577</v>
      </c>
      <c r="C361" s="30">
        <v>4301011573</v>
      </c>
      <c r="D361" s="788">
        <v>4680115881938</v>
      </c>
      <c r="E361" s="789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customHeight="1" x14ac:dyDescent="0.25">
      <c r="A362" s="53" t="s">
        <v>579</v>
      </c>
      <c r="B362" s="53" t="s">
        <v>580</v>
      </c>
      <c r="C362" s="30">
        <v>4301010944</v>
      </c>
      <c r="D362" s="788">
        <v>4607091387346</v>
      </c>
      <c r="E362" s="789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582</v>
      </c>
      <c r="B363" s="53" t="s">
        <v>583</v>
      </c>
      <c r="C363" s="30">
        <v>4301011859</v>
      </c>
      <c r="D363" s="788">
        <v>4680115885608</v>
      </c>
      <c r="E363" s="789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customHeight="1" x14ac:dyDescent="0.25">
      <c r="A364" s="53" t="s">
        <v>584</v>
      </c>
      <c r="B364" s="53" t="s">
        <v>585</v>
      </c>
      <c r="C364" s="30">
        <v>4301011323</v>
      </c>
      <c r="D364" s="788">
        <v>4607091386011</v>
      </c>
      <c r="E364" s="789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6" t="s">
        <v>69</v>
      </c>
      <c r="X366" s="779">
        <f>IFERROR(SUM(X356:X364),"0")</f>
        <v>0</v>
      </c>
      <c r="Y366" s="779">
        <f>IFERROR(SUM(Y356:Y364),"0")</f>
        <v>0</v>
      </c>
      <c r="Z366" s="36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0"/>
      <c r="AB367" s="770"/>
      <c r="AC367" s="770"/>
    </row>
    <row r="368" spans="1:68" ht="27" customHeight="1" x14ac:dyDescent="0.25">
      <c r="A368" s="53" t="s">
        <v>587</v>
      </c>
      <c r="B368" s="53" t="s">
        <v>588</v>
      </c>
      <c r="C368" s="30">
        <v>4301030878</v>
      </c>
      <c r="D368" s="788">
        <v>4607091387193</v>
      </c>
      <c r="E368" s="789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3"/>
      <c r="V368" s="33"/>
      <c r="W368" s="34" t="s">
        <v>69</v>
      </c>
      <c r="X368" s="777">
        <v>46</v>
      </c>
      <c r="Y368" s="778">
        <f>IFERROR(IF(X368="",0,CEILING((X368/$H368),1)*$H368),"")</f>
        <v>46.2</v>
      </c>
      <c r="Z368" s="35">
        <f>IFERROR(IF(Y368=0,"",ROUNDUP(Y368/H368,0)*0.00753),"")</f>
        <v>8.2830000000000001E-2</v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48.847619047619048</v>
      </c>
      <c r="BN368" s="63">
        <f>IFERROR(Y368*I368/H368,"0")</f>
        <v>49.06</v>
      </c>
      <c r="BO368" s="63">
        <f>IFERROR(1/J368*(X368/H368),"0")</f>
        <v>7.0207570207570208E-2</v>
      </c>
      <c r="BP368" s="63">
        <f>IFERROR(1/J368*(Y368/H368),"0")</f>
        <v>7.0512820512820512E-2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8">
        <v>4607091387230</v>
      </c>
      <c r="E369" s="789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3"/>
      <c r="V369" s="33"/>
      <c r="W369" s="34" t="s">
        <v>69</v>
      </c>
      <c r="X369" s="777">
        <v>42</v>
      </c>
      <c r="Y369" s="778">
        <f>IFERROR(IF(X369="",0,CEILING((X369/$H369),1)*$H369),"")</f>
        <v>42</v>
      </c>
      <c r="Z369" s="35">
        <f>IFERROR(IF(Y369=0,"",ROUNDUP(Y369/H369,0)*0.00753),"")</f>
        <v>7.5300000000000006E-2</v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44.599999999999994</v>
      </c>
      <c r="BN369" s="63">
        <f>IFERROR(Y369*I369/H369,"0")</f>
        <v>44.599999999999994</v>
      </c>
      <c r="BO369" s="63">
        <f>IFERROR(1/J369*(X369/H369),"0")</f>
        <v>6.4102564102564097E-2</v>
      </c>
      <c r="BP369" s="63">
        <f>IFERROR(1/J369*(Y369/H369),"0")</f>
        <v>6.4102564102564097E-2</v>
      </c>
    </row>
    <row r="370" spans="1:68" ht="27" customHeight="1" x14ac:dyDescent="0.25">
      <c r="A370" s="53" t="s">
        <v>593</v>
      </c>
      <c r="B370" s="53" t="s">
        <v>594</v>
      </c>
      <c r="C370" s="30">
        <v>4301031154</v>
      </c>
      <c r="D370" s="788">
        <v>4607091387292</v>
      </c>
      <c r="E370" s="789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596</v>
      </c>
      <c r="B371" s="53" t="s">
        <v>597</v>
      </c>
      <c r="C371" s="30">
        <v>4301031152</v>
      </c>
      <c r="D371" s="788">
        <v>4607091387285</v>
      </c>
      <c r="E371" s="789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6" t="s">
        <v>72</v>
      </c>
      <c r="X372" s="779">
        <f>IFERROR(X368/H368,"0")+IFERROR(X369/H369,"0")+IFERROR(X370/H370,"0")+IFERROR(X371/H371,"0")</f>
        <v>20.952380952380953</v>
      </c>
      <c r="Y372" s="779">
        <f>IFERROR(Y368/H368,"0")+IFERROR(Y369/H369,"0")+IFERROR(Y370/H370,"0")+IFERROR(Y371/H371,"0")</f>
        <v>21</v>
      </c>
      <c r="Z372" s="779">
        <f>IFERROR(IF(Z368="",0,Z368),"0")+IFERROR(IF(Z369="",0,Z369),"0")+IFERROR(IF(Z370="",0,Z370),"0")+IFERROR(IF(Z371="",0,Z371),"0")</f>
        <v>0.15812999999999999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6" t="s">
        <v>69</v>
      </c>
      <c r="X373" s="779">
        <f>IFERROR(SUM(X368:X371),"0")</f>
        <v>88</v>
      </c>
      <c r="Y373" s="779">
        <f>IFERROR(SUM(Y368:Y371),"0")</f>
        <v>88.2</v>
      </c>
      <c r="Z373" s="36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0"/>
      <c r="AB374" s="770"/>
      <c r="AC374" s="770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8">
        <v>4607091387766</v>
      </c>
      <c r="E375" s="789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3"/>
      <c r="V375" s="33"/>
      <c r="W375" s="34" t="s">
        <v>69</v>
      </c>
      <c r="X375" s="777">
        <v>86</v>
      </c>
      <c r="Y375" s="778">
        <f t="shared" ref="Y375:Y380" si="82">IFERROR(IF(X375="",0,CEILING((X375/$H375),1)*$H375),"")</f>
        <v>93.6</v>
      </c>
      <c r="Z375" s="35">
        <f>IFERROR(IF(Y375=0,"",ROUNDUP(Y375/H375,0)*0.02175),"")</f>
        <v>0.26100000000000001</v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92.152307692307701</v>
      </c>
      <c r="BN375" s="63">
        <f t="shared" ref="BN375:BN380" si="84">IFERROR(Y375*I375/H375,"0")</f>
        <v>100.29600000000001</v>
      </c>
      <c r="BO375" s="63">
        <f t="shared" ref="BO375:BO380" si="85">IFERROR(1/J375*(X375/H375),"0")</f>
        <v>0.19688644688644688</v>
      </c>
      <c r="BP375" s="63">
        <f t="shared" ref="BP375:BP380" si="86">IFERROR(1/J375*(Y375/H375),"0")</f>
        <v>0.21428571428571427</v>
      </c>
    </row>
    <row r="376" spans="1:68" ht="37.5" customHeight="1" x14ac:dyDescent="0.25">
      <c r="A376" s="53" t="s">
        <v>601</v>
      </c>
      <c r="B376" s="53" t="s">
        <v>602</v>
      </c>
      <c r="C376" s="30">
        <v>4301051116</v>
      </c>
      <c r="D376" s="788">
        <v>4607091387957</v>
      </c>
      <c r="E376" s="789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customHeight="1" x14ac:dyDescent="0.25">
      <c r="A377" s="53" t="s">
        <v>604</v>
      </c>
      <c r="B377" s="53" t="s">
        <v>605</v>
      </c>
      <c r="C377" s="30">
        <v>4301051115</v>
      </c>
      <c r="D377" s="788">
        <v>4607091387964</v>
      </c>
      <c r="E377" s="789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607</v>
      </c>
      <c r="B378" s="53" t="s">
        <v>608</v>
      </c>
      <c r="C378" s="30">
        <v>4301051705</v>
      </c>
      <c r="D378" s="788">
        <v>4680115884588</v>
      </c>
      <c r="E378" s="789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customHeight="1" x14ac:dyDescent="0.25">
      <c r="A379" s="53" t="s">
        <v>610</v>
      </c>
      <c r="B379" s="53" t="s">
        <v>611</v>
      </c>
      <c r="C379" s="30">
        <v>4301051130</v>
      </c>
      <c r="D379" s="788">
        <v>4607091387537</v>
      </c>
      <c r="E379" s="789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customHeight="1" x14ac:dyDescent="0.25">
      <c r="A380" s="53" t="s">
        <v>613</v>
      </c>
      <c r="B380" s="53" t="s">
        <v>614</v>
      </c>
      <c r="C380" s="30">
        <v>4301051132</v>
      </c>
      <c r="D380" s="788">
        <v>4607091387513</v>
      </c>
      <c r="E380" s="789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6" t="s">
        <v>72</v>
      </c>
      <c r="X381" s="779">
        <f>IFERROR(X375/H375,"0")+IFERROR(X376/H376,"0")+IFERROR(X377/H377,"0")+IFERROR(X378/H378,"0")+IFERROR(X379/H379,"0")+IFERROR(X380/H380,"0")</f>
        <v>11.025641025641026</v>
      </c>
      <c r="Y381" s="779">
        <f>IFERROR(Y375/H375,"0")+IFERROR(Y376/H376,"0")+IFERROR(Y377/H377,"0")+IFERROR(Y378/H378,"0")+IFERROR(Y379/H379,"0")+IFERROR(Y380/H380,"0")</f>
        <v>12</v>
      </c>
      <c r="Z381" s="779">
        <f>IFERROR(IF(Z375="",0,Z375),"0")+IFERROR(IF(Z376="",0,Z376),"0")+IFERROR(IF(Z377="",0,Z377),"0")+IFERROR(IF(Z378="",0,Z378),"0")+IFERROR(IF(Z379="",0,Z379),"0")+IFERROR(IF(Z380="",0,Z380),"0")</f>
        <v>0.26100000000000001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6" t="s">
        <v>69</v>
      </c>
      <c r="X382" s="779">
        <f>IFERROR(SUM(X375:X380),"0")</f>
        <v>86</v>
      </c>
      <c r="Y382" s="779">
        <f>IFERROR(SUM(Y375:Y380),"0")</f>
        <v>93.6</v>
      </c>
      <c r="Z382" s="36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0"/>
      <c r="AB383" s="770"/>
      <c r="AC383" s="770"/>
    </row>
    <row r="384" spans="1:68" ht="37.5" customHeight="1" x14ac:dyDescent="0.25">
      <c r="A384" s="53" t="s">
        <v>616</v>
      </c>
      <c r="B384" s="53" t="s">
        <v>617</v>
      </c>
      <c r="C384" s="30">
        <v>4301060379</v>
      </c>
      <c r="D384" s="788">
        <v>4607091380880</v>
      </c>
      <c r="E384" s="789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88">
        <v>4607091384482</v>
      </c>
      <c r="E385" s="789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2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3"/>
      <c r="V385" s="33"/>
      <c r="W385" s="34" t="s">
        <v>69</v>
      </c>
      <c r="X385" s="777">
        <v>0</v>
      </c>
      <c r="Y385" s="77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customHeight="1" x14ac:dyDescent="0.25">
      <c r="A386" s="53" t="s">
        <v>622</v>
      </c>
      <c r="B386" s="53" t="s">
        <v>623</v>
      </c>
      <c r="C386" s="30">
        <v>4301060484</v>
      </c>
      <c r="D386" s="788">
        <v>4607091380897</v>
      </c>
      <c r="E386" s="789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4" t="s">
        <v>624</v>
      </c>
      <c r="Q386" s="782"/>
      <c r="R386" s="782"/>
      <c r="S386" s="782"/>
      <c r="T386" s="783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customHeight="1" x14ac:dyDescent="0.25">
      <c r="A387" s="53" t="s">
        <v>622</v>
      </c>
      <c r="B387" s="53" t="s">
        <v>626</v>
      </c>
      <c r="C387" s="30">
        <v>4301060325</v>
      </c>
      <c r="D387" s="788">
        <v>4607091380897</v>
      </c>
      <c r="E387" s="789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6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6" t="s">
        <v>69</v>
      </c>
      <c r="X389" s="779">
        <f>IFERROR(SUM(X384:X387),"0")</f>
        <v>0</v>
      </c>
      <c r="Y389" s="779">
        <f>IFERROR(SUM(Y384:Y387),"0")</f>
        <v>0</v>
      </c>
      <c r="Z389" s="36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0"/>
      <c r="AB390" s="770"/>
      <c r="AC390" s="770"/>
    </row>
    <row r="391" spans="1:68" ht="16.5" customHeight="1" x14ac:dyDescent="0.25">
      <c r="A391" s="53" t="s">
        <v>628</v>
      </c>
      <c r="B391" s="53" t="s">
        <v>629</v>
      </c>
      <c r="C391" s="30">
        <v>4301030232</v>
      </c>
      <c r="D391" s="788">
        <v>4607091388374</v>
      </c>
      <c r="E391" s="789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804" t="s">
        <v>630</v>
      </c>
      <c r="Q391" s="782"/>
      <c r="R391" s="782"/>
      <c r="S391" s="782"/>
      <c r="T391" s="783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632</v>
      </c>
      <c r="B392" s="53" t="s">
        <v>633</v>
      </c>
      <c r="C392" s="30">
        <v>4301030235</v>
      </c>
      <c r="D392" s="788">
        <v>4607091388381</v>
      </c>
      <c r="E392" s="789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3" t="s">
        <v>634</v>
      </c>
      <c r="Q392" s="782"/>
      <c r="R392" s="782"/>
      <c r="S392" s="782"/>
      <c r="T392" s="783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4301032015</v>
      </c>
      <c r="D393" s="788">
        <v>4607091383102</v>
      </c>
      <c r="E393" s="789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customHeight="1" x14ac:dyDescent="0.25">
      <c r="A394" s="53" t="s">
        <v>638</v>
      </c>
      <c r="B394" s="53" t="s">
        <v>639</v>
      </c>
      <c r="C394" s="30">
        <v>4301030233</v>
      </c>
      <c r="D394" s="788">
        <v>4607091388404</v>
      </c>
      <c r="E394" s="789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3"/>
      <c r="V394" s="33"/>
      <c r="W394" s="34" t="s">
        <v>69</v>
      </c>
      <c r="X394" s="777">
        <v>0</v>
      </c>
      <c r="Y394" s="778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6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6" t="s">
        <v>69</v>
      </c>
      <c r="X396" s="779">
        <f>IFERROR(SUM(X391:X394),"0")</f>
        <v>0</v>
      </c>
      <c r="Y396" s="779">
        <f>IFERROR(SUM(Y391:Y394),"0")</f>
        <v>0</v>
      </c>
      <c r="Z396" s="36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0"/>
      <c r="AB397" s="770"/>
      <c r="AC397" s="770"/>
    </row>
    <row r="398" spans="1:68" ht="16.5" customHeight="1" x14ac:dyDescent="0.25">
      <c r="A398" s="53" t="s">
        <v>641</v>
      </c>
      <c r="B398" s="53" t="s">
        <v>642</v>
      </c>
      <c r="C398" s="30">
        <v>4301180007</v>
      </c>
      <c r="D398" s="788">
        <v>4680115881808</v>
      </c>
      <c r="E398" s="789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645</v>
      </c>
      <c r="B399" s="53" t="s">
        <v>646</v>
      </c>
      <c r="C399" s="30">
        <v>4301180006</v>
      </c>
      <c r="D399" s="788">
        <v>4680115881822</v>
      </c>
      <c r="E399" s="789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1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customHeight="1" x14ac:dyDescent="0.25">
      <c r="A400" s="53" t="s">
        <v>647</v>
      </c>
      <c r="B400" s="53" t="s">
        <v>648</v>
      </c>
      <c r="C400" s="30">
        <v>4301180001</v>
      </c>
      <c r="D400" s="788">
        <v>4680115880016</v>
      </c>
      <c r="E400" s="789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1"/>
      <c r="AB403" s="771"/>
      <c r="AC403" s="771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0"/>
      <c r="AB404" s="770"/>
      <c r="AC404" s="770"/>
    </row>
    <row r="405" spans="1:68" ht="27" customHeight="1" x14ac:dyDescent="0.25">
      <c r="A405" s="53" t="s">
        <v>650</v>
      </c>
      <c r="B405" s="53" t="s">
        <v>651</v>
      </c>
      <c r="C405" s="30">
        <v>4301031066</v>
      </c>
      <c r="D405" s="788">
        <v>4607091383836</v>
      </c>
      <c r="E405" s="789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0"/>
      <c r="AB408" s="770"/>
      <c r="AC408" s="770"/>
    </row>
    <row r="409" spans="1:68" ht="37.5" customHeight="1" x14ac:dyDescent="0.25">
      <c r="A409" s="53" t="s">
        <v>653</v>
      </c>
      <c r="B409" s="53" t="s">
        <v>654</v>
      </c>
      <c r="C409" s="30">
        <v>4301051142</v>
      </c>
      <c r="D409" s="788">
        <v>4607091387919</v>
      </c>
      <c r="E409" s="789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1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customHeight="1" x14ac:dyDescent="0.25">
      <c r="A410" s="53" t="s">
        <v>656</v>
      </c>
      <c r="B410" s="53" t="s">
        <v>657</v>
      </c>
      <c r="C410" s="30">
        <v>4301051461</v>
      </c>
      <c r="D410" s="788">
        <v>4680115883604</v>
      </c>
      <c r="E410" s="789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customHeight="1" x14ac:dyDescent="0.25">
      <c r="A411" s="53" t="s">
        <v>659</v>
      </c>
      <c r="B411" s="53" t="s">
        <v>660</v>
      </c>
      <c r="C411" s="30">
        <v>4301051485</v>
      </c>
      <c r="D411" s="788">
        <v>4680115883567</v>
      </c>
      <c r="E411" s="789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6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6" t="s">
        <v>69</v>
      </c>
      <c r="X413" s="779">
        <f>IFERROR(SUM(X409:X411),"0")</f>
        <v>0</v>
      </c>
      <c r="Y413" s="779">
        <f>IFERROR(SUM(Y409:Y411),"0")</f>
        <v>0</v>
      </c>
      <c r="Z413" s="36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7"/>
      <c r="AB414" s="47"/>
      <c r="AC414" s="47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1"/>
      <c r="AB415" s="771"/>
      <c r="AC415" s="771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0"/>
      <c r="AB416" s="770"/>
      <c r="AC416" s="770"/>
    </row>
    <row r="417" spans="1:68" ht="27" customHeight="1" x14ac:dyDescent="0.25">
      <c r="A417" s="53" t="s">
        <v>664</v>
      </c>
      <c r="B417" s="53" t="s">
        <v>665</v>
      </c>
      <c r="C417" s="30">
        <v>4301011946</v>
      </c>
      <c r="D417" s="788">
        <v>4680115884847</v>
      </c>
      <c r="E417" s="789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3"/>
      <c r="V417" s="33"/>
      <c r="W417" s="34" t="s">
        <v>69</v>
      </c>
      <c r="X417" s="777">
        <v>0</v>
      </c>
      <c r="Y417" s="778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8">
        <v>4680115884847</v>
      </c>
      <c r="E418" s="789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3"/>
      <c r="V418" s="33"/>
      <c r="W418" s="34" t="s">
        <v>69</v>
      </c>
      <c r="X418" s="777">
        <v>725</v>
      </c>
      <c r="Y418" s="778">
        <f t="shared" si="87"/>
        <v>735</v>
      </c>
      <c r="Z418" s="35">
        <f>IFERROR(IF(Y418=0,"",ROUNDUP(Y418/H418,0)*0.02175),"")</f>
        <v>1.06575</v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748.2</v>
      </c>
      <c r="BN418" s="63">
        <f t="shared" si="89"/>
        <v>758.5200000000001</v>
      </c>
      <c r="BO418" s="63">
        <f t="shared" si="90"/>
        <v>1.0069444444444444</v>
      </c>
      <c r="BP418" s="63">
        <f t="shared" si="91"/>
        <v>1.0208333333333333</v>
      </c>
    </row>
    <row r="419" spans="1:68" ht="27" customHeight="1" x14ac:dyDescent="0.25">
      <c r="A419" s="53" t="s">
        <v>669</v>
      </c>
      <c r="B419" s="53" t="s">
        <v>670</v>
      </c>
      <c r="C419" s="30">
        <v>4301011947</v>
      </c>
      <c r="D419" s="788">
        <v>4680115884854</v>
      </c>
      <c r="E419" s="789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8">
        <v>4680115884854</v>
      </c>
      <c r="E420" s="789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3"/>
      <c r="V420" s="33"/>
      <c r="W420" s="34" t="s">
        <v>69</v>
      </c>
      <c r="X420" s="777">
        <v>600</v>
      </c>
      <c r="Y420" s="778">
        <f t="shared" si="87"/>
        <v>600</v>
      </c>
      <c r="Z420" s="35">
        <f>IFERROR(IF(Y420=0,"",ROUNDUP(Y420/H420,0)*0.02175),"")</f>
        <v>0.86999999999999988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619.20000000000005</v>
      </c>
      <c r="BN420" s="63">
        <f t="shared" si="89"/>
        <v>619.20000000000005</v>
      </c>
      <c r="BO420" s="63">
        <f t="shared" si="90"/>
        <v>0.83333333333333326</v>
      </c>
      <c r="BP420" s="63">
        <f t="shared" si="91"/>
        <v>0.83333333333333326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788">
        <v>4607091383997</v>
      </c>
      <c r="E421" s="789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customHeight="1" x14ac:dyDescent="0.25">
      <c r="A422" s="53" t="s">
        <v>676</v>
      </c>
      <c r="B422" s="53" t="s">
        <v>677</v>
      </c>
      <c r="C422" s="30">
        <v>4301011943</v>
      </c>
      <c r="D422" s="788">
        <v>4680115884830</v>
      </c>
      <c r="E422" s="789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676</v>
      </c>
      <c r="B423" s="53" t="s">
        <v>678</v>
      </c>
      <c r="C423" s="30">
        <v>4301011867</v>
      </c>
      <c r="D423" s="788">
        <v>4680115884830</v>
      </c>
      <c r="E423" s="789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customHeight="1" x14ac:dyDescent="0.25">
      <c r="A424" s="53" t="s">
        <v>680</v>
      </c>
      <c r="B424" s="53" t="s">
        <v>681</v>
      </c>
      <c r="C424" s="30">
        <v>4301011433</v>
      </c>
      <c r="D424" s="788">
        <v>4680115882638</v>
      </c>
      <c r="E424" s="789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683</v>
      </c>
      <c r="B425" s="53" t="s">
        <v>684</v>
      </c>
      <c r="C425" s="30">
        <v>4301011952</v>
      </c>
      <c r="D425" s="788">
        <v>4680115884922</v>
      </c>
      <c r="E425" s="789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customHeight="1" x14ac:dyDescent="0.25">
      <c r="A426" s="53" t="s">
        <v>685</v>
      </c>
      <c r="B426" s="53" t="s">
        <v>686</v>
      </c>
      <c r="C426" s="30">
        <v>4301011866</v>
      </c>
      <c r="D426" s="788">
        <v>4680115884878</v>
      </c>
      <c r="E426" s="789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688</v>
      </c>
      <c r="B427" s="53" t="s">
        <v>689</v>
      </c>
      <c r="C427" s="30">
        <v>4301011868</v>
      </c>
      <c r="D427" s="788">
        <v>4680115884861</v>
      </c>
      <c r="E427" s="789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88.333333333333343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89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1.9357499999999999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6" t="s">
        <v>69</v>
      </c>
      <c r="X429" s="779">
        <f>IFERROR(SUM(X417:X427),"0")</f>
        <v>1325</v>
      </c>
      <c r="Y429" s="779">
        <f>IFERROR(SUM(Y417:Y427),"0")</f>
        <v>1335</v>
      </c>
      <c r="Z429" s="36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0"/>
      <c r="AB430" s="770"/>
      <c r="AC430" s="770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88">
        <v>4607091383980</v>
      </c>
      <c r="E431" s="789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customHeight="1" x14ac:dyDescent="0.25">
      <c r="A432" s="53" t="s">
        <v>693</v>
      </c>
      <c r="B432" s="53" t="s">
        <v>694</v>
      </c>
      <c r="C432" s="30">
        <v>4301020179</v>
      </c>
      <c r="D432" s="788">
        <v>4607091384178</v>
      </c>
      <c r="E432" s="789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6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6" t="s">
        <v>69</v>
      </c>
      <c r="X434" s="779">
        <f>IFERROR(SUM(X431:X432),"0")</f>
        <v>0</v>
      </c>
      <c r="Y434" s="779">
        <f>IFERROR(SUM(Y431:Y432),"0")</f>
        <v>0</v>
      </c>
      <c r="Z434" s="36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0"/>
      <c r="AB435" s="770"/>
      <c r="AC435" s="770"/>
    </row>
    <row r="436" spans="1:68" ht="27" customHeight="1" x14ac:dyDescent="0.25">
      <c r="A436" s="53" t="s">
        <v>695</v>
      </c>
      <c r="B436" s="53" t="s">
        <v>696</v>
      </c>
      <c r="C436" s="30">
        <v>4301051903</v>
      </c>
      <c r="D436" s="788">
        <v>4607091383928</v>
      </c>
      <c r="E436" s="789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9" t="s">
        <v>697</v>
      </c>
      <c r="Q436" s="782"/>
      <c r="R436" s="782"/>
      <c r="S436" s="782"/>
      <c r="T436" s="783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customHeight="1" x14ac:dyDescent="0.25">
      <c r="A437" s="53" t="s">
        <v>699</v>
      </c>
      <c r="B437" s="53" t="s">
        <v>700</v>
      </c>
      <c r="C437" s="30">
        <v>4301051897</v>
      </c>
      <c r="D437" s="788">
        <v>4607091384260</v>
      </c>
      <c r="E437" s="789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786" t="s">
        <v>701</v>
      </c>
      <c r="Q437" s="782"/>
      <c r="R437" s="782"/>
      <c r="S437" s="782"/>
      <c r="T437" s="783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0"/>
      <c r="AB440" s="770"/>
      <c r="AC440" s="770"/>
    </row>
    <row r="441" spans="1:68" ht="27" customHeight="1" x14ac:dyDescent="0.25">
      <c r="A441" s="53" t="s">
        <v>703</v>
      </c>
      <c r="B441" s="53" t="s">
        <v>704</v>
      </c>
      <c r="C441" s="30">
        <v>4301060439</v>
      </c>
      <c r="D441" s="788">
        <v>4607091384673</v>
      </c>
      <c r="E441" s="789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29" t="s">
        <v>705</v>
      </c>
      <c r="Q441" s="782"/>
      <c r="R441" s="782"/>
      <c r="S441" s="782"/>
      <c r="T441" s="783"/>
      <c r="U441" s="33"/>
      <c r="V441" s="33"/>
      <c r="W441" s="34" t="s">
        <v>69</v>
      </c>
      <c r="X441" s="777">
        <v>8</v>
      </c>
      <c r="Y441" s="778">
        <f>IFERROR(IF(X441="",0,CEILING((X441/$H441),1)*$H441),"")</f>
        <v>9</v>
      </c>
      <c r="Z441" s="35">
        <f>IFERROR(IF(Y441=0,"",ROUNDUP(Y441/H441,0)*0.02175),"")</f>
        <v>2.1749999999999999E-2</v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8.5013333333333332</v>
      </c>
      <c r="BN441" s="63">
        <f>IFERROR(Y441*I441/H441,"0")</f>
        <v>9.5640000000000001</v>
      </c>
      <c r="BO441" s="63">
        <f>IFERROR(1/J441*(X441/H441),"0")</f>
        <v>1.5873015873015872E-2</v>
      </c>
      <c r="BP441" s="63">
        <f>IFERROR(1/J441*(Y441/H441),"0")</f>
        <v>1.7857142857142856E-2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6" t="s">
        <v>72</v>
      </c>
      <c r="X442" s="779">
        <f>IFERROR(X441/H441,"0")</f>
        <v>0.88888888888888884</v>
      </c>
      <c r="Y442" s="779">
        <f>IFERROR(Y441/H441,"0")</f>
        <v>1</v>
      </c>
      <c r="Z442" s="779">
        <f>IFERROR(IF(Z441="",0,Z441),"0")</f>
        <v>2.1749999999999999E-2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6" t="s">
        <v>69</v>
      </c>
      <c r="X443" s="779">
        <f>IFERROR(SUM(X441:X441),"0")</f>
        <v>8</v>
      </c>
      <c r="Y443" s="779">
        <f>IFERROR(SUM(Y441:Y441),"0")</f>
        <v>9</v>
      </c>
      <c r="Z443" s="36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1"/>
      <c r="AB444" s="771"/>
      <c r="AC444" s="771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0"/>
      <c r="AB445" s="770"/>
      <c r="AC445" s="770"/>
    </row>
    <row r="446" spans="1:68" ht="27" customHeight="1" x14ac:dyDescent="0.25">
      <c r="A446" s="53" t="s">
        <v>708</v>
      </c>
      <c r="B446" s="53" t="s">
        <v>709</v>
      </c>
      <c r="C446" s="30">
        <v>4301011483</v>
      </c>
      <c r="D446" s="788">
        <v>4680115881907</v>
      </c>
      <c r="E446" s="789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customHeight="1" x14ac:dyDescent="0.25">
      <c r="A447" s="53" t="s">
        <v>708</v>
      </c>
      <c r="B447" s="53" t="s">
        <v>711</v>
      </c>
      <c r="C447" s="30">
        <v>4301011873</v>
      </c>
      <c r="D447" s="788">
        <v>4680115881907</v>
      </c>
      <c r="E447" s="789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customHeight="1" x14ac:dyDescent="0.25">
      <c r="A448" s="53" t="s">
        <v>713</v>
      </c>
      <c r="B448" s="53" t="s">
        <v>714</v>
      </c>
      <c r="C448" s="30">
        <v>4301011655</v>
      </c>
      <c r="D448" s="788">
        <v>4680115883925</v>
      </c>
      <c r="E448" s="789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customHeight="1" x14ac:dyDescent="0.25">
      <c r="A449" s="53" t="s">
        <v>713</v>
      </c>
      <c r="B449" s="53" t="s">
        <v>715</v>
      </c>
      <c r="C449" s="30">
        <v>4301011872</v>
      </c>
      <c r="D449" s="788">
        <v>4680115883925</v>
      </c>
      <c r="E449" s="789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716</v>
      </c>
      <c r="B450" s="53" t="s">
        <v>717</v>
      </c>
      <c r="C450" s="30">
        <v>4301011312</v>
      </c>
      <c r="D450" s="788">
        <v>4607091384192</v>
      </c>
      <c r="E450" s="789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customHeight="1" x14ac:dyDescent="0.25">
      <c r="A451" s="53" t="s">
        <v>719</v>
      </c>
      <c r="B451" s="53" t="s">
        <v>720</v>
      </c>
      <c r="C451" s="30">
        <v>4301011874</v>
      </c>
      <c r="D451" s="788">
        <v>4680115884892</v>
      </c>
      <c r="E451" s="789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3"/>
      <c r="V451" s="33"/>
      <c r="W451" s="34" t="s">
        <v>69</v>
      </c>
      <c r="X451" s="777">
        <v>10</v>
      </c>
      <c r="Y451" s="778">
        <f t="shared" si="92"/>
        <v>10.8</v>
      </c>
      <c r="Z451" s="35">
        <f t="shared" si="93"/>
        <v>2.1749999999999999E-2</v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10.444444444444443</v>
      </c>
      <c r="BN451" s="63">
        <f t="shared" si="95"/>
        <v>11.28</v>
      </c>
      <c r="BO451" s="63">
        <f t="shared" si="96"/>
        <v>1.653439153439153E-2</v>
      </c>
      <c r="BP451" s="63">
        <f t="shared" si="97"/>
        <v>1.7857142857142856E-2</v>
      </c>
    </row>
    <row r="452" spans="1:68" ht="27" customHeight="1" x14ac:dyDescent="0.25">
      <c r="A452" s="53" t="s">
        <v>722</v>
      </c>
      <c r="B452" s="53" t="s">
        <v>723</v>
      </c>
      <c r="C452" s="30">
        <v>4301011875</v>
      </c>
      <c r="D452" s="788">
        <v>4680115884885</v>
      </c>
      <c r="E452" s="789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customHeight="1" x14ac:dyDescent="0.25">
      <c r="A453" s="53" t="s">
        <v>724</v>
      </c>
      <c r="B453" s="53" t="s">
        <v>725</v>
      </c>
      <c r="C453" s="30">
        <v>4301011871</v>
      </c>
      <c r="D453" s="788">
        <v>4680115884908</v>
      </c>
      <c r="E453" s="789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0.92592592592592582</v>
      </c>
      <c r="Y454" s="779">
        <f>IFERROR(Y446/H446,"0")+IFERROR(Y447/H447,"0")+IFERROR(Y448/H448,"0")+IFERROR(Y449/H449,"0")+IFERROR(Y450/H450,"0")+IFERROR(Y451/H451,"0")+IFERROR(Y452/H452,"0")+IFERROR(Y453/H453,"0")</f>
        <v>1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2.1749999999999999E-2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6" t="s">
        <v>69</v>
      </c>
      <c r="X455" s="779">
        <f>IFERROR(SUM(X446:X453),"0")</f>
        <v>10</v>
      </c>
      <c r="Y455" s="779">
        <f>IFERROR(SUM(Y446:Y453),"0")</f>
        <v>10.8</v>
      </c>
      <c r="Z455" s="36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0"/>
      <c r="AB456" s="770"/>
      <c r="AC456" s="770"/>
    </row>
    <row r="457" spans="1:68" ht="27" customHeight="1" x14ac:dyDescent="0.25">
      <c r="A457" s="53" t="s">
        <v>726</v>
      </c>
      <c r="B457" s="53" t="s">
        <v>727</v>
      </c>
      <c r="C457" s="30">
        <v>4301031303</v>
      </c>
      <c r="D457" s="788">
        <v>4607091384802</v>
      </c>
      <c r="E457" s="789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IFERROR(IF(Y457=0,"",ROUNDUP(Y457/H457,0)*0.00753),"")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customHeight="1" x14ac:dyDescent="0.25">
      <c r="A458" s="53" t="s">
        <v>729</v>
      </c>
      <c r="B458" s="53" t="s">
        <v>730</v>
      </c>
      <c r="C458" s="30">
        <v>4301031304</v>
      </c>
      <c r="D458" s="788">
        <v>4607091384826</v>
      </c>
      <c r="E458" s="789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6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6" t="s">
        <v>69</v>
      </c>
      <c r="X460" s="779">
        <f>IFERROR(SUM(X457:X458),"0")</f>
        <v>0</v>
      </c>
      <c r="Y460" s="779">
        <f>IFERROR(SUM(Y457:Y458),"0")</f>
        <v>0</v>
      </c>
      <c r="Z460" s="36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0"/>
      <c r="AB461" s="770"/>
      <c r="AC461" s="770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8">
        <v>4607091384246</v>
      </c>
      <c r="E462" s="789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100" t="s">
        <v>733</v>
      </c>
      <c r="Q462" s="782"/>
      <c r="R462" s="782"/>
      <c r="S462" s="782"/>
      <c r="T462" s="783"/>
      <c r="U462" s="33"/>
      <c r="V462" s="33"/>
      <c r="W462" s="34" t="s">
        <v>69</v>
      </c>
      <c r="X462" s="777">
        <v>0</v>
      </c>
      <c r="Y462" s="77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customHeight="1" x14ac:dyDescent="0.25">
      <c r="A463" s="53" t="s">
        <v>735</v>
      </c>
      <c r="B463" s="53" t="s">
        <v>736</v>
      </c>
      <c r="C463" s="30">
        <v>4301051901</v>
      </c>
      <c r="D463" s="788">
        <v>4680115881976</v>
      </c>
      <c r="E463" s="789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29" t="s">
        <v>737</v>
      </c>
      <c r="Q463" s="782"/>
      <c r="R463" s="782"/>
      <c r="S463" s="782"/>
      <c r="T463" s="783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customHeight="1" x14ac:dyDescent="0.25">
      <c r="A464" s="53" t="s">
        <v>739</v>
      </c>
      <c r="B464" s="53" t="s">
        <v>740</v>
      </c>
      <c r="C464" s="30">
        <v>4301051634</v>
      </c>
      <c r="D464" s="788">
        <v>4607091384253</v>
      </c>
      <c r="E464" s="789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739</v>
      </c>
      <c r="B465" s="53" t="s">
        <v>742</v>
      </c>
      <c r="C465" s="30">
        <v>4301051297</v>
      </c>
      <c r="D465" s="788">
        <v>4607091384253</v>
      </c>
      <c r="E465" s="789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customHeight="1" x14ac:dyDescent="0.25">
      <c r="A466" s="53" t="s">
        <v>744</v>
      </c>
      <c r="B466" s="53" t="s">
        <v>745</v>
      </c>
      <c r="C466" s="30">
        <v>4301051444</v>
      </c>
      <c r="D466" s="788">
        <v>4680115881969</v>
      </c>
      <c r="E466" s="789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6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6" t="s">
        <v>69</v>
      </c>
      <c r="X468" s="779">
        <f>IFERROR(SUM(X462:X466),"0")</f>
        <v>0</v>
      </c>
      <c r="Y468" s="779">
        <f>IFERROR(SUM(Y462:Y466),"0")</f>
        <v>0</v>
      </c>
      <c r="Z468" s="36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0"/>
      <c r="AB469" s="770"/>
      <c r="AC469" s="770"/>
    </row>
    <row r="470" spans="1:68" ht="27" customHeight="1" x14ac:dyDescent="0.25">
      <c r="A470" s="53" t="s">
        <v>747</v>
      </c>
      <c r="B470" s="53" t="s">
        <v>748</v>
      </c>
      <c r="C470" s="30">
        <v>4301060441</v>
      </c>
      <c r="D470" s="788">
        <v>4607091389357</v>
      </c>
      <c r="E470" s="789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25" t="s">
        <v>749</v>
      </c>
      <c r="Q470" s="782"/>
      <c r="R470" s="782"/>
      <c r="S470" s="782"/>
      <c r="T470" s="783"/>
      <c r="U470" s="33"/>
      <c r="V470" s="33"/>
      <c r="W470" s="34" t="s">
        <v>69</v>
      </c>
      <c r="X470" s="777">
        <v>8</v>
      </c>
      <c r="Y470" s="778">
        <f>IFERROR(IF(X470="",0,CEILING((X470/$H470),1)*$H470),"")</f>
        <v>9</v>
      </c>
      <c r="Z470" s="35">
        <f>IFERROR(IF(Y470=0,"",ROUNDUP(Y470/H470,0)*0.02175),"")</f>
        <v>2.1749999999999999E-2</v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8.4266666666666676</v>
      </c>
      <c r="BN470" s="63">
        <f>IFERROR(Y470*I470/H470,"0")</f>
        <v>9.48</v>
      </c>
      <c r="BO470" s="63">
        <f>IFERROR(1/J470*(X470/H470),"0")</f>
        <v>1.5873015873015872E-2</v>
      </c>
      <c r="BP470" s="63">
        <f>IFERROR(1/J470*(Y470/H470),"0")</f>
        <v>1.7857142857142856E-2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6" t="s">
        <v>72</v>
      </c>
      <c r="X471" s="779">
        <f>IFERROR(X470/H470,"0")</f>
        <v>0.88888888888888884</v>
      </c>
      <c r="Y471" s="779">
        <f>IFERROR(Y470/H470,"0")</f>
        <v>1</v>
      </c>
      <c r="Z471" s="779">
        <f>IFERROR(IF(Z470="",0,Z470),"0")</f>
        <v>2.1749999999999999E-2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6" t="s">
        <v>69</v>
      </c>
      <c r="X472" s="779">
        <f>IFERROR(SUM(X470:X470),"0")</f>
        <v>8</v>
      </c>
      <c r="Y472" s="779">
        <f>IFERROR(SUM(Y470:Y470),"0")</f>
        <v>9</v>
      </c>
      <c r="Z472" s="36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7"/>
      <c r="AB473" s="47"/>
      <c r="AC473" s="47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1"/>
      <c r="AB474" s="771"/>
      <c r="AC474" s="771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0"/>
      <c r="AB475" s="770"/>
      <c r="AC475" s="770"/>
    </row>
    <row r="476" spans="1:68" ht="27" customHeight="1" x14ac:dyDescent="0.25">
      <c r="A476" s="53" t="s">
        <v>753</v>
      </c>
      <c r="B476" s="53" t="s">
        <v>754</v>
      </c>
      <c r="C476" s="30">
        <v>4301011428</v>
      </c>
      <c r="D476" s="788">
        <v>4607091389708</v>
      </c>
      <c r="E476" s="789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0"/>
      <c r="AB479" s="770"/>
      <c r="AC479" s="770"/>
    </row>
    <row r="480" spans="1:68" ht="27" customHeight="1" x14ac:dyDescent="0.25">
      <c r="A480" s="53" t="s">
        <v>756</v>
      </c>
      <c r="B480" s="53" t="s">
        <v>757</v>
      </c>
      <c r="C480" s="30">
        <v>4301031405</v>
      </c>
      <c r="D480" s="788">
        <v>4680115886100</v>
      </c>
      <c r="E480" s="789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30" t="s">
        <v>758</v>
      </c>
      <c r="Q480" s="782"/>
      <c r="R480" s="782"/>
      <c r="S480" s="782"/>
      <c r="T480" s="783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customHeight="1" x14ac:dyDescent="0.25">
      <c r="A481" s="53" t="s">
        <v>756</v>
      </c>
      <c r="B481" s="53" t="s">
        <v>760</v>
      </c>
      <c r="C481" s="30">
        <v>4301031322</v>
      </c>
      <c r="D481" s="788">
        <v>4607091389753</v>
      </c>
      <c r="E481" s="789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756</v>
      </c>
      <c r="B482" s="53" t="s">
        <v>761</v>
      </c>
      <c r="C482" s="30">
        <v>4301031355</v>
      </c>
      <c r="D482" s="788">
        <v>4607091389753</v>
      </c>
      <c r="E482" s="789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customHeight="1" x14ac:dyDescent="0.25">
      <c r="A483" s="53" t="s">
        <v>762</v>
      </c>
      <c r="B483" s="53" t="s">
        <v>763</v>
      </c>
      <c r="C483" s="30">
        <v>4301031382</v>
      </c>
      <c r="D483" s="788">
        <v>4680115886117</v>
      </c>
      <c r="E483" s="789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24" t="s">
        <v>764</v>
      </c>
      <c r="Q483" s="782"/>
      <c r="R483" s="782"/>
      <c r="S483" s="782"/>
      <c r="T483" s="783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customHeight="1" x14ac:dyDescent="0.25">
      <c r="A484" s="53" t="s">
        <v>762</v>
      </c>
      <c r="B484" s="53" t="s">
        <v>766</v>
      </c>
      <c r="C484" s="30">
        <v>4301031406</v>
      </c>
      <c r="D484" s="788">
        <v>4680115886117</v>
      </c>
      <c r="E484" s="789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7" t="s">
        <v>764</v>
      </c>
      <c r="Q484" s="782"/>
      <c r="R484" s="782"/>
      <c r="S484" s="782"/>
      <c r="T484" s="783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762</v>
      </c>
      <c r="B485" s="53" t="s">
        <v>767</v>
      </c>
      <c r="C485" s="30">
        <v>4301031323</v>
      </c>
      <c r="D485" s="788">
        <v>4607091389760</v>
      </c>
      <c r="E485" s="789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>IFERROR(IF(Y485=0,"",ROUNDUP(Y485/H485,0)*0.00753),"")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8">
        <v>4607091389746</v>
      </c>
      <c r="E486" s="789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>IFERROR(IF(Y486=0,"",ROUNDUP(Y486/H486,0)*0.00753),"")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customHeight="1" x14ac:dyDescent="0.25">
      <c r="A487" s="53" t="s">
        <v>768</v>
      </c>
      <c r="B487" s="53" t="s">
        <v>771</v>
      </c>
      <c r="C487" s="30">
        <v>4301031356</v>
      </c>
      <c r="D487" s="788">
        <v>4607091389746</v>
      </c>
      <c r="E487" s="789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customHeight="1" x14ac:dyDescent="0.25">
      <c r="A488" s="53" t="s">
        <v>772</v>
      </c>
      <c r="B488" s="53" t="s">
        <v>773</v>
      </c>
      <c r="C488" s="30">
        <v>4301031335</v>
      </c>
      <c r="D488" s="788">
        <v>4680115883147</v>
      </c>
      <c r="E488" s="789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customHeight="1" x14ac:dyDescent="0.25">
      <c r="A489" s="53" t="s">
        <v>772</v>
      </c>
      <c r="B489" s="53" t="s">
        <v>774</v>
      </c>
      <c r="C489" s="30">
        <v>4301031366</v>
      </c>
      <c r="D489" s="788">
        <v>4680115883147</v>
      </c>
      <c r="E489" s="789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98" t="s">
        <v>775</v>
      </c>
      <c r="Q489" s="782"/>
      <c r="R489" s="782"/>
      <c r="S489" s="782"/>
      <c r="T489" s="783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customHeight="1" x14ac:dyDescent="0.25">
      <c r="A490" s="53" t="s">
        <v>776</v>
      </c>
      <c r="B490" s="53" t="s">
        <v>777</v>
      </c>
      <c r="C490" s="30">
        <v>4301031330</v>
      </c>
      <c r="D490" s="788">
        <v>4607091384338</v>
      </c>
      <c r="E490" s="789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customHeight="1" x14ac:dyDescent="0.25">
      <c r="A491" s="53" t="s">
        <v>776</v>
      </c>
      <c r="B491" s="53" t="s">
        <v>778</v>
      </c>
      <c r="C491" s="30">
        <v>4301031362</v>
      </c>
      <c r="D491" s="788">
        <v>4607091384338</v>
      </c>
      <c r="E491" s="789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customHeight="1" x14ac:dyDescent="0.25">
      <c r="A492" s="53" t="s">
        <v>779</v>
      </c>
      <c r="B492" s="53" t="s">
        <v>780</v>
      </c>
      <c r="C492" s="30">
        <v>4301031254</v>
      </c>
      <c r="D492" s="788">
        <v>4680115883154</v>
      </c>
      <c r="E492" s="789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customHeight="1" x14ac:dyDescent="0.25">
      <c r="A493" s="53" t="s">
        <v>779</v>
      </c>
      <c r="B493" s="53" t="s">
        <v>782</v>
      </c>
      <c r="C493" s="30">
        <v>4301031374</v>
      </c>
      <c r="D493" s="788">
        <v>4680115883154</v>
      </c>
      <c r="E493" s="789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38" t="s">
        <v>783</v>
      </c>
      <c r="Q493" s="782"/>
      <c r="R493" s="782"/>
      <c r="S493" s="782"/>
      <c r="T493" s="783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784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customHeight="1" x14ac:dyDescent="0.25">
      <c r="A494" s="53" t="s">
        <v>779</v>
      </c>
      <c r="B494" s="53" t="s">
        <v>785</v>
      </c>
      <c r="C494" s="30">
        <v>4301031336</v>
      </c>
      <c r="D494" s="788">
        <v>4680115883154</v>
      </c>
      <c r="E494" s="789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784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customHeight="1" x14ac:dyDescent="0.25">
      <c r="A495" s="53" t="s">
        <v>786</v>
      </c>
      <c r="B495" s="53" t="s">
        <v>787</v>
      </c>
      <c r="C495" s="30">
        <v>4301031331</v>
      </c>
      <c r="D495" s="788">
        <v>4607091389524</v>
      </c>
      <c r="E495" s="789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784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customHeight="1" x14ac:dyDescent="0.25">
      <c r="A496" s="53" t="s">
        <v>786</v>
      </c>
      <c r="B496" s="53" t="s">
        <v>788</v>
      </c>
      <c r="C496" s="30">
        <v>4301031361</v>
      </c>
      <c r="D496" s="788">
        <v>4607091389524</v>
      </c>
      <c r="E496" s="789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784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customHeight="1" x14ac:dyDescent="0.25">
      <c r="A497" s="53" t="s">
        <v>789</v>
      </c>
      <c r="B497" s="53" t="s">
        <v>790</v>
      </c>
      <c r="C497" s="30">
        <v>4301031337</v>
      </c>
      <c r="D497" s="788">
        <v>4680115883161</v>
      </c>
      <c r="E497" s="789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customHeight="1" x14ac:dyDescent="0.25">
      <c r="A498" s="53" t="s">
        <v>789</v>
      </c>
      <c r="B498" s="53" t="s">
        <v>792</v>
      </c>
      <c r="C498" s="30">
        <v>4301031364</v>
      </c>
      <c r="D498" s="788">
        <v>4680115883161</v>
      </c>
      <c r="E498" s="789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14" t="s">
        <v>793</v>
      </c>
      <c r="Q498" s="782"/>
      <c r="R498" s="782"/>
      <c r="S498" s="782"/>
      <c r="T498" s="783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customHeight="1" x14ac:dyDescent="0.25">
      <c r="A499" s="53" t="s">
        <v>794</v>
      </c>
      <c r="B499" s="53" t="s">
        <v>795</v>
      </c>
      <c r="C499" s="30">
        <v>4301031333</v>
      </c>
      <c r="D499" s="788">
        <v>4607091389531</v>
      </c>
      <c r="E499" s="789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customHeight="1" x14ac:dyDescent="0.25">
      <c r="A500" s="53" t="s">
        <v>794</v>
      </c>
      <c r="B500" s="53" t="s">
        <v>797</v>
      </c>
      <c r="C500" s="30">
        <v>4301031358</v>
      </c>
      <c r="D500" s="788">
        <v>4607091389531</v>
      </c>
      <c r="E500" s="789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customHeight="1" x14ac:dyDescent="0.25">
      <c r="A501" s="53" t="s">
        <v>798</v>
      </c>
      <c r="B501" s="53" t="s">
        <v>799</v>
      </c>
      <c r="C501" s="30">
        <v>4301031360</v>
      </c>
      <c r="D501" s="788">
        <v>4607091384345</v>
      </c>
      <c r="E501" s="789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customHeight="1" x14ac:dyDescent="0.25">
      <c r="A502" s="53" t="s">
        <v>800</v>
      </c>
      <c r="B502" s="53" t="s">
        <v>801</v>
      </c>
      <c r="C502" s="30">
        <v>4301031255</v>
      </c>
      <c r="D502" s="788">
        <v>4680115883185</v>
      </c>
      <c r="E502" s="789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customHeight="1" x14ac:dyDescent="0.25">
      <c r="A503" s="53" t="s">
        <v>800</v>
      </c>
      <c r="B503" s="53" t="s">
        <v>803</v>
      </c>
      <c r="C503" s="30">
        <v>4301031338</v>
      </c>
      <c r="D503" s="788">
        <v>4680115883185</v>
      </c>
      <c r="E503" s="789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customHeight="1" x14ac:dyDescent="0.25">
      <c r="A504" s="53" t="s">
        <v>800</v>
      </c>
      <c r="B504" s="53" t="s">
        <v>804</v>
      </c>
      <c r="C504" s="30">
        <v>4301031368</v>
      </c>
      <c r="D504" s="788">
        <v>4680115883185</v>
      </c>
      <c r="E504" s="789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24" t="s">
        <v>805</v>
      </c>
      <c r="Q504" s="782"/>
      <c r="R504" s="782"/>
      <c r="S504" s="782"/>
      <c r="T504" s="783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6" t="s">
        <v>69</v>
      </c>
      <c r="X506" s="779">
        <f>IFERROR(SUM(X480:X504),"0")</f>
        <v>0</v>
      </c>
      <c r="Y506" s="779">
        <f>IFERROR(SUM(Y480:Y504),"0")</f>
        <v>0</v>
      </c>
      <c r="Z506" s="36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0"/>
      <c r="AB507" s="770"/>
      <c r="AC507" s="770"/>
    </row>
    <row r="508" spans="1:68" ht="27" customHeight="1" x14ac:dyDescent="0.25">
      <c r="A508" s="53" t="s">
        <v>806</v>
      </c>
      <c r="B508" s="53" t="s">
        <v>807</v>
      </c>
      <c r="C508" s="30">
        <v>4301051284</v>
      </c>
      <c r="D508" s="788">
        <v>4607091384352</v>
      </c>
      <c r="E508" s="789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customHeight="1" x14ac:dyDescent="0.25">
      <c r="A509" s="53" t="s">
        <v>809</v>
      </c>
      <c r="B509" s="53" t="s">
        <v>810</v>
      </c>
      <c r="C509" s="30">
        <v>4301051431</v>
      </c>
      <c r="D509" s="788">
        <v>4607091389654</v>
      </c>
      <c r="E509" s="789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0"/>
      <c r="AB512" s="770"/>
      <c r="AC512" s="770"/>
    </row>
    <row r="513" spans="1:68" ht="27" customHeight="1" x14ac:dyDescent="0.25">
      <c r="A513" s="53" t="s">
        <v>812</v>
      </c>
      <c r="B513" s="53" t="s">
        <v>813</v>
      </c>
      <c r="C513" s="30">
        <v>4301032045</v>
      </c>
      <c r="D513" s="788">
        <v>4680115884335</v>
      </c>
      <c r="E513" s="789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customHeight="1" x14ac:dyDescent="0.25">
      <c r="A514" s="53" t="s">
        <v>817</v>
      </c>
      <c r="B514" s="53" t="s">
        <v>818</v>
      </c>
      <c r="C514" s="30">
        <v>4301170011</v>
      </c>
      <c r="D514" s="788">
        <v>4680115884113</v>
      </c>
      <c r="E514" s="789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1"/>
      <c r="AB517" s="771"/>
      <c r="AC517" s="771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0"/>
      <c r="AB518" s="770"/>
      <c r="AC518" s="770"/>
    </row>
    <row r="519" spans="1:68" ht="27" customHeight="1" x14ac:dyDescent="0.25">
      <c r="A519" s="53" t="s">
        <v>821</v>
      </c>
      <c r="B519" s="53" t="s">
        <v>822</v>
      </c>
      <c r="C519" s="30">
        <v>4301020315</v>
      </c>
      <c r="D519" s="788">
        <v>4607091389364</v>
      </c>
      <c r="E519" s="789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0"/>
      <c r="AB522" s="770"/>
      <c r="AC522" s="770"/>
    </row>
    <row r="523" spans="1:68" ht="27" customHeight="1" x14ac:dyDescent="0.25">
      <c r="A523" s="53" t="s">
        <v>824</v>
      </c>
      <c r="B523" s="53" t="s">
        <v>825</v>
      </c>
      <c r="C523" s="30">
        <v>4301031403</v>
      </c>
      <c r="D523" s="788">
        <v>4680115886094</v>
      </c>
      <c r="E523" s="789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13" t="s">
        <v>826</v>
      </c>
      <c r="Q523" s="782"/>
      <c r="R523" s="782"/>
      <c r="S523" s="782"/>
      <c r="T523" s="783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customHeight="1" x14ac:dyDescent="0.25">
      <c r="A524" s="53" t="s">
        <v>824</v>
      </c>
      <c r="B524" s="53" t="s">
        <v>828</v>
      </c>
      <c r="C524" s="30">
        <v>4301031324</v>
      </c>
      <c r="D524" s="788">
        <v>4607091389739</v>
      </c>
      <c r="E524" s="789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customHeight="1" x14ac:dyDescent="0.25">
      <c r="A525" s="53" t="s">
        <v>829</v>
      </c>
      <c r="B525" s="53" t="s">
        <v>830</v>
      </c>
      <c r="C525" s="30">
        <v>4301031363</v>
      </c>
      <c r="D525" s="788">
        <v>4607091389425</v>
      </c>
      <c r="E525" s="789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customHeight="1" x14ac:dyDescent="0.25">
      <c r="A526" s="53" t="s">
        <v>832</v>
      </c>
      <c r="B526" s="53" t="s">
        <v>833</v>
      </c>
      <c r="C526" s="30">
        <v>4301031373</v>
      </c>
      <c r="D526" s="788">
        <v>4680115880771</v>
      </c>
      <c r="E526" s="789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03" t="s">
        <v>834</v>
      </c>
      <c r="Q526" s="782"/>
      <c r="R526" s="782"/>
      <c r="S526" s="782"/>
      <c r="T526" s="783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customHeight="1" x14ac:dyDescent="0.25">
      <c r="A527" s="53" t="s">
        <v>836</v>
      </c>
      <c r="B527" s="53" t="s">
        <v>837</v>
      </c>
      <c r="C527" s="30">
        <v>4301031359</v>
      </c>
      <c r="D527" s="788">
        <v>4607091389500</v>
      </c>
      <c r="E527" s="789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customHeight="1" x14ac:dyDescent="0.25">
      <c r="A528" s="53" t="s">
        <v>836</v>
      </c>
      <c r="B528" s="53" t="s">
        <v>838</v>
      </c>
      <c r="C528" s="30">
        <v>4301031327</v>
      </c>
      <c r="D528" s="788">
        <v>4607091389500</v>
      </c>
      <c r="E528" s="789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0"/>
      <c r="AB531" s="770"/>
      <c r="AC531" s="770"/>
    </row>
    <row r="532" spans="1:68" ht="27" customHeight="1" x14ac:dyDescent="0.25">
      <c r="A532" s="53" t="s">
        <v>839</v>
      </c>
      <c r="B532" s="53" t="s">
        <v>840</v>
      </c>
      <c r="C532" s="30">
        <v>4301032046</v>
      </c>
      <c r="D532" s="788">
        <v>4680115884359</v>
      </c>
      <c r="E532" s="789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0"/>
      <c r="AB535" s="770"/>
      <c r="AC535" s="770"/>
    </row>
    <row r="536" spans="1:68" ht="27" customHeight="1" x14ac:dyDescent="0.25">
      <c r="A536" s="53" t="s">
        <v>842</v>
      </c>
      <c r="B536" s="53" t="s">
        <v>843</v>
      </c>
      <c r="C536" s="30">
        <v>4301040357</v>
      </c>
      <c r="D536" s="788">
        <v>4680115884564</v>
      </c>
      <c r="E536" s="789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1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1"/>
      <c r="AB539" s="771"/>
      <c r="AC539" s="771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0"/>
      <c r="AB540" s="770"/>
      <c r="AC540" s="770"/>
    </row>
    <row r="541" spans="1:68" ht="27" customHeight="1" x14ac:dyDescent="0.25">
      <c r="A541" s="53" t="s">
        <v>846</v>
      </c>
      <c r="B541" s="53" t="s">
        <v>847</v>
      </c>
      <c r="C541" s="30">
        <v>4301031294</v>
      </c>
      <c r="D541" s="788">
        <v>4680115885189</v>
      </c>
      <c r="E541" s="789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customHeight="1" x14ac:dyDescent="0.25">
      <c r="A542" s="53" t="s">
        <v>849</v>
      </c>
      <c r="B542" s="53" t="s">
        <v>850</v>
      </c>
      <c r="C542" s="30">
        <v>4301031293</v>
      </c>
      <c r="D542" s="788">
        <v>4680115885172</v>
      </c>
      <c r="E542" s="789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customHeight="1" x14ac:dyDescent="0.25">
      <c r="A543" s="53" t="s">
        <v>851</v>
      </c>
      <c r="B543" s="53" t="s">
        <v>852</v>
      </c>
      <c r="C543" s="30">
        <v>4301031291</v>
      </c>
      <c r="D543" s="788">
        <v>4680115885110</v>
      </c>
      <c r="E543" s="789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customHeight="1" x14ac:dyDescent="0.25">
      <c r="A544" s="53" t="s">
        <v>854</v>
      </c>
      <c r="B544" s="53" t="s">
        <v>855</v>
      </c>
      <c r="C544" s="30">
        <v>4301031329</v>
      </c>
      <c r="D544" s="788">
        <v>4680115885219</v>
      </c>
      <c r="E544" s="789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1"/>
      <c r="AB547" s="771"/>
      <c r="AC547" s="771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0"/>
      <c r="AB548" s="770"/>
      <c r="AC548" s="770"/>
    </row>
    <row r="549" spans="1:68" ht="27" customHeight="1" x14ac:dyDescent="0.25">
      <c r="A549" s="53" t="s">
        <v>858</v>
      </c>
      <c r="B549" s="53" t="s">
        <v>859</v>
      </c>
      <c r="C549" s="30">
        <v>4301031261</v>
      </c>
      <c r="D549" s="788">
        <v>4680115885103</v>
      </c>
      <c r="E549" s="789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7"/>
      <c r="AB552" s="47"/>
      <c r="AC552" s="47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1"/>
      <c r="AB553" s="771"/>
      <c r="AC553" s="771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0"/>
      <c r="AB554" s="770"/>
      <c r="AC554" s="770"/>
    </row>
    <row r="555" spans="1:68" ht="27" customHeight="1" x14ac:dyDescent="0.25">
      <c r="A555" s="53" t="s">
        <v>862</v>
      </c>
      <c r="B555" s="53" t="s">
        <v>863</v>
      </c>
      <c r="C555" s="30">
        <v>4301012050</v>
      </c>
      <c r="D555" s="788">
        <v>4680115885479</v>
      </c>
      <c r="E555" s="789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108" t="s">
        <v>864</v>
      </c>
      <c r="Q555" s="782"/>
      <c r="R555" s="782"/>
      <c r="S555" s="782"/>
      <c r="T555" s="783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customHeight="1" x14ac:dyDescent="0.25">
      <c r="A556" s="53" t="s">
        <v>867</v>
      </c>
      <c r="B556" s="53" t="s">
        <v>868</v>
      </c>
      <c r="C556" s="30">
        <v>4301011795</v>
      </c>
      <c r="D556" s="788">
        <v>4607091389067</v>
      </c>
      <c r="E556" s="789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customHeight="1" x14ac:dyDescent="0.25">
      <c r="A557" s="53" t="s">
        <v>869</v>
      </c>
      <c r="B557" s="53" t="s">
        <v>870</v>
      </c>
      <c r="C557" s="30">
        <v>4301011961</v>
      </c>
      <c r="D557" s="788">
        <v>4680115885271</v>
      </c>
      <c r="E557" s="789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 t="shared" si="114"/>
        <v/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0</v>
      </c>
      <c r="BN557" s="63">
        <f t="shared" si="111"/>
        <v>0</v>
      </c>
      <c r="BO557" s="63">
        <f t="shared" si="112"/>
        <v>0</v>
      </c>
      <c r="BP557" s="63">
        <f t="shared" si="113"/>
        <v>0</v>
      </c>
    </row>
    <row r="558" spans="1:68" ht="16.5" customHeight="1" x14ac:dyDescent="0.25">
      <c r="A558" s="53" t="s">
        <v>872</v>
      </c>
      <c r="B558" s="53" t="s">
        <v>873</v>
      </c>
      <c r="C558" s="30">
        <v>4301011774</v>
      </c>
      <c r="D558" s="788">
        <v>4680115884502</v>
      </c>
      <c r="E558" s="789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8">
        <v>4607091389104</v>
      </c>
      <c r="E559" s="789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3"/>
      <c r="V559" s="33"/>
      <c r="W559" s="34" t="s">
        <v>69</v>
      </c>
      <c r="X559" s="777">
        <v>0</v>
      </c>
      <c r="Y559" s="778">
        <f t="shared" si="109"/>
        <v>0</v>
      </c>
      <c r="Z559" s="35" t="str">
        <f t="shared" si="114"/>
        <v/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0</v>
      </c>
      <c r="BN559" s="63">
        <f t="shared" si="111"/>
        <v>0</v>
      </c>
      <c r="BO559" s="63">
        <f t="shared" si="112"/>
        <v>0</v>
      </c>
      <c r="BP559" s="63">
        <f t="shared" si="113"/>
        <v>0</v>
      </c>
    </row>
    <row r="560" spans="1:68" ht="16.5" customHeight="1" x14ac:dyDescent="0.25">
      <c r="A560" s="53" t="s">
        <v>877</v>
      </c>
      <c r="B560" s="53" t="s">
        <v>878</v>
      </c>
      <c r="C560" s="30">
        <v>4301011799</v>
      </c>
      <c r="D560" s="788">
        <v>4680115884519</v>
      </c>
      <c r="E560" s="789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8">
        <v>4680115885226</v>
      </c>
      <c r="E561" s="789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3"/>
      <c r="V561" s="33"/>
      <c r="W561" s="34" t="s">
        <v>69</v>
      </c>
      <c r="X561" s="777">
        <v>330</v>
      </c>
      <c r="Y561" s="778">
        <f t="shared" si="109"/>
        <v>332.64000000000004</v>
      </c>
      <c r="Z561" s="35">
        <f t="shared" si="114"/>
        <v>0.75348000000000004</v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352.49999999999994</v>
      </c>
      <c r="BN561" s="63">
        <f t="shared" si="111"/>
        <v>355.32000000000005</v>
      </c>
      <c r="BO561" s="63">
        <f t="shared" si="112"/>
        <v>0.60096153846153855</v>
      </c>
      <c r="BP561" s="63">
        <f t="shared" si="113"/>
        <v>0.60576923076923084</v>
      </c>
    </row>
    <row r="562" spans="1:68" ht="27" customHeight="1" x14ac:dyDescent="0.25">
      <c r="A562" s="53" t="s">
        <v>883</v>
      </c>
      <c r="B562" s="53" t="s">
        <v>884</v>
      </c>
      <c r="C562" s="30">
        <v>4301011778</v>
      </c>
      <c r="D562" s="788">
        <v>4680115880603</v>
      </c>
      <c r="E562" s="789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8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customHeight="1" x14ac:dyDescent="0.25">
      <c r="A563" s="53" t="s">
        <v>883</v>
      </c>
      <c r="B563" s="53" t="s">
        <v>885</v>
      </c>
      <c r="C563" s="30">
        <v>4301012035</v>
      </c>
      <c r="D563" s="788">
        <v>4680115880603</v>
      </c>
      <c r="E563" s="789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customHeight="1" x14ac:dyDescent="0.25">
      <c r="A564" s="53" t="s">
        <v>886</v>
      </c>
      <c r="B564" s="53" t="s">
        <v>887</v>
      </c>
      <c r="C564" s="30">
        <v>4301012036</v>
      </c>
      <c r="D564" s="788">
        <v>4680115882782</v>
      </c>
      <c r="E564" s="789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customHeight="1" x14ac:dyDescent="0.25">
      <c r="A565" s="53" t="s">
        <v>888</v>
      </c>
      <c r="B565" s="53" t="s">
        <v>889</v>
      </c>
      <c r="C565" s="30">
        <v>4301011784</v>
      </c>
      <c r="D565" s="788">
        <v>4607091389982</v>
      </c>
      <c r="E565" s="789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customHeight="1" x14ac:dyDescent="0.25">
      <c r="A566" s="53" t="s">
        <v>888</v>
      </c>
      <c r="B566" s="53" t="s">
        <v>890</v>
      </c>
      <c r="C566" s="30">
        <v>4301012034</v>
      </c>
      <c r="D566" s="788">
        <v>4607091389982</v>
      </c>
      <c r="E566" s="789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62.5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63.000000000000007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0.75348000000000004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6" t="s">
        <v>69</v>
      </c>
      <c r="X568" s="779">
        <f>IFERROR(SUM(X555:X566),"0")</f>
        <v>330</v>
      </c>
      <c r="Y568" s="779">
        <f>IFERROR(SUM(Y555:Y566),"0")</f>
        <v>332.64000000000004</v>
      </c>
      <c r="Z568" s="36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0"/>
      <c r="AB569" s="770"/>
      <c r="AC569" s="770"/>
    </row>
    <row r="570" spans="1:68" ht="16.5" customHeight="1" x14ac:dyDescent="0.25">
      <c r="A570" s="53" t="s">
        <v>891</v>
      </c>
      <c r="B570" s="53" t="s">
        <v>892</v>
      </c>
      <c r="C570" s="30">
        <v>4301020222</v>
      </c>
      <c r="D570" s="788">
        <v>4607091388930</v>
      </c>
      <c r="E570" s="789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3"/>
      <c r="V570" s="33"/>
      <c r="W570" s="34" t="s">
        <v>69</v>
      </c>
      <c r="X570" s="777">
        <v>0</v>
      </c>
      <c r="Y570" s="77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customHeight="1" x14ac:dyDescent="0.25">
      <c r="A571" s="53" t="s">
        <v>894</v>
      </c>
      <c r="B571" s="53" t="s">
        <v>895</v>
      </c>
      <c r="C571" s="30">
        <v>4301020364</v>
      </c>
      <c r="D571" s="788">
        <v>4680115880054</v>
      </c>
      <c r="E571" s="789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customHeight="1" x14ac:dyDescent="0.25">
      <c r="A572" s="53" t="s">
        <v>894</v>
      </c>
      <c r="B572" s="53" t="s">
        <v>896</v>
      </c>
      <c r="C572" s="30">
        <v>4301020206</v>
      </c>
      <c r="D572" s="788">
        <v>4680115880054</v>
      </c>
      <c r="E572" s="789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6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6" t="s">
        <v>69</v>
      </c>
      <c r="X574" s="779">
        <f>IFERROR(SUM(X570:X572),"0")</f>
        <v>0</v>
      </c>
      <c r="Y574" s="779">
        <f>IFERROR(SUM(Y570:Y572),"0")</f>
        <v>0</v>
      </c>
      <c r="Z574" s="36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0"/>
      <c r="AB575" s="770"/>
      <c r="AC575" s="770"/>
    </row>
    <row r="576" spans="1:68" ht="27" customHeight="1" x14ac:dyDescent="0.25">
      <c r="A576" s="53" t="s">
        <v>897</v>
      </c>
      <c r="B576" s="53" t="s">
        <v>898</v>
      </c>
      <c r="C576" s="30">
        <v>4301031252</v>
      </c>
      <c r="D576" s="788">
        <v>4680115883116</v>
      </c>
      <c r="E576" s="789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3"/>
      <c r="V576" s="33"/>
      <c r="W576" s="34" t="s">
        <v>69</v>
      </c>
      <c r="X576" s="777">
        <v>0</v>
      </c>
      <c r="Y576" s="778">
        <f t="shared" ref="Y576:Y584" si="115">IFERROR(IF(X576="",0,CEILING((X576/$H576),1)*$H576),"")</f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0</v>
      </c>
      <c r="BN576" s="63">
        <f t="shared" ref="BN576:BN584" si="117">IFERROR(Y576*I576/H576,"0")</f>
        <v>0</v>
      </c>
      <c r="BO576" s="63">
        <f t="shared" ref="BO576:BO584" si="118">IFERROR(1/J576*(X576/H576),"0")</f>
        <v>0</v>
      </c>
      <c r="BP576" s="63">
        <f t="shared" ref="BP576:BP584" si="119">IFERROR(1/J576*(Y576/H576),"0")</f>
        <v>0</v>
      </c>
    </row>
    <row r="577" spans="1:68" ht="27" customHeight="1" x14ac:dyDescent="0.25">
      <c r="A577" s="53" t="s">
        <v>900</v>
      </c>
      <c r="B577" s="53" t="s">
        <v>901</v>
      </c>
      <c r="C577" s="30">
        <v>4301031248</v>
      </c>
      <c r="D577" s="788">
        <v>4680115883093</v>
      </c>
      <c r="E577" s="789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3"/>
      <c r="V577" s="33"/>
      <c r="W577" s="34" t="s">
        <v>69</v>
      </c>
      <c r="X577" s="777">
        <v>0</v>
      </c>
      <c r="Y577" s="778">
        <f t="shared" si="115"/>
        <v>0</v>
      </c>
      <c r="Z577" s="35" t="str">
        <f>IFERROR(IF(Y577=0,"",ROUNDUP(Y577/H577,0)*0.01196),"")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customHeight="1" x14ac:dyDescent="0.25">
      <c r="A578" s="53" t="s">
        <v>903</v>
      </c>
      <c r="B578" s="53" t="s">
        <v>904</v>
      </c>
      <c r="C578" s="30">
        <v>4301031250</v>
      </c>
      <c r="D578" s="788">
        <v>4680115883109</v>
      </c>
      <c r="E578" s="789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1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customHeight="1" x14ac:dyDescent="0.25">
      <c r="A579" s="53" t="s">
        <v>906</v>
      </c>
      <c r="B579" s="53" t="s">
        <v>907</v>
      </c>
      <c r="C579" s="30">
        <v>4301031249</v>
      </c>
      <c r="D579" s="788">
        <v>4680115882072</v>
      </c>
      <c r="E579" s="789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customHeight="1" x14ac:dyDescent="0.25">
      <c r="A580" s="53" t="s">
        <v>906</v>
      </c>
      <c r="B580" s="53" t="s">
        <v>909</v>
      </c>
      <c r="C580" s="30">
        <v>4301031383</v>
      </c>
      <c r="D580" s="788">
        <v>4680115882072</v>
      </c>
      <c r="E580" s="789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10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customHeight="1" x14ac:dyDescent="0.25">
      <c r="A581" s="53" t="s">
        <v>910</v>
      </c>
      <c r="B581" s="53" t="s">
        <v>911</v>
      </c>
      <c r="C581" s="30">
        <v>4301031251</v>
      </c>
      <c r="D581" s="788">
        <v>4680115882102</v>
      </c>
      <c r="E581" s="789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customHeight="1" x14ac:dyDescent="0.25">
      <c r="A582" s="53" t="s">
        <v>910</v>
      </c>
      <c r="B582" s="53" t="s">
        <v>912</v>
      </c>
      <c r="C582" s="30">
        <v>4301031385</v>
      </c>
      <c r="D582" s="788">
        <v>4680115882102</v>
      </c>
      <c r="E582" s="789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1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customHeight="1" x14ac:dyDescent="0.25">
      <c r="A583" s="53" t="s">
        <v>914</v>
      </c>
      <c r="B583" s="53" t="s">
        <v>915</v>
      </c>
      <c r="C583" s="30">
        <v>4301031253</v>
      </c>
      <c r="D583" s="788">
        <v>4680115882096</v>
      </c>
      <c r="E583" s="789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customHeight="1" x14ac:dyDescent="0.25">
      <c r="A584" s="53" t="s">
        <v>914</v>
      </c>
      <c r="B584" s="53" t="s">
        <v>916</v>
      </c>
      <c r="C584" s="30">
        <v>4301031384</v>
      </c>
      <c r="D584" s="788">
        <v>4680115882096</v>
      </c>
      <c r="E584" s="789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6" t="s">
        <v>69</v>
      </c>
      <c r="X586" s="779">
        <f>IFERROR(SUM(X576:X584),"0")</f>
        <v>0</v>
      </c>
      <c r="Y586" s="779">
        <f>IFERROR(SUM(Y576:Y584),"0")</f>
        <v>0</v>
      </c>
      <c r="Z586" s="36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0"/>
      <c r="AB587" s="770"/>
      <c r="AC587" s="770"/>
    </row>
    <row r="588" spans="1:68" ht="27" customHeight="1" x14ac:dyDescent="0.25">
      <c r="A588" s="53" t="s">
        <v>918</v>
      </c>
      <c r="B588" s="53" t="s">
        <v>919</v>
      </c>
      <c r="C588" s="30">
        <v>4301051230</v>
      </c>
      <c r="D588" s="788">
        <v>4607091383409</v>
      </c>
      <c r="E588" s="789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1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customHeight="1" x14ac:dyDescent="0.25">
      <c r="A589" s="53" t="s">
        <v>921</v>
      </c>
      <c r="B589" s="53" t="s">
        <v>922</v>
      </c>
      <c r="C589" s="30">
        <v>4301051231</v>
      </c>
      <c r="D589" s="788">
        <v>4607091383416</v>
      </c>
      <c r="E589" s="789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customHeight="1" x14ac:dyDescent="0.25">
      <c r="A590" s="53" t="s">
        <v>924</v>
      </c>
      <c r="B590" s="53" t="s">
        <v>925</v>
      </c>
      <c r="C590" s="30">
        <v>4301051058</v>
      </c>
      <c r="D590" s="788">
        <v>4680115883536</v>
      </c>
      <c r="E590" s="789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0"/>
      <c r="AB593" s="770"/>
      <c r="AC593" s="770"/>
    </row>
    <row r="594" spans="1:68" ht="27" customHeight="1" x14ac:dyDescent="0.25">
      <c r="A594" s="53" t="s">
        <v>927</v>
      </c>
      <c r="B594" s="53" t="s">
        <v>928</v>
      </c>
      <c r="C594" s="30">
        <v>4301060363</v>
      </c>
      <c r="D594" s="788">
        <v>4680115885035</v>
      </c>
      <c r="E594" s="789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customHeight="1" x14ac:dyDescent="0.25">
      <c r="A595" s="53" t="s">
        <v>930</v>
      </c>
      <c r="B595" s="53" t="s">
        <v>931</v>
      </c>
      <c r="C595" s="30">
        <v>4301060436</v>
      </c>
      <c r="D595" s="788">
        <v>4680115885936</v>
      </c>
      <c r="E595" s="789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77" t="s">
        <v>932</v>
      </c>
      <c r="Q595" s="782"/>
      <c r="R595" s="782"/>
      <c r="S595" s="782"/>
      <c r="T595" s="783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7"/>
      <c r="AB598" s="47"/>
      <c r="AC598" s="47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1"/>
      <c r="AB599" s="771"/>
      <c r="AC599" s="771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0"/>
      <c r="AB600" s="770"/>
      <c r="AC600" s="770"/>
    </row>
    <row r="601" spans="1:68" ht="27" customHeight="1" x14ac:dyDescent="0.25">
      <c r="A601" s="53" t="s">
        <v>934</v>
      </c>
      <c r="B601" s="53" t="s">
        <v>935</v>
      </c>
      <c r="C601" s="30">
        <v>4301011763</v>
      </c>
      <c r="D601" s="788">
        <v>4640242181011</v>
      </c>
      <c r="E601" s="789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66" t="s">
        <v>936</v>
      </c>
      <c r="Q601" s="782"/>
      <c r="R601" s="782"/>
      <c r="S601" s="782"/>
      <c r="T601" s="783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customHeight="1" x14ac:dyDescent="0.25">
      <c r="A602" s="53" t="s">
        <v>938</v>
      </c>
      <c r="B602" s="53" t="s">
        <v>939</v>
      </c>
      <c r="C602" s="30">
        <v>4301011585</v>
      </c>
      <c r="D602" s="788">
        <v>4640242180441</v>
      </c>
      <c r="E602" s="789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026" t="s">
        <v>940</v>
      </c>
      <c r="Q602" s="782"/>
      <c r="R602" s="782"/>
      <c r="S602" s="782"/>
      <c r="T602" s="783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customHeight="1" x14ac:dyDescent="0.25">
      <c r="A603" s="53" t="s">
        <v>942</v>
      </c>
      <c r="B603" s="53" t="s">
        <v>943</v>
      </c>
      <c r="C603" s="30">
        <v>4301011584</v>
      </c>
      <c r="D603" s="788">
        <v>4640242180564</v>
      </c>
      <c r="E603" s="789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70" t="s">
        <v>944</v>
      </c>
      <c r="Q603" s="782"/>
      <c r="R603" s="782"/>
      <c r="S603" s="782"/>
      <c r="T603" s="783"/>
      <c r="U603" s="33"/>
      <c r="V603" s="33"/>
      <c r="W603" s="34" t="s">
        <v>69</v>
      </c>
      <c r="X603" s="777">
        <v>0</v>
      </c>
      <c r="Y603" s="778">
        <f t="shared" si="120"/>
        <v>0</v>
      </c>
      <c r="Z603" s="35" t="str">
        <f>IFERROR(IF(Y603=0,"",ROUNDUP(Y603/H603,0)*0.02175),"")</f>
        <v/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0</v>
      </c>
      <c r="BN603" s="63">
        <f t="shared" si="122"/>
        <v>0</v>
      </c>
      <c r="BO603" s="63">
        <f t="shared" si="123"/>
        <v>0</v>
      </c>
      <c r="BP603" s="63">
        <f t="shared" si="124"/>
        <v>0</v>
      </c>
    </row>
    <row r="604" spans="1:68" ht="27" customHeight="1" x14ac:dyDescent="0.25">
      <c r="A604" s="53" t="s">
        <v>946</v>
      </c>
      <c r="B604" s="53" t="s">
        <v>947</v>
      </c>
      <c r="C604" s="30">
        <v>4301011762</v>
      </c>
      <c r="D604" s="788">
        <v>4640242180922</v>
      </c>
      <c r="E604" s="789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2" t="s">
        <v>948</v>
      </c>
      <c r="Q604" s="782"/>
      <c r="R604" s="782"/>
      <c r="S604" s="782"/>
      <c r="T604" s="783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customHeight="1" x14ac:dyDescent="0.25">
      <c r="A605" s="53" t="s">
        <v>950</v>
      </c>
      <c r="B605" s="53" t="s">
        <v>951</v>
      </c>
      <c r="C605" s="30">
        <v>4301011764</v>
      </c>
      <c r="D605" s="788">
        <v>4640242181189</v>
      </c>
      <c r="E605" s="789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78" t="s">
        <v>952</v>
      </c>
      <c r="Q605" s="782"/>
      <c r="R605" s="782"/>
      <c r="S605" s="782"/>
      <c r="T605" s="783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customHeight="1" x14ac:dyDescent="0.25">
      <c r="A606" s="53" t="s">
        <v>953</v>
      </c>
      <c r="B606" s="53" t="s">
        <v>954</v>
      </c>
      <c r="C606" s="30">
        <v>4301011551</v>
      </c>
      <c r="D606" s="788">
        <v>4640242180038</v>
      </c>
      <c r="E606" s="789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967" t="s">
        <v>955</v>
      </c>
      <c r="Q606" s="782"/>
      <c r="R606" s="782"/>
      <c r="S606" s="782"/>
      <c r="T606" s="783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customHeight="1" x14ac:dyDescent="0.25">
      <c r="A607" s="53" t="s">
        <v>956</v>
      </c>
      <c r="B607" s="53" t="s">
        <v>957</v>
      </c>
      <c r="C607" s="30">
        <v>4301011765</v>
      </c>
      <c r="D607" s="788">
        <v>4640242181172</v>
      </c>
      <c r="E607" s="789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83" t="s">
        <v>958</v>
      </c>
      <c r="Q607" s="782"/>
      <c r="R607" s="782"/>
      <c r="S607" s="782"/>
      <c r="T607" s="783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6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6" t="s">
        <v>69</v>
      </c>
      <c r="X609" s="779">
        <f>IFERROR(SUM(X601:X607),"0")</f>
        <v>0</v>
      </c>
      <c r="Y609" s="779">
        <f>IFERROR(SUM(Y601:Y607),"0")</f>
        <v>0</v>
      </c>
      <c r="Z609" s="36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0"/>
      <c r="AB610" s="770"/>
      <c r="AC610" s="770"/>
    </row>
    <row r="611" spans="1:68" ht="16.5" customHeight="1" x14ac:dyDescent="0.25">
      <c r="A611" s="53" t="s">
        <v>959</v>
      </c>
      <c r="B611" s="53" t="s">
        <v>960</v>
      </c>
      <c r="C611" s="30">
        <v>4301020269</v>
      </c>
      <c r="D611" s="788">
        <v>4640242180519</v>
      </c>
      <c r="E611" s="789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18" t="s">
        <v>961</v>
      </c>
      <c r="Q611" s="782"/>
      <c r="R611" s="782"/>
      <c r="S611" s="782"/>
      <c r="T611" s="783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customHeight="1" x14ac:dyDescent="0.25">
      <c r="A612" s="53" t="s">
        <v>963</v>
      </c>
      <c r="B612" s="53" t="s">
        <v>964</v>
      </c>
      <c r="C612" s="30">
        <v>4301020260</v>
      </c>
      <c r="D612" s="788">
        <v>4640242180526</v>
      </c>
      <c r="E612" s="789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028" t="s">
        <v>965</v>
      </c>
      <c r="Q612" s="782"/>
      <c r="R612" s="782"/>
      <c r="S612" s="782"/>
      <c r="T612" s="783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customHeight="1" x14ac:dyDescent="0.25">
      <c r="A613" s="53" t="s">
        <v>966</v>
      </c>
      <c r="B613" s="53" t="s">
        <v>967</v>
      </c>
      <c r="C613" s="30">
        <v>4301020309</v>
      </c>
      <c r="D613" s="788">
        <v>4640242180090</v>
      </c>
      <c r="E613" s="789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787" t="s">
        <v>968</v>
      </c>
      <c r="Q613" s="782"/>
      <c r="R613" s="782"/>
      <c r="S613" s="782"/>
      <c r="T613" s="783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customHeight="1" x14ac:dyDescent="0.25">
      <c r="A614" s="53" t="s">
        <v>970</v>
      </c>
      <c r="B614" s="53" t="s">
        <v>971</v>
      </c>
      <c r="C614" s="30">
        <v>4301020295</v>
      </c>
      <c r="D614" s="788">
        <v>4640242181363</v>
      </c>
      <c r="E614" s="789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03" t="s">
        <v>972</v>
      </c>
      <c r="Q614" s="782"/>
      <c r="R614" s="782"/>
      <c r="S614" s="782"/>
      <c r="T614" s="783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0"/>
      <c r="AB617" s="770"/>
      <c r="AC617" s="770"/>
    </row>
    <row r="618" spans="1:68" ht="27" customHeight="1" x14ac:dyDescent="0.25">
      <c r="A618" s="53" t="s">
        <v>973</v>
      </c>
      <c r="B618" s="53" t="s">
        <v>974</v>
      </c>
      <c r="C618" s="30">
        <v>4301031280</v>
      </c>
      <c r="D618" s="788">
        <v>4640242180816</v>
      </c>
      <c r="E618" s="789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77" t="s">
        <v>975</v>
      </c>
      <c r="Q618" s="782"/>
      <c r="R618" s="782"/>
      <c r="S618" s="782"/>
      <c r="T618" s="783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customHeight="1" x14ac:dyDescent="0.25">
      <c r="A619" s="53" t="s">
        <v>977</v>
      </c>
      <c r="B619" s="53" t="s">
        <v>978</v>
      </c>
      <c r="C619" s="30">
        <v>4301031244</v>
      </c>
      <c r="D619" s="788">
        <v>4640242180595</v>
      </c>
      <c r="E619" s="789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23" t="s">
        <v>979</v>
      </c>
      <c r="Q619" s="782"/>
      <c r="R619" s="782"/>
      <c r="S619" s="782"/>
      <c r="T619" s="783"/>
      <c r="U619" s="33"/>
      <c r="V619" s="33"/>
      <c r="W619" s="34" t="s">
        <v>69</v>
      </c>
      <c r="X619" s="777">
        <v>8</v>
      </c>
      <c r="Y619" s="778">
        <f t="shared" si="125"/>
        <v>8.4</v>
      </c>
      <c r="Z619" s="35">
        <f>IFERROR(IF(Y619=0,"",ROUNDUP(Y619/H619,0)*0.00753),"")</f>
        <v>1.506E-2</v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8.4952380952380953</v>
      </c>
      <c r="BN619" s="63">
        <f t="shared" si="127"/>
        <v>8.92</v>
      </c>
      <c r="BO619" s="63">
        <f t="shared" si="128"/>
        <v>1.2210012210012208E-2</v>
      </c>
      <c r="BP619" s="63">
        <f t="shared" si="129"/>
        <v>1.282051282051282E-2</v>
      </c>
    </row>
    <row r="620" spans="1:68" ht="27" customHeight="1" x14ac:dyDescent="0.25">
      <c r="A620" s="53" t="s">
        <v>981</v>
      </c>
      <c r="B620" s="53" t="s">
        <v>982</v>
      </c>
      <c r="C620" s="30">
        <v>4301031289</v>
      </c>
      <c r="D620" s="788">
        <v>4640242181615</v>
      </c>
      <c r="E620" s="789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82" t="s">
        <v>983</v>
      </c>
      <c r="Q620" s="782"/>
      <c r="R620" s="782"/>
      <c r="S620" s="782"/>
      <c r="T620" s="783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customHeight="1" x14ac:dyDescent="0.25">
      <c r="A621" s="53" t="s">
        <v>985</v>
      </c>
      <c r="B621" s="53" t="s">
        <v>986</v>
      </c>
      <c r="C621" s="30">
        <v>4301031285</v>
      </c>
      <c r="D621" s="788">
        <v>4640242181639</v>
      </c>
      <c r="E621" s="789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0" t="s">
        <v>987</v>
      </c>
      <c r="Q621" s="782"/>
      <c r="R621" s="782"/>
      <c r="S621" s="782"/>
      <c r="T621" s="783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customHeight="1" x14ac:dyDescent="0.25">
      <c r="A622" s="53" t="s">
        <v>989</v>
      </c>
      <c r="B622" s="53" t="s">
        <v>990</v>
      </c>
      <c r="C622" s="30">
        <v>4301031287</v>
      </c>
      <c r="D622" s="788">
        <v>4640242181622</v>
      </c>
      <c r="E622" s="789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10" t="s">
        <v>991</v>
      </c>
      <c r="Q622" s="782"/>
      <c r="R622" s="782"/>
      <c r="S622" s="782"/>
      <c r="T622" s="783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customHeight="1" x14ac:dyDescent="0.25">
      <c r="A623" s="53" t="s">
        <v>993</v>
      </c>
      <c r="B623" s="53" t="s">
        <v>994</v>
      </c>
      <c r="C623" s="30">
        <v>4301031203</v>
      </c>
      <c r="D623" s="788">
        <v>4640242180908</v>
      </c>
      <c r="E623" s="789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997" t="s">
        <v>995</v>
      </c>
      <c r="Q623" s="782"/>
      <c r="R623" s="782"/>
      <c r="S623" s="782"/>
      <c r="T623" s="783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customHeight="1" x14ac:dyDescent="0.25">
      <c r="A624" s="53" t="s">
        <v>996</v>
      </c>
      <c r="B624" s="53" t="s">
        <v>997</v>
      </c>
      <c r="C624" s="30">
        <v>4301031200</v>
      </c>
      <c r="D624" s="788">
        <v>4640242180489</v>
      </c>
      <c r="E624" s="789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4" t="s">
        <v>998</v>
      </c>
      <c r="Q624" s="782"/>
      <c r="R624" s="782"/>
      <c r="S624" s="782"/>
      <c r="T624" s="783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6" t="s">
        <v>72</v>
      </c>
      <c r="X625" s="779">
        <f>IFERROR(X618/H618,"0")+IFERROR(X619/H619,"0")+IFERROR(X620/H620,"0")+IFERROR(X621/H621,"0")+IFERROR(X622/H622,"0")+IFERROR(X623/H623,"0")+IFERROR(X624/H624,"0")</f>
        <v>1.9047619047619047</v>
      </c>
      <c r="Y625" s="779">
        <f>IFERROR(Y618/H618,"0")+IFERROR(Y619/H619,"0")+IFERROR(Y620/H620,"0")+IFERROR(Y621/H621,"0")+IFERROR(Y622/H622,"0")+IFERROR(Y623/H623,"0")+IFERROR(Y624/H624,"0")</f>
        <v>2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1.506E-2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6" t="s">
        <v>69</v>
      </c>
      <c r="X626" s="779">
        <f>IFERROR(SUM(X618:X624),"0")</f>
        <v>8</v>
      </c>
      <c r="Y626" s="779">
        <f>IFERROR(SUM(Y618:Y624),"0")</f>
        <v>8.4</v>
      </c>
      <c r="Z626" s="36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0"/>
      <c r="AB627" s="770"/>
      <c r="AC627" s="770"/>
    </row>
    <row r="628" spans="1:68" ht="27" customHeight="1" x14ac:dyDescent="0.25">
      <c r="A628" s="53" t="s">
        <v>999</v>
      </c>
      <c r="B628" s="53" t="s">
        <v>1000</v>
      </c>
      <c r="C628" s="30">
        <v>4301051746</v>
      </c>
      <c r="D628" s="788">
        <v>4640242180533</v>
      </c>
      <c r="E628" s="789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5" t="s">
        <v>1001</v>
      </c>
      <c r="Q628" s="782"/>
      <c r="R628" s="782"/>
      <c r="S628" s="782"/>
      <c r="T628" s="783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customHeight="1" x14ac:dyDescent="0.25">
      <c r="A629" s="53" t="s">
        <v>999</v>
      </c>
      <c r="B629" s="53" t="s">
        <v>1003</v>
      </c>
      <c r="C629" s="30">
        <v>4301051887</v>
      </c>
      <c r="D629" s="788">
        <v>4640242180533</v>
      </c>
      <c r="E629" s="789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36" t="s">
        <v>1004</v>
      </c>
      <c r="Q629" s="782"/>
      <c r="R629" s="782"/>
      <c r="S629" s="782"/>
      <c r="T629" s="783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customHeight="1" x14ac:dyDescent="0.25">
      <c r="A630" s="53" t="s">
        <v>1005</v>
      </c>
      <c r="B630" s="53" t="s">
        <v>1006</v>
      </c>
      <c r="C630" s="30">
        <v>4301051510</v>
      </c>
      <c r="D630" s="788">
        <v>4640242180540</v>
      </c>
      <c r="E630" s="789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045" t="s">
        <v>1007</v>
      </c>
      <c r="Q630" s="782"/>
      <c r="R630" s="782"/>
      <c r="S630" s="782"/>
      <c r="T630" s="783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customHeight="1" x14ac:dyDescent="0.25">
      <c r="A631" s="53" t="s">
        <v>1005</v>
      </c>
      <c r="B631" s="53" t="s">
        <v>1009</v>
      </c>
      <c r="C631" s="30">
        <v>4301051933</v>
      </c>
      <c r="D631" s="788">
        <v>4640242180540</v>
      </c>
      <c r="E631" s="789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90" t="s">
        <v>1010</v>
      </c>
      <c r="Q631" s="782"/>
      <c r="R631" s="782"/>
      <c r="S631" s="782"/>
      <c r="T631" s="783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customHeight="1" x14ac:dyDescent="0.25">
      <c r="A632" s="53" t="s">
        <v>1011</v>
      </c>
      <c r="B632" s="53" t="s">
        <v>1012</v>
      </c>
      <c r="C632" s="30">
        <v>4301051390</v>
      </c>
      <c r="D632" s="788">
        <v>4640242181233</v>
      </c>
      <c r="E632" s="789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50" t="s">
        <v>1013</v>
      </c>
      <c r="Q632" s="782"/>
      <c r="R632" s="782"/>
      <c r="S632" s="782"/>
      <c r="T632" s="783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customHeight="1" x14ac:dyDescent="0.25">
      <c r="A633" s="53" t="s">
        <v>1011</v>
      </c>
      <c r="B633" s="53" t="s">
        <v>1014</v>
      </c>
      <c r="C633" s="30">
        <v>4301051920</v>
      </c>
      <c r="D633" s="788">
        <v>4640242181233</v>
      </c>
      <c r="E633" s="789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99" t="s">
        <v>1015</v>
      </c>
      <c r="Q633" s="782"/>
      <c r="R633" s="782"/>
      <c r="S633" s="782"/>
      <c r="T633" s="783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customHeight="1" x14ac:dyDescent="0.25">
      <c r="A634" s="53" t="s">
        <v>1016</v>
      </c>
      <c r="B634" s="53" t="s">
        <v>1017</v>
      </c>
      <c r="C634" s="30">
        <v>4301051448</v>
      </c>
      <c r="D634" s="788">
        <v>4640242181226</v>
      </c>
      <c r="E634" s="789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47" t="s">
        <v>1018</v>
      </c>
      <c r="Q634" s="782"/>
      <c r="R634" s="782"/>
      <c r="S634" s="782"/>
      <c r="T634" s="783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customHeight="1" x14ac:dyDescent="0.25">
      <c r="A635" s="53" t="s">
        <v>1016</v>
      </c>
      <c r="B635" s="53" t="s">
        <v>1019</v>
      </c>
      <c r="C635" s="30">
        <v>4301051921</v>
      </c>
      <c r="D635" s="788">
        <v>4640242181226</v>
      </c>
      <c r="E635" s="789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879" t="s">
        <v>1020</v>
      </c>
      <c r="Q635" s="782"/>
      <c r="R635" s="782"/>
      <c r="S635" s="782"/>
      <c r="T635" s="783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0"/>
      <c r="AB638" s="770"/>
      <c r="AC638" s="770"/>
    </row>
    <row r="639" spans="1:68" ht="27" customHeight="1" x14ac:dyDescent="0.25">
      <c r="A639" s="53" t="s">
        <v>1021</v>
      </c>
      <c r="B639" s="53" t="s">
        <v>1022</v>
      </c>
      <c r="C639" s="30">
        <v>4301060354</v>
      </c>
      <c r="D639" s="788">
        <v>4640242180120</v>
      </c>
      <c r="E639" s="789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30" t="s">
        <v>1023</v>
      </c>
      <c r="Q639" s="782"/>
      <c r="R639" s="782"/>
      <c r="S639" s="782"/>
      <c r="T639" s="783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customHeight="1" x14ac:dyDescent="0.25">
      <c r="A640" s="53" t="s">
        <v>1021</v>
      </c>
      <c r="B640" s="53" t="s">
        <v>1025</v>
      </c>
      <c r="C640" s="30">
        <v>4301060408</v>
      </c>
      <c r="D640" s="788">
        <v>4640242180120</v>
      </c>
      <c r="E640" s="789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4" t="s">
        <v>1026</v>
      </c>
      <c r="Q640" s="782"/>
      <c r="R640" s="782"/>
      <c r="S640" s="782"/>
      <c r="T640" s="783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customHeight="1" x14ac:dyDescent="0.25">
      <c r="A641" s="53" t="s">
        <v>1027</v>
      </c>
      <c r="B641" s="53" t="s">
        <v>1028</v>
      </c>
      <c r="C641" s="30">
        <v>4301060355</v>
      </c>
      <c r="D641" s="788">
        <v>4640242180137</v>
      </c>
      <c r="E641" s="789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37" t="s">
        <v>1029</v>
      </c>
      <c r="Q641" s="782"/>
      <c r="R641" s="782"/>
      <c r="S641" s="782"/>
      <c r="T641" s="783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customHeight="1" x14ac:dyDescent="0.25">
      <c r="A642" s="53" t="s">
        <v>1027</v>
      </c>
      <c r="B642" s="53" t="s">
        <v>1031</v>
      </c>
      <c r="C642" s="30">
        <v>4301060407</v>
      </c>
      <c r="D642" s="788">
        <v>4640242180137</v>
      </c>
      <c r="E642" s="789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177" t="s">
        <v>1032</v>
      </c>
      <c r="Q642" s="782"/>
      <c r="R642" s="782"/>
      <c r="S642" s="782"/>
      <c r="T642" s="783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1"/>
      <c r="AB645" s="771"/>
      <c r="AC645" s="771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0"/>
      <c r="AB646" s="770"/>
      <c r="AC646" s="770"/>
    </row>
    <row r="647" spans="1:68" ht="27" customHeight="1" x14ac:dyDescent="0.25">
      <c r="A647" s="53" t="s">
        <v>1034</v>
      </c>
      <c r="B647" s="53" t="s">
        <v>1035</v>
      </c>
      <c r="C647" s="30">
        <v>4301011951</v>
      </c>
      <c r="D647" s="788">
        <v>4640242180045</v>
      </c>
      <c r="E647" s="789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59" t="s">
        <v>1036</v>
      </c>
      <c r="Q647" s="782"/>
      <c r="R647" s="782"/>
      <c r="S647" s="782"/>
      <c r="T647" s="783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customHeight="1" x14ac:dyDescent="0.25">
      <c r="A648" s="53" t="s">
        <v>1038</v>
      </c>
      <c r="B648" s="53" t="s">
        <v>1039</v>
      </c>
      <c r="C648" s="30">
        <v>4301011950</v>
      </c>
      <c r="D648" s="788">
        <v>4640242180601</v>
      </c>
      <c r="E648" s="789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17" t="s">
        <v>1040</v>
      </c>
      <c r="Q648" s="782"/>
      <c r="R648" s="782"/>
      <c r="S648" s="782"/>
      <c r="T648" s="783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0"/>
      <c r="AB651" s="770"/>
      <c r="AC651" s="770"/>
    </row>
    <row r="652" spans="1:68" ht="27" customHeight="1" x14ac:dyDescent="0.25">
      <c r="A652" s="53" t="s">
        <v>1042</v>
      </c>
      <c r="B652" s="53" t="s">
        <v>1043</v>
      </c>
      <c r="C652" s="30">
        <v>4301020314</v>
      </c>
      <c r="D652" s="788">
        <v>4640242180090</v>
      </c>
      <c r="E652" s="789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44" t="s">
        <v>1044</v>
      </c>
      <c r="Q652" s="782"/>
      <c r="R652" s="782"/>
      <c r="S652" s="782"/>
      <c r="T652" s="783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0"/>
      <c r="AB655" s="770"/>
      <c r="AC655" s="770"/>
    </row>
    <row r="656" spans="1:68" ht="27" customHeight="1" x14ac:dyDescent="0.25">
      <c r="A656" s="53" t="s">
        <v>1046</v>
      </c>
      <c r="B656" s="53" t="s">
        <v>1047</v>
      </c>
      <c r="C656" s="30">
        <v>4301031321</v>
      </c>
      <c r="D656" s="788">
        <v>4640242180076</v>
      </c>
      <c r="E656" s="789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43" t="s">
        <v>1048</v>
      </c>
      <c r="Q656" s="782"/>
      <c r="R656" s="782"/>
      <c r="S656" s="782"/>
      <c r="T656" s="783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0"/>
      <c r="AB659" s="770"/>
      <c r="AC659" s="770"/>
    </row>
    <row r="660" spans="1:68" ht="27" customHeight="1" x14ac:dyDescent="0.25">
      <c r="A660" s="53" t="s">
        <v>1050</v>
      </c>
      <c r="B660" s="53" t="s">
        <v>1051</v>
      </c>
      <c r="C660" s="30">
        <v>4301051780</v>
      </c>
      <c r="D660" s="788">
        <v>4640242180106</v>
      </c>
      <c r="E660" s="789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77" t="s">
        <v>1052</v>
      </c>
      <c r="Q660" s="782"/>
      <c r="R660" s="782"/>
      <c r="S660" s="782"/>
      <c r="T660" s="783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2117.7200000000003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2160.14</v>
      </c>
      <c r="Z663" s="36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6" t="s">
        <v>69</v>
      </c>
      <c r="X664" s="779">
        <f>IFERROR(SUM(BM22:BM660),"0")</f>
        <v>2208.3898066888414</v>
      </c>
      <c r="Y664" s="779">
        <f>IFERROR(SUM(BN22:BN660),"0")</f>
        <v>2252.9960000000001</v>
      </c>
      <c r="Z664" s="36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6" t="s">
        <v>1057</v>
      </c>
      <c r="X665" s="37">
        <f>ROUNDUP(SUM(BO22:BO660),0)</f>
        <v>4</v>
      </c>
      <c r="Y665" s="37">
        <f>ROUNDUP(SUM(BP22:BP660),0)</f>
        <v>4</v>
      </c>
      <c r="Z665" s="36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6" t="s">
        <v>69</v>
      </c>
      <c r="X666" s="779">
        <f>GrossWeightTotal+PalletQtyTotal*25</f>
        <v>2308.3898066888414</v>
      </c>
      <c r="Y666" s="779">
        <f>GrossWeightTotalR+PalletQtyTotalR*25</f>
        <v>2352.9960000000001</v>
      </c>
      <c r="Z666" s="36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236.24341758709573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243</v>
      </c>
      <c r="Z667" s="36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3.7113200000000002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6" t="s">
        <v>113</v>
      </c>
      <c r="D670" s="870"/>
      <c r="E670" s="870"/>
      <c r="F670" s="870"/>
      <c r="G670" s="870"/>
      <c r="H670" s="871"/>
      <c r="I670" s="816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6" t="s">
        <v>662</v>
      </c>
      <c r="X670" s="871"/>
      <c r="Y670" s="816" t="s">
        <v>751</v>
      </c>
      <c r="Z670" s="870"/>
      <c r="AA670" s="870"/>
      <c r="AB670" s="871"/>
      <c r="AC670" s="773" t="s">
        <v>861</v>
      </c>
      <c r="AD670" s="816" t="s">
        <v>933</v>
      </c>
      <c r="AE670" s="871"/>
      <c r="AF670" s="767"/>
    </row>
    <row r="671" spans="1:68" ht="14.25" customHeight="1" thickTop="1" x14ac:dyDescent="0.2">
      <c r="A671" s="1088" t="s">
        <v>1063</v>
      </c>
      <c r="B671" s="816" t="s">
        <v>63</v>
      </c>
      <c r="C671" s="816" t="s">
        <v>114</v>
      </c>
      <c r="D671" s="816" t="s">
        <v>141</v>
      </c>
      <c r="E671" s="816" t="s">
        <v>221</v>
      </c>
      <c r="F671" s="816" t="s">
        <v>245</v>
      </c>
      <c r="G671" s="816" t="s">
        <v>291</v>
      </c>
      <c r="H671" s="816" t="s">
        <v>113</v>
      </c>
      <c r="I671" s="816" t="s">
        <v>326</v>
      </c>
      <c r="J671" s="816" t="s">
        <v>350</v>
      </c>
      <c r="K671" s="816" t="s">
        <v>428</v>
      </c>
      <c r="L671" s="816" t="s">
        <v>449</v>
      </c>
      <c r="M671" s="816" t="s">
        <v>473</v>
      </c>
      <c r="N671" s="767"/>
      <c r="O671" s="816" t="s">
        <v>500</v>
      </c>
      <c r="P671" s="816" t="s">
        <v>503</v>
      </c>
      <c r="Q671" s="816" t="s">
        <v>512</v>
      </c>
      <c r="R671" s="816" t="s">
        <v>528</v>
      </c>
      <c r="S671" s="816" t="s">
        <v>538</v>
      </c>
      <c r="T671" s="816" t="s">
        <v>551</v>
      </c>
      <c r="U671" s="816" t="s">
        <v>562</v>
      </c>
      <c r="V671" s="816" t="s">
        <v>649</v>
      </c>
      <c r="W671" s="816" t="s">
        <v>663</v>
      </c>
      <c r="X671" s="816" t="s">
        <v>707</v>
      </c>
      <c r="Y671" s="816" t="s">
        <v>752</v>
      </c>
      <c r="Z671" s="816" t="s">
        <v>820</v>
      </c>
      <c r="AA671" s="816" t="s">
        <v>845</v>
      </c>
      <c r="AB671" s="816" t="s">
        <v>857</v>
      </c>
      <c r="AC671" s="816" t="s">
        <v>861</v>
      </c>
      <c r="AD671" s="816" t="s">
        <v>933</v>
      </c>
      <c r="AE671" s="816" t="s">
        <v>1033</v>
      </c>
      <c r="AF671" s="767"/>
    </row>
    <row r="672" spans="1:68" ht="13.5" customHeight="1" thickBot="1" x14ac:dyDescent="0.25">
      <c r="A672" s="1089"/>
      <c r="B672" s="817"/>
      <c r="C672" s="817"/>
      <c r="D672" s="817"/>
      <c r="E672" s="817"/>
      <c r="F672" s="817"/>
      <c r="G672" s="817"/>
      <c r="H672" s="817"/>
      <c r="I672" s="817"/>
      <c r="J672" s="817"/>
      <c r="K672" s="817"/>
      <c r="L672" s="817"/>
      <c r="M672" s="817"/>
      <c r="N672" s="767"/>
      <c r="O672" s="817"/>
      <c r="P672" s="817"/>
      <c r="Q672" s="817"/>
      <c r="R672" s="817"/>
      <c r="S672" s="817"/>
      <c r="T672" s="817"/>
      <c r="U672" s="817"/>
      <c r="V672" s="817"/>
      <c r="W672" s="817"/>
      <c r="X672" s="817"/>
      <c r="Y672" s="817"/>
      <c r="Z672" s="817"/>
      <c r="AA672" s="817"/>
      <c r="AB672" s="817"/>
      <c r="AC672" s="817"/>
      <c r="AD672" s="817"/>
      <c r="AE672" s="817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0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5">
        <f>IFERROR(Y107*1,"0")+IFERROR(Y108*1,"0")+IFERROR(Y109*1,"0")+IFERROR(Y113*1,"0")+IFERROR(Y114*1,"0")+IFERROR(Y115*1,"0")+IFERROR(Y116*1,"0")+IFERROR(Y117*1,"0")+IFERROR(Y118*1,"0")</f>
        <v>0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42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218.7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0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12.8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181.8</v>
      </c>
      <c r="V673" s="45">
        <f>IFERROR(Y405*1,"0")+IFERROR(Y409*1,"0")+IFERROR(Y410*1,"0")+IFERROR(Y411*1,"0")</f>
        <v>0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1344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19.8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332.64000000000004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8.4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Y17:Y18"/>
    <mergeCell ref="P447:T447"/>
    <mergeCell ref="P410:T410"/>
    <mergeCell ref="P385:T385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N17:N18"/>
    <mergeCell ref="D49:E49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D639:E639"/>
    <mergeCell ref="D577:E577"/>
    <mergeCell ref="A329:O330"/>
    <mergeCell ref="D614:E614"/>
    <mergeCell ref="D266:E266"/>
    <mergeCell ref="P174:T174"/>
    <mergeCell ref="A655:Z655"/>
    <mergeCell ref="P671:P672"/>
    <mergeCell ref="P661:V66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D452:E452"/>
    <mergeCell ref="A318:Z318"/>
    <mergeCell ref="D252:E252"/>
    <mergeCell ref="P123:T123"/>
    <mergeCell ref="A112:Z112"/>
    <mergeCell ref="A554:Z55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P650:V650"/>
    <mergeCell ref="A531:Z531"/>
    <mergeCell ref="A469:Z469"/>
    <mergeCell ref="P336:T336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G17:G18"/>
    <mergeCell ref="P399:T399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P237:V237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P247:V247"/>
    <mergeCell ref="D298:E298"/>
    <mergeCell ref="A158:Z158"/>
    <mergeCell ref="P91:T91"/>
    <mergeCell ref="A587:Z587"/>
    <mergeCell ref="P500:T500"/>
    <mergeCell ref="P215:T215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D541:E541"/>
    <mergeCell ref="D370:E370"/>
    <mergeCell ref="D222:E222"/>
    <mergeCell ref="A529:O530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A59:O60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A13:M13"/>
    <mergeCell ref="P73:V73"/>
    <mergeCell ref="A367:Z367"/>
    <mergeCell ref="P115:T115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P66:T66"/>
    <mergeCell ref="D9:E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P264:T264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D31:E3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36:V136"/>
    <mergeCell ref="P434:V434"/>
    <mergeCell ref="A188:Z188"/>
    <mergeCell ref="A433:O434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D250:E250"/>
    <mergeCell ref="P572:T572"/>
    <mergeCell ref="P268:T268"/>
    <mergeCell ref="P230:T230"/>
    <mergeCell ref="D211:E211"/>
    <mergeCell ref="D629:E629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D285:E285"/>
    <mergeCell ref="A596:O597"/>
    <mergeCell ref="D583:E583"/>
    <mergeCell ref="D176:E176"/>
    <mergeCell ref="D114:E114"/>
    <mergeCell ref="D648:E648"/>
    <mergeCell ref="P143:T143"/>
    <mergeCell ref="D64:E64"/>
    <mergeCell ref="P612:T612"/>
    <mergeCell ref="P441:T441"/>
    <mergeCell ref="D362:E36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2024-12-17T08:11:29Z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