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2,24 ПОКОМ Патяка\"/>
    </mc:Choice>
  </mc:AlternateContent>
  <xr:revisionPtr revIDLastSave="0" documentId="13_ncr:1_{787628AA-7A36-4D92-A3DD-4A1E947731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N481" i="1"/>
  <c r="BM481" i="1"/>
  <c r="Z481" i="1"/>
  <c r="Y481" i="1"/>
  <c r="BP481" i="1" s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G672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15" i="1" l="1"/>
  <c r="BN215" i="1"/>
  <c r="BP227" i="1"/>
  <c r="BN227" i="1"/>
  <c r="Z227" i="1"/>
  <c r="BP244" i="1"/>
  <c r="BN244" i="1"/>
  <c r="Z244" i="1"/>
  <c r="BP268" i="1"/>
  <c r="BN268" i="1"/>
  <c r="Z268" i="1"/>
  <c r="BP306" i="1"/>
  <c r="BN306" i="1"/>
  <c r="Z306" i="1"/>
  <c r="BP362" i="1"/>
  <c r="BN362" i="1"/>
  <c r="Z362" i="1"/>
  <c r="BP398" i="1"/>
  <c r="BN398" i="1"/>
  <c r="Z398" i="1"/>
  <c r="BP427" i="1"/>
  <c r="BN427" i="1"/>
  <c r="Z427" i="1"/>
  <c r="BP457" i="1"/>
  <c r="BN457" i="1"/>
  <c r="Z457" i="1"/>
  <c r="BP463" i="1"/>
  <c r="BN463" i="1"/>
  <c r="Z463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X663" i="1"/>
  <c r="X666" i="1"/>
  <c r="Z27" i="1"/>
  <c r="BN27" i="1"/>
  <c r="Z32" i="1"/>
  <c r="BN32" i="1"/>
  <c r="Z52" i="1"/>
  <c r="BN52" i="1"/>
  <c r="Z67" i="1"/>
  <c r="BN67" i="1"/>
  <c r="Z77" i="1"/>
  <c r="BN77" i="1"/>
  <c r="Y89" i="1"/>
  <c r="Z91" i="1"/>
  <c r="BN91" i="1"/>
  <c r="Z108" i="1"/>
  <c r="BN108" i="1"/>
  <c r="Y119" i="1"/>
  <c r="Z132" i="1"/>
  <c r="BN132" i="1"/>
  <c r="Z142" i="1"/>
  <c r="BN142" i="1"/>
  <c r="Z159" i="1"/>
  <c r="BN159" i="1"/>
  <c r="Z178" i="1"/>
  <c r="BN178" i="1"/>
  <c r="Z198" i="1"/>
  <c r="BN198" i="1"/>
  <c r="Z215" i="1"/>
  <c r="BP235" i="1"/>
  <c r="BN235" i="1"/>
  <c r="Z235" i="1"/>
  <c r="BP257" i="1"/>
  <c r="BN257" i="1"/>
  <c r="Z257" i="1"/>
  <c r="BP283" i="1"/>
  <c r="BN283" i="1"/>
  <c r="Z283" i="1"/>
  <c r="BP347" i="1"/>
  <c r="BN347" i="1"/>
  <c r="Z347" i="1"/>
  <c r="BP376" i="1"/>
  <c r="BN376" i="1"/>
  <c r="Z376" i="1"/>
  <c r="BP419" i="1"/>
  <c r="BN419" i="1"/>
  <c r="Z419" i="1"/>
  <c r="BP447" i="1"/>
  <c r="BN447" i="1"/>
  <c r="Z447" i="1"/>
  <c r="BP462" i="1"/>
  <c r="BN462" i="1"/>
  <c r="Z462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Y468" i="1"/>
  <c r="Y184" i="1"/>
  <c r="BP182" i="1"/>
  <c r="BN182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2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4" i="1"/>
  <c r="BN394" i="1"/>
  <c r="Z394" i="1"/>
  <c r="BP417" i="1"/>
  <c r="BN417" i="1"/>
  <c r="Z417" i="1"/>
  <c r="BP425" i="1"/>
  <c r="BN425" i="1"/>
  <c r="Z425" i="1"/>
  <c r="Y439" i="1"/>
  <c r="Y438" i="1"/>
  <c r="BP436" i="1"/>
  <c r="BN436" i="1"/>
  <c r="Z436" i="1"/>
  <c r="BP453" i="1"/>
  <c r="BN453" i="1"/>
  <c r="Z453" i="1"/>
  <c r="Y472" i="1"/>
  <c r="Y471" i="1"/>
  <c r="BP470" i="1"/>
  <c r="BN470" i="1"/>
  <c r="Z470" i="1"/>
  <c r="Z471" i="1" s="1"/>
  <c r="Y477" i="1"/>
  <c r="BP476" i="1"/>
  <c r="BN476" i="1"/>
  <c r="Z476" i="1"/>
  <c r="Z477" i="1" s="1"/>
  <c r="BP487" i="1"/>
  <c r="BN487" i="1"/>
  <c r="Z487" i="1"/>
  <c r="BP497" i="1"/>
  <c r="BN497" i="1"/>
  <c r="Z497" i="1"/>
  <c r="BP502" i="1"/>
  <c r="BN502" i="1"/>
  <c r="Z502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B672" i="1"/>
  <c r="X664" i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Z101" i="1"/>
  <c r="BN101" i="1"/>
  <c r="E672" i="1"/>
  <c r="Z114" i="1"/>
  <c r="BN114" i="1"/>
  <c r="F672" i="1"/>
  <c r="Z126" i="1"/>
  <c r="BN126" i="1"/>
  <c r="Y136" i="1"/>
  <c r="Z134" i="1"/>
  <c r="BN134" i="1"/>
  <c r="Y146" i="1"/>
  <c r="Z140" i="1"/>
  <c r="BN140" i="1"/>
  <c r="Z144" i="1"/>
  <c r="BN144" i="1"/>
  <c r="Y150" i="1"/>
  <c r="Z155" i="1"/>
  <c r="BN155" i="1"/>
  <c r="Y161" i="1"/>
  <c r="Z165" i="1"/>
  <c r="BN165" i="1"/>
  <c r="Y180" i="1"/>
  <c r="Z176" i="1"/>
  <c r="BN176" i="1"/>
  <c r="Z182" i="1"/>
  <c r="BP200" i="1"/>
  <c r="BN200" i="1"/>
  <c r="Z200" i="1"/>
  <c r="BP217" i="1"/>
  <c r="BN217" i="1"/>
  <c r="Z217" i="1"/>
  <c r="BP229" i="1"/>
  <c r="BN229" i="1"/>
  <c r="Z229" i="1"/>
  <c r="Y246" i="1"/>
  <c r="BP241" i="1"/>
  <c r="BN241" i="1"/>
  <c r="Z241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00" i="1"/>
  <c r="BN400" i="1"/>
  <c r="Z400" i="1"/>
  <c r="Y406" i="1"/>
  <c r="BP405" i="1"/>
  <c r="BN405" i="1"/>
  <c r="Z405" i="1"/>
  <c r="Z406" i="1" s="1"/>
  <c r="BP409" i="1"/>
  <c r="BN409" i="1"/>
  <c r="Z409" i="1"/>
  <c r="BP421" i="1"/>
  <c r="BN421" i="1"/>
  <c r="Z421" i="1"/>
  <c r="BP431" i="1"/>
  <c r="BN431" i="1"/>
  <c r="Z431" i="1"/>
  <c r="BP437" i="1"/>
  <c r="BN437" i="1"/>
  <c r="Z437" i="1"/>
  <c r="BP449" i="1"/>
  <c r="BN449" i="1"/>
  <c r="Z449" i="1"/>
  <c r="BP465" i="1"/>
  <c r="BN465" i="1"/>
  <c r="Z465" i="1"/>
  <c r="I672" i="1"/>
  <c r="Y202" i="1"/>
  <c r="Y223" i="1"/>
  <c r="Y237" i="1"/>
  <c r="Y339" i="1"/>
  <c r="T672" i="1"/>
  <c r="Y365" i="1"/>
  <c r="Y372" i="1"/>
  <c r="Y381" i="1"/>
  <c r="Y388" i="1"/>
  <c r="Y402" i="1"/>
  <c r="Y401" i="1"/>
  <c r="Y412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Y311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BN49" i="1"/>
  <c r="Z51" i="1"/>
  <c r="BN51" i="1"/>
  <c r="Z53" i="1"/>
  <c r="BN53" i="1"/>
  <c r="Y54" i="1"/>
  <c r="Z57" i="1"/>
  <c r="BN57" i="1"/>
  <c r="BP57" i="1"/>
  <c r="D672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Z150" i="1" s="1"/>
  <c r="BN149" i="1"/>
  <c r="Z154" i="1"/>
  <c r="BN154" i="1"/>
  <c r="BP154" i="1"/>
  <c r="Y157" i="1"/>
  <c r="Z160" i="1"/>
  <c r="Z161" i="1" s="1"/>
  <c r="BN160" i="1"/>
  <c r="Z164" i="1"/>
  <c r="Z166" i="1" s="1"/>
  <c r="BN164" i="1"/>
  <c r="BP164" i="1"/>
  <c r="H672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2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L672" i="1"/>
  <c r="Y272" i="1"/>
  <c r="M672" i="1"/>
  <c r="Y289" i="1"/>
  <c r="Y317" i="1"/>
  <c r="S672" i="1"/>
  <c r="Y330" i="1"/>
  <c r="Z337" i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2" i="1"/>
  <c r="Z357" i="1"/>
  <c r="BN357" i="1"/>
  <c r="BP357" i="1"/>
  <c r="Z359" i="1"/>
  <c r="BN359" i="1"/>
  <c r="Z361" i="1"/>
  <c r="BN361" i="1"/>
  <c r="Z363" i="1"/>
  <c r="BN363" i="1"/>
  <c r="Y366" i="1"/>
  <c r="Z369" i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86" i="1"/>
  <c r="BN386" i="1"/>
  <c r="Z391" i="1"/>
  <c r="BN391" i="1"/>
  <c r="BP391" i="1"/>
  <c r="Z392" i="1"/>
  <c r="BN392" i="1"/>
  <c r="BP393" i="1"/>
  <c r="BN393" i="1"/>
  <c r="Y395" i="1"/>
  <c r="BP399" i="1"/>
  <c r="BN399" i="1"/>
  <c r="Z399" i="1"/>
  <c r="Z401" i="1" s="1"/>
  <c r="V672" i="1"/>
  <c r="Y413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Y515" i="1"/>
  <c r="Y528" i="1"/>
  <c r="BP525" i="1"/>
  <c r="BN525" i="1"/>
  <c r="Z525" i="1"/>
  <c r="Y344" i="1"/>
  <c r="Z412" i="1"/>
  <c r="BP410" i="1"/>
  <c r="BN410" i="1"/>
  <c r="Z410" i="1"/>
  <c r="BP420" i="1"/>
  <c r="BN420" i="1"/>
  <c r="Z420" i="1"/>
  <c r="BP424" i="1"/>
  <c r="BN424" i="1"/>
  <c r="Z424" i="1"/>
  <c r="Y428" i="1"/>
  <c r="BP432" i="1"/>
  <c r="BN432" i="1"/>
  <c r="Z432" i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Z454" i="1" s="1"/>
  <c r="BP450" i="1"/>
  <c r="BN450" i="1"/>
  <c r="Z450" i="1"/>
  <c r="Y454" i="1"/>
  <c r="BP458" i="1"/>
  <c r="BN458" i="1"/>
  <c r="Z458" i="1"/>
  <c r="Y460" i="1"/>
  <c r="BP464" i="1"/>
  <c r="BN464" i="1"/>
  <c r="Z464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Z544" i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Z572" i="1" s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428" i="1" l="1"/>
  <c r="X665" i="1"/>
  <c r="Z515" i="1"/>
  <c r="Z459" i="1"/>
  <c r="Z433" i="1"/>
  <c r="Z388" i="1"/>
  <c r="Z311" i="1"/>
  <c r="Z237" i="1"/>
  <c r="Z201" i="1"/>
  <c r="Z135" i="1"/>
  <c r="Z128" i="1"/>
  <c r="Z103" i="1"/>
  <c r="Z59" i="1"/>
  <c r="Z642" i="1"/>
  <c r="Z624" i="1"/>
  <c r="Z223" i="1"/>
  <c r="Z179" i="1"/>
  <c r="Z97" i="1"/>
  <c r="Z72" i="1"/>
  <c r="Z271" i="1"/>
  <c r="Z607" i="1"/>
  <c r="Z438" i="1"/>
  <c r="Z467" i="1"/>
  <c r="Z510" i="1"/>
  <c r="Z395" i="1"/>
  <c r="Z372" i="1"/>
  <c r="Z365" i="1"/>
  <c r="Z338" i="1"/>
  <c r="Z156" i="1"/>
  <c r="Z145" i="1"/>
  <c r="Z79" i="1"/>
  <c r="Z54" i="1"/>
  <c r="Z289" i="1"/>
  <c r="Z566" i="1"/>
  <c r="Y664" i="1"/>
  <c r="Z258" i="1"/>
  <c r="Y662" i="1"/>
  <c r="Z635" i="1"/>
  <c r="Z648" i="1"/>
  <c r="Z614" i="1"/>
  <c r="Z584" i="1"/>
  <c r="Z595" i="1"/>
  <c r="Z505" i="1"/>
  <c r="Z381" i="1"/>
  <c r="Z246" i="1"/>
  <c r="Z119" i="1"/>
  <c r="Z110" i="1"/>
  <c r="Z88" i="1"/>
  <c r="Z35" i="1"/>
  <c r="Y666" i="1"/>
  <c r="Y663" i="1"/>
  <c r="Y665" i="1" s="1"/>
  <c r="Z301" i="1"/>
  <c r="Z667" i="1" l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<sst xmlns="http://schemas.openxmlformats.org/spreadsheetml/2006/main" count="3131" uniqueCount="1079">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</sst>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0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65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5" customWidth="1"/>
    <col min="19" max="19" width="6.140625" style="765" customWidth="1"/>
    <col min="20" max="20" width="10.85546875" style="768" customWidth="1"/>
    <col min="21" max="21" width="10.42578125" style="768" customWidth="1"/>
    <col min="22" max="22" width="9.42578125" style="768" customWidth="1"/>
    <col min="23" max="23" width="8.42578125" style="768" customWidth="1"/>
    <col min="24" max="24" width="10" style="765" customWidth="1"/>
    <col min="25" max="25" width="11" style="765" customWidth="1"/>
    <col min="26" max="26" width="10" style="765" customWidth="1"/>
    <col min="27" max="27" width="11.5703125" style="765" customWidth="1"/>
    <col min="28" max="28" width="10.42578125" style="765" customWidth="1"/>
    <col min="29" max="29" width="30" style="765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5" customWidth="1"/>
    <col min="34" max="35" width="9.140625" style="765" customWidth="1"/>
    <col min="36" max="16384" width="9.140625" style="765"/>
  </cols>
  <sheetData>
    <row r="1" spans="1:32" s="769" customFormat="1" ht="45" customHeight="1" x14ac:dyDescent="0.2">
      <c r="A1" s="40"/>
      <c r="B1" s="40"/>
      <c r="C1" s="40"/>
      <c r="D1" s="1122" t="s">
        <v>0</v>
      </c>
      <c r="E1" s="809"/>
      <c r="F1" s="809"/>
      <c r="G1" s="11" t="s">
        <v>1</v>
      </c>
      <c r="H1" s="1122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1189" t="s">
        <v>3</v>
      </c>
      <c r="S1" s="809"/>
      <c r="T1" s="809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0"/>
      <c r="Q3" s="800"/>
      <c r="R3" s="800"/>
      <c r="S3" s="800"/>
      <c r="T3" s="800"/>
      <c r="U3" s="800"/>
      <c r="V3" s="800"/>
      <c r="W3" s="800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1077" t="s">
        <v>8</v>
      </c>
      <c r="B5" s="862"/>
      <c r="C5" s="821"/>
      <c r="D5" s="936"/>
      <c r="E5" s="938"/>
      <c r="F5" s="879" t="s">
        <v>9</v>
      </c>
      <c r="G5" s="821"/>
      <c r="H5" s="936"/>
      <c r="I5" s="937"/>
      <c r="J5" s="937"/>
      <c r="K5" s="937"/>
      <c r="L5" s="937"/>
      <c r="M5" s="938"/>
      <c r="N5" s="57"/>
      <c r="P5" s="23" t="s">
        <v>10</v>
      </c>
      <c r="Q5" s="827">
        <v>45649</v>
      </c>
      <c r="R5" s="828"/>
      <c r="T5" s="1031" t="s">
        <v>11</v>
      </c>
      <c r="U5" s="814"/>
      <c r="V5" s="1033" t="s">
        <v>12</v>
      </c>
      <c r="W5" s="828"/>
      <c r="AB5" s="50"/>
      <c r="AC5" s="50"/>
      <c r="AD5" s="50"/>
      <c r="AE5" s="50"/>
    </row>
    <row r="6" spans="1:32" s="769" customFormat="1" ht="24" customHeight="1" x14ac:dyDescent="0.2">
      <c r="A6" s="1077" t="s">
        <v>13</v>
      </c>
      <c r="B6" s="862"/>
      <c r="C6" s="821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828"/>
      <c r="N6" s="58"/>
      <c r="P6" s="23" t="s">
        <v>15</v>
      </c>
      <c r="Q6" s="844" t="str">
        <f>IF(Q5=0," ",CHOOSE(WEEKDAY(Q5,2),"Понедельник","Вторник","Среда","Четверг","Пятница","Суббота","Воскресенье"))</f>
        <v>Понедельник</v>
      </c>
      <c r="R6" s="783"/>
      <c r="T6" s="1043" t="s">
        <v>16</v>
      </c>
      <c r="U6" s="814"/>
      <c r="V6" s="946" t="s">
        <v>17</v>
      </c>
      <c r="W6" s="947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1160" t="str">
        <f>IFERROR(VLOOKUP(DeliveryAddress,Table,3,0),1)</f>
        <v>1</v>
      </c>
      <c r="E7" s="1161"/>
      <c r="F7" s="1161"/>
      <c r="G7" s="1161"/>
      <c r="H7" s="1161"/>
      <c r="I7" s="1161"/>
      <c r="J7" s="1161"/>
      <c r="K7" s="1161"/>
      <c r="L7" s="1161"/>
      <c r="M7" s="1037"/>
      <c r="N7" s="59"/>
      <c r="P7" s="23"/>
      <c r="Q7" s="41"/>
      <c r="R7" s="41"/>
      <c r="T7" s="800"/>
      <c r="U7" s="814"/>
      <c r="V7" s="948"/>
      <c r="W7" s="949"/>
      <c r="AB7" s="50"/>
      <c r="AC7" s="50"/>
      <c r="AD7" s="50"/>
      <c r="AE7" s="50"/>
    </row>
    <row r="8" spans="1:32" s="769" customFormat="1" ht="25.5" customHeight="1" x14ac:dyDescent="0.2">
      <c r="A8" s="793" t="s">
        <v>18</v>
      </c>
      <c r="B8" s="794"/>
      <c r="C8" s="795"/>
      <c r="D8" s="1151" t="s">
        <v>19</v>
      </c>
      <c r="E8" s="1152"/>
      <c r="F8" s="1152"/>
      <c r="G8" s="1152"/>
      <c r="H8" s="1152"/>
      <c r="I8" s="1152"/>
      <c r="J8" s="1152"/>
      <c r="K8" s="1152"/>
      <c r="L8" s="1152"/>
      <c r="M8" s="1153"/>
      <c r="N8" s="60"/>
      <c r="P8" s="23" t="s">
        <v>20</v>
      </c>
      <c r="Q8" s="1036">
        <v>0.41666666666666669</v>
      </c>
      <c r="R8" s="1037"/>
      <c r="T8" s="800"/>
      <c r="U8" s="814"/>
      <c r="V8" s="948"/>
      <c r="W8" s="949"/>
      <c r="AB8" s="50"/>
      <c r="AC8" s="50"/>
      <c r="AD8" s="50"/>
      <c r="AE8" s="50"/>
    </row>
    <row r="9" spans="1:32" s="769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876"/>
      <c r="E9" s="877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999" t="str">
        <f>IF(AND($A$9="Тип доверенности/получателя при получении в адресе перегруза:",$D$9="Разовая доверенность"),"Введите ФИО","")</f>
        <v/>
      </c>
      <c r="I9" s="877"/>
      <c r="J9" s="9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7"/>
      <c r="L9" s="877"/>
      <c r="M9" s="877"/>
      <c r="N9" s="767"/>
      <c r="P9" s="25" t="s">
        <v>21</v>
      </c>
      <c r="Q9" s="1103"/>
      <c r="R9" s="881"/>
      <c r="T9" s="800"/>
      <c r="U9" s="814"/>
      <c r="V9" s="950"/>
      <c r="W9" s="951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876"/>
      <c r="E10" s="877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981" t="str">
        <f>IFERROR(VLOOKUP($D$10,Proxy,2,FALSE),"")</f>
        <v/>
      </c>
      <c r="I10" s="800"/>
      <c r="J10" s="800"/>
      <c r="K10" s="800"/>
      <c r="L10" s="800"/>
      <c r="M10" s="800"/>
      <c r="N10" s="772"/>
      <c r="P10" s="25" t="s">
        <v>22</v>
      </c>
      <c r="Q10" s="1044"/>
      <c r="R10" s="1045"/>
      <c r="U10" s="23" t="s">
        <v>23</v>
      </c>
      <c r="V10" s="1204" t="s">
        <v>24</v>
      </c>
      <c r="W10" s="947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8"/>
      <c r="R11" s="828"/>
      <c r="U11" s="23" t="s">
        <v>27</v>
      </c>
      <c r="V11" s="880" t="s">
        <v>28</v>
      </c>
      <c r="W11" s="881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1012" t="s">
        <v>29</v>
      </c>
      <c r="B12" s="862"/>
      <c r="C12" s="862"/>
      <c r="D12" s="862"/>
      <c r="E12" s="862"/>
      <c r="F12" s="862"/>
      <c r="G12" s="862"/>
      <c r="H12" s="862"/>
      <c r="I12" s="862"/>
      <c r="J12" s="862"/>
      <c r="K12" s="862"/>
      <c r="L12" s="862"/>
      <c r="M12" s="821"/>
      <c r="N12" s="61"/>
      <c r="P12" s="23" t="s">
        <v>30</v>
      </c>
      <c r="Q12" s="1036"/>
      <c r="R12" s="1037"/>
      <c r="S12" s="22"/>
      <c r="U12" s="23"/>
      <c r="V12" s="809"/>
      <c r="W12" s="800"/>
      <c r="AB12" s="50"/>
      <c r="AC12" s="50"/>
      <c r="AD12" s="50"/>
      <c r="AE12" s="50"/>
    </row>
    <row r="13" spans="1:32" s="769" customFormat="1" ht="23.25" customHeight="1" x14ac:dyDescent="0.2">
      <c r="A13" s="1012" t="s">
        <v>31</v>
      </c>
      <c r="B13" s="862"/>
      <c r="C13" s="862"/>
      <c r="D13" s="862"/>
      <c r="E13" s="862"/>
      <c r="F13" s="862"/>
      <c r="G13" s="862"/>
      <c r="H13" s="862"/>
      <c r="I13" s="862"/>
      <c r="J13" s="862"/>
      <c r="K13" s="862"/>
      <c r="L13" s="862"/>
      <c r="M13" s="821"/>
      <c r="N13" s="61"/>
      <c r="O13" s="25"/>
      <c r="P13" s="25" t="s">
        <v>32</v>
      </c>
      <c r="Q13" s="880"/>
      <c r="R13" s="881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1012" t="s">
        <v>33</v>
      </c>
      <c r="B14" s="862"/>
      <c r="C14" s="862"/>
      <c r="D14" s="862"/>
      <c r="E14" s="862"/>
      <c r="F14" s="862"/>
      <c r="G14" s="862"/>
      <c r="H14" s="862"/>
      <c r="I14" s="862"/>
      <c r="J14" s="862"/>
      <c r="K14" s="862"/>
      <c r="L14" s="862"/>
      <c r="M14" s="821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14" t="s">
        <v>34</v>
      </c>
      <c r="B15" s="862"/>
      <c r="C15" s="862"/>
      <c r="D15" s="862"/>
      <c r="E15" s="862"/>
      <c r="F15" s="862"/>
      <c r="G15" s="862"/>
      <c r="H15" s="862"/>
      <c r="I15" s="862"/>
      <c r="J15" s="862"/>
      <c r="K15" s="862"/>
      <c r="L15" s="862"/>
      <c r="M15" s="821"/>
      <c r="N15" s="62"/>
      <c r="P15" s="1068" t="s">
        <v>35</v>
      </c>
      <c r="Q15" s="809"/>
      <c r="R15" s="809"/>
      <c r="S15" s="809"/>
      <c r="T15" s="809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69"/>
      <c r="Q16" s="1069"/>
      <c r="R16" s="1069"/>
      <c r="S16" s="1069"/>
      <c r="T16" s="106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90" t="s">
        <v>36</v>
      </c>
      <c r="B17" s="790" t="s">
        <v>37</v>
      </c>
      <c r="C17" s="1083" t="s">
        <v>38</v>
      </c>
      <c r="D17" s="790" t="s">
        <v>39</v>
      </c>
      <c r="E17" s="823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1127"/>
      <c r="R17" s="1127"/>
      <c r="S17" s="1127"/>
      <c r="T17" s="823"/>
      <c r="U17" s="820" t="s">
        <v>51</v>
      </c>
      <c r="V17" s="821"/>
      <c r="W17" s="790" t="s">
        <v>52</v>
      </c>
      <c r="X17" s="790" t="s">
        <v>53</v>
      </c>
      <c r="Y17" s="818" t="s">
        <v>54</v>
      </c>
      <c r="Z17" s="965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856"/>
      <c r="AF17" s="857"/>
      <c r="AG17" s="65"/>
      <c r="BD17" s="64" t="s">
        <v>60</v>
      </c>
    </row>
    <row r="18" spans="1:68" ht="14.25" customHeight="1" x14ac:dyDescent="0.2">
      <c r="A18" s="791"/>
      <c r="B18" s="791"/>
      <c r="C18" s="791"/>
      <c r="D18" s="824"/>
      <c r="E18" s="825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24"/>
      <c r="Q18" s="1128"/>
      <c r="R18" s="1128"/>
      <c r="S18" s="1128"/>
      <c r="T18" s="825"/>
      <c r="U18" s="773" t="s">
        <v>61</v>
      </c>
      <c r="V18" s="773" t="s">
        <v>62</v>
      </c>
      <c r="W18" s="791"/>
      <c r="X18" s="791"/>
      <c r="Y18" s="819"/>
      <c r="Z18" s="966"/>
      <c r="AA18" s="968"/>
      <c r="AB18" s="968"/>
      <c r="AC18" s="968"/>
      <c r="AD18" s="858"/>
      <c r="AE18" s="859"/>
      <c r="AF18" s="860"/>
      <c r="AG18" s="65"/>
      <c r="BD18" s="64"/>
    </row>
    <row r="19" spans="1:68" ht="27.75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7"/>
      <c r="AB19" s="47"/>
      <c r="AC19" s="47"/>
    </row>
    <row r="20" spans="1:68" ht="16.5" customHeight="1" x14ac:dyDescent="0.25">
      <c r="A20" s="807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1"/>
      <c r="AB20" s="771"/>
      <c r="AC20" s="771"/>
    </row>
    <row r="21" spans="1:68" ht="14.25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66"/>
      <c r="AB21" s="766"/>
      <c r="AC21" s="766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2">
        <v>4680115885004</v>
      </c>
      <c r="E22" s="783"/>
      <c r="F22" s="774">
        <v>0.16</v>
      </c>
      <c r="G22" s="31">
        <v>10</v>
      </c>
      <c r="H22" s="774">
        <v>1.6</v>
      </c>
      <c r="I22" s="774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3"/>
      <c r="V22" s="33"/>
      <c r="W22" s="34" t="s">
        <v>69</v>
      </c>
      <c r="X22" s="775">
        <v>0</v>
      </c>
      <c r="Y22" s="776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801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2"/>
      <c r="P23" s="796" t="s">
        <v>71</v>
      </c>
      <c r="Q23" s="794"/>
      <c r="R23" s="794"/>
      <c r="S23" s="794"/>
      <c r="T23" s="794"/>
      <c r="U23" s="794"/>
      <c r="V23" s="795"/>
      <c r="W23" s="36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2"/>
      <c r="P24" s="796" t="s">
        <v>71</v>
      </c>
      <c r="Q24" s="794"/>
      <c r="R24" s="794"/>
      <c r="S24" s="794"/>
      <c r="T24" s="794"/>
      <c r="U24" s="794"/>
      <c r="V24" s="795"/>
      <c r="W24" s="36" t="s">
        <v>69</v>
      </c>
      <c r="X24" s="777">
        <f>IFERROR(SUM(X22:X22),"0")</f>
        <v>0</v>
      </c>
      <c r="Y24" s="777">
        <f>IFERROR(SUM(Y22:Y22),"0")</f>
        <v>0</v>
      </c>
      <c r="Z24" s="36"/>
      <c r="AA24" s="778"/>
      <c r="AB24" s="778"/>
      <c r="AC24" s="778"/>
    </row>
    <row r="25" spans="1:68" ht="14.25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66"/>
      <c r="AB25" s="766"/>
      <c r="AC25" s="766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2">
        <v>4607091383881</v>
      </c>
      <c r="E26" s="783"/>
      <c r="F26" s="774">
        <v>0.33</v>
      </c>
      <c r="G26" s="31">
        <v>6</v>
      </c>
      <c r="H26" s="774">
        <v>1.98</v>
      </c>
      <c r="I26" s="774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5"/>
      <c r="R26" s="785"/>
      <c r="S26" s="785"/>
      <c r="T26" s="786"/>
      <c r="U26" s="33"/>
      <c r="V26" s="33"/>
      <c r="W26" s="34" t="s">
        <v>69</v>
      </c>
      <c r="X26" s="775">
        <v>0</v>
      </c>
      <c r="Y26" s="776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2">
        <v>4680115885912</v>
      </c>
      <c r="E27" s="783"/>
      <c r="F27" s="774">
        <v>0.3</v>
      </c>
      <c r="G27" s="31">
        <v>6</v>
      </c>
      <c r="H27" s="774">
        <v>1.8</v>
      </c>
      <c r="I27" s="774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5"/>
      <c r="R27" s="785"/>
      <c r="S27" s="785"/>
      <c r="T27" s="786"/>
      <c r="U27" s="33"/>
      <c r="V27" s="33"/>
      <c r="W27" s="34" t="s">
        <v>69</v>
      </c>
      <c r="X27" s="775">
        <v>0</v>
      </c>
      <c r="Y27" s="776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2">
        <v>4607091388237</v>
      </c>
      <c r="E28" s="783"/>
      <c r="F28" s="774">
        <v>0.42</v>
      </c>
      <c r="G28" s="31">
        <v>6</v>
      </c>
      <c r="H28" s="774">
        <v>2.52</v>
      </c>
      <c r="I28" s="774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5"/>
      <c r="R28" s="785"/>
      <c r="S28" s="785"/>
      <c r="T28" s="786"/>
      <c r="U28" s="33"/>
      <c r="V28" s="33"/>
      <c r="W28" s="34" t="s">
        <v>69</v>
      </c>
      <c r="X28" s="775">
        <v>0</v>
      </c>
      <c r="Y28" s="776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2">
        <v>4680115886230</v>
      </c>
      <c r="E29" s="783"/>
      <c r="F29" s="774">
        <v>0.3</v>
      </c>
      <c r="G29" s="31">
        <v>6</v>
      </c>
      <c r="H29" s="774">
        <v>1.8</v>
      </c>
      <c r="I29" s="774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6" t="s">
        <v>86</v>
      </c>
      <c r="Q29" s="785"/>
      <c r="R29" s="785"/>
      <c r="S29" s="785"/>
      <c r="T29" s="786"/>
      <c r="U29" s="33"/>
      <c r="V29" s="33"/>
      <c r="W29" s="34" t="s">
        <v>69</v>
      </c>
      <c r="X29" s="775">
        <v>0</v>
      </c>
      <c r="Y29" s="776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2">
        <v>4680115886278</v>
      </c>
      <c r="E30" s="783"/>
      <c r="F30" s="774">
        <v>0.3</v>
      </c>
      <c r="G30" s="31">
        <v>6</v>
      </c>
      <c r="H30" s="774">
        <v>1.8</v>
      </c>
      <c r="I30" s="774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3" t="s">
        <v>90</v>
      </c>
      <c r="Q30" s="785"/>
      <c r="R30" s="785"/>
      <c r="S30" s="785"/>
      <c r="T30" s="786"/>
      <c r="U30" s="33"/>
      <c r="V30" s="33"/>
      <c r="W30" s="34" t="s">
        <v>69</v>
      </c>
      <c r="X30" s="775">
        <v>0</v>
      </c>
      <c r="Y30" s="776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2">
        <v>4680115886247</v>
      </c>
      <c r="E31" s="783"/>
      <c r="F31" s="774">
        <v>0.3</v>
      </c>
      <c r="G31" s="31">
        <v>6</v>
      </c>
      <c r="H31" s="774">
        <v>1.8</v>
      </c>
      <c r="I31" s="774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54" t="s">
        <v>94</v>
      </c>
      <c r="Q31" s="785"/>
      <c r="R31" s="785"/>
      <c r="S31" s="785"/>
      <c r="T31" s="786"/>
      <c r="U31" s="33"/>
      <c r="V31" s="33"/>
      <c r="W31" s="34" t="s">
        <v>69</v>
      </c>
      <c r="X31" s="775">
        <v>0</v>
      </c>
      <c r="Y31" s="776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4301051593</v>
      </c>
      <c r="D32" s="782">
        <v>4607091383911</v>
      </c>
      <c r="E32" s="783"/>
      <c r="F32" s="774">
        <v>0.33</v>
      </c>
      <c r="G32" s="31">
        <v>6</v>
      </c>
      <c r="H32" s="774">
        <v>1.98</v>
      </c>
      <c r="I32" s="774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5"/>
      <c r="R32" s="785"/>
      <c r="S32" s="785"/>
      <c r="T32" s="786"/>
      <c r="U32" s="33"/>
      <c r="V32" s="33"/>
      <c r="W32" s="34" t="s">
        <v>69</v>
      </c>
      <c r="X32" s="775">
        <v>0</v>
      </c>
      <c r="Y32" s="776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82">
        <v>4680115885905</v>
      </c>
      <c r="E33" s="783"/>
      <c r="F33" s="774">
        <v>0.3</v>
      </c>
      <c r="G33" s="31">
        <v>6</v>
      </c>
      <c r="H33" s="774">
        <v>1.8</v>
      </c>
      <c r="I33" s="774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5"/>
      <c r="R33" s="785"/>
      <c r="S33" s="785"/>
      <c r="T33" s="786"/>
      <c r="U33" s="33"/>
      <c r="V33" s="33"/>
      <c r="W33" s="34" t="s">
        <v>69</v>
      </c>
      <c r="X33" s="775">
        <v>0</v>
      </c>
      <c r="Y33" s="776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customHeight="1" x14ac:dyDescent="0.25">
      <c r="A34" s="53" t="s">
        <v>101</v>
      </c>
      <c r="B34" s="53" t="s">
        <v>102</v>
      </c>
      <c r="C34" s="30">
        <v>4301051592</v>
      </c>
      <c r="D34" s="782">
        <v>4607091388244</v>
      </c>
      <c r="E34" s="783"/>
      <c r="F34" s="774">
        <v>0.42</v>
      </c>
      <c r="G34" s="31">
        <v>6</v>
      </c>
      <c r="H34" s="774">
        <v>2.52</v>
      </c>
      <c r="I34" s="774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9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5"/>
      <c r="R34" s="785"/>
      <c r="S34" s="785"/>
      <c r="T34" s="786"/>
      <c r="U34" s="33"/>
      <c r="V34" s="33"/>
      <c r="W34" s="34" t="s">
        <v>69</v>
      </c>
      <c r="X34" s="775">
        <v>0</v>
      </c>
      <c r="Y34" s="776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x14ac:dyDescent="0.2">
      <c r="A35" s="801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2"/>
      <c r="P35" s="796" t="s">
        <v>71</v>
      </c>
      <c r="Q35" s="794"/>
      <c r="R35" s="794"/>
      <c r="S35" s="794"/>
      <c r="T35" s="794"/>
      <c r="U35" s="794"/>
      <c r="V35" s="795"/>
      <c r="W35" s="36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2"/>
      <c r="P36" s="796" t="s">
        <v>71</v>
      </c>
      <c r="Q36" s="794"/>
      <c r="R36" s="794"/>
      <c r="S36" s="794"/>
      <c r="T36" s="794"/>
      <c r="U36" s="794"/>
      <c r="V36" s="795"/>
      <c r="W36" s="36" t="s">
        <v>69</v>
      </c>
      <c r="X36" s="777">
        <f>IFERROR(SUM(X26:X34),"0")</f>
        <v>0</v>
      </c>
      <c r="Y36" s="777">
        <f>IFERROR(SUM(Y26:Y34),"0")</f>
        <v>0</v>
      </c>
      <c r="Z36" s="36"/>
      <c r="AA36" s="778"/>
      <c r="AB36" s="778"/>
      <c r="AC36" s="778"/>
    </row>
    <row r="37" spans="1:68" ht="14.25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66"/>
      <c r="AB37" s="766"/>
      <c r="AC37" s="766"/>
    </row>
    <row r="38" spans="1:68" ht="27" customHeight="1" x14ac:dyDescent="0.25">
      <c r="A38" s="53" t="s">
        <v>105</v>
      </c>
      <c r="B38" s="53" t="s">
        <v>106</v>
      </c>
      <c r="C38" s="30">
        <v>4301032013</v>
      </c>
      <c r="D38" s="782">
        <v>4607091388503</v>
      </c>
      <c r="E38" s="783"/>
      <c r="F38" s="774">
        <v>0.05</v>
      </c>
      <c r="G38" s="31">
        <v>12</v>
      </c>
      <c r="H38" s="774">
        <v>0.6</v>
      </c>
      <c r="I38" s="774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9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5"/>
      <c r="R38" s="785"/>
      <c r="S38" s="785"/>
      <c r="T38" s="786"/>
      <c r="U38" s="33"/>
      <c r="V38" s="33"/>
      <c r="W38" s="34" t="s">
        <v>69</v>
      </c>
      <c r="X38" s="775">
        <v>0</v>
      </c>
      <c r="Y38" s="776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x14ac:dyDescent="0.2">
      <c r="A39" s="801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2"/>
      <c r="P39" s="796" t="s">
        <v>71</v>
      </c>
      <c r="Q39" s="794"/>
      <c r="R39" s="794"/>
      <c r="S39" s="794"/>
      <c r="T39" s="794"/>
      <c r="U39" s="794"/>
      <c r="V39" s="795"/>
      <c r="W39" s="36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2"/>
      <c r="P40" s="796" t="s">
        <v>71</v>
      </c>
      <c r="Q40" s="794"/>
      <c r="R40" s="794"/>
      <c r="S40" s="794"/>
      <c r="T40" s="794"/>
      <c r="U40" s="794"/>
      <c r="V40" s="795"/>
      <c r="W40" s="36" t="s">
        <v>69</v>
      </c>
      <c r="X40" s="777">
        <f>IFERROR(SUM(X38:X38),"0")</f>
        <v>0</v>
      </c>
      <c r="Y40" s="777">
        <f>IFERROR(SUM(Y38:Y38),"0")</f>
        <v>0</v>
      </c>
      <c r="Z40" s="36"/>
      <c r="AA40" s="778"/>
      <c r="AB40" s="778"/>
      <c r="AC40" s="778"/>
    </row>
    <row r="41" spans="1:68" ht="14.25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66"/>
      <c r="AB41" s="766"/>
      <c r="AC41" s="766"/>
    </row>
    <row r="42" spans="1:68" ht="27" customHeight="1" x14ac:dyDescent="0.25">
      <c r="A42" s="53" t="s">
        <v>111</v>
      </c>
      <c r="B42" s="53" t="s">
        <v>112</v>
      </c>
      <c r="C42" s="30">
        <v>4301170002</v>
      </c>
      <c r="D42" s="782">
        <v>4607091389111</v>
      </c>
      <c r="E42" s="783"/>
      <c r="F42" s="774">
        <v>2.5000000000000001E-2</v>
      </c>
      <c r="G42" s="31">
        <v>10</v>
      </c>
      <c r="H42" s="774">
        <v>0.25</v>
      </c>
      <c r="I42" s="774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5"/>
      <c r="R42" s="785"/>
      <c r="S42" s="785"/>
      <c r="T42" s="786"/>
      <c r="U42" s="33"/>
      <c r="V42" s="33"/>
      <c r="W42" s="34" t="s">
        <v>69</v>
      </c>
      <c r="X42" s="775">
        <v>0</v>
      </c>
      <c r="Y42" s="776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x14ac:dyDescent="0.2">
      <c r="A43" s="801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2"/>
      <c r="P43" s="796" t="s">
        <v>71</v>
      </c>
      <c r="Q43" s="794"/>
      <c r="R43" s="794"/>
      <c r="S43" s="794"/>
      <c r="T43" s="794"/>
      <c r="U43" s="794"/>
      <c r="V43" s="795"/>
      <c r="W43" s="36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2"/>
      <c r="P44" s="796" t="s">
        <v>71</v>
      </c>
      <c r="Q44" s="794"/>
      <c r="R44" s="794"/>
      <c r="S44" s="794"/>
      <c r="T44" s="794"/>
      <c r="U44" s="794"/>
      <c r="V44" s="795"/>
      <c r="W44" s="36" t="s">
        <v>69</v>
      </c>
      <c r="X44" s="777">
        <f>IFERROR(SUM(X42:X42),"0")</f>
        <v>0</v>
      </c>
      <c r="Y44" s="777">
        <f>IFERROR(SUM(Y42:Y42),"0")</f>
        <v>0</v>
      </c>
      <c r="Z44" s="36"/>
      <c r="AA44" s="778"/>
      <c r="AB44" s="778"/>
      <c r="AC44" s="778"/>
    </row>
    <row r="45" spans="1:68" ht="27.75" customHeight="1" x14ac:dyDescent="0.2">
      <c r="A45" s="889" t="s">
        <v>113</v>
      </c>
      <c r="B45" s="890"/>
      <c r="C45" s="890"/>
      <c r="D45" s="890"/>
      <c r="E45" s="890"/>
      <c r="F45" s="890"/>
      <c r="G45" s="890"/>
      <c r="H45" s="890"/>
      <c r="I45" s="890"/>
      <c r="J45" s="890"/>
      <c r="K45" s="890"/>
      <c r="L45" s="890"/>
      <c r="M45" s="890"/>
      <c r="N45" s="890"/>
      <c r="O45" s="890"/>
      <c r="P45" s="890"/>
      <c r="Q45" s="890"/>
      <c r="R45" s="890"/>
      <c r="S45" s="890"/>
      <c r="T45" s="890"/>
      <c r="U45" s="890"/>
      <c r="V45" s="890"/>
      <c r="W45" s="890"/>
      <c r="X45" s="890"/>
      <c r="Y45" s="890"/>
      <c r="Z45" s="890"/>
      <c r="AA45" s="47"/>
      <c r="AB45" s="47"/>
      <c r="AC45" s="47"/>
    </row>
    <row r="46" spans="1:68" ht="16.5" customHeight="1" x14ac:dyDescent="0.25">
      <c r="A46" s="807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1"/>
      <c r="AB46" s="771"/>
      <c r="AC46" s="771"/>
    </row>
    <row r="47" spans="1:68" ht="14.25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66"/>
      <c r="AB47" s="766"/>
      <c r="AC47" s="766"/>
    </row>
    <row r="48" spans="1:68" ht="16.5" customHeight="1" x14ac:dyDescent="0.25">
      <c r="A48" s="53" t="s">
        <v>116</v>
      </c>
      <c r="B48" s="53" t="s">
        <v>117</v>
      </c>
      <c r="C48" s="30">
        <v>4301011540</v>
      </c>
      <c r="D48" s="782">
        <v>4607091385670</v>
      </c>
      <c r="E48" s="783"/>
      <c r="F48" s="774">
        <v>1.4</v>
      </c>
      <c r="G48" s="31">
        <v>8</v>
      </c>
      <c r="H48" s="774">
        <v>11.2</v>
      </c>
      <c r="I48" s="774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92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5"/>
      <c r="R48" s="785"/>
      <c r="S48" s="785"/>
      <c r="T48" s="786"/>
      <c r="U48" s="33"/>
      <c r="V48" s="33"/>
      <c r="W48" s="34" t="s">
        <v>69</v>
      </c>
      <c r="X48" s="775">
        <v>0</v>
      </c>
      <c r="Y48" s="776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customHeight="1" x14ac:dyDescent="0.25">
      <c r="A49" s="53" t="s">
        <v>116</v>
      </c>
      <c r="B49" s="53" t="s">
        <v>120</v>
      </c>
      <c r="C49" s="30">
        <v>4301011380</v>
      </c>
      <c r="D49" s="782">
        <v>4607091385670</v>
      </c>
      <c r="E49" s="783"/>
      <c r="F49" s="774">
        <v>1.35</v>
      </c>
      <c r="G49" s="31">
        <v>8</v>
      </c>
      <c r="H49" s="774">
        <v>10.8</v>
      </c>
      <c r="I49" s="774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9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5"/>
      <c r="R49" s="785"/>
      <c r="S49" s="785"/>
      <c r="T49" s="786"/>
      <c r="U49" s="33"/>
      <c r="V49" s="33"/>
      <c r="W49" s="34" t="s">
        <v>69</v>
      </c>
      <c r="X49" s="775">
        <v>0</v>
      </c>
      <c r="Y49" s="776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customHeight="1" x14ac:dyDescent="0.25">
      <c r="A50" s="53" t="s">
        <v>123</v>
      </c>
      <c r="B50" s="53" t="s">
        <v>124</v>
      </c>
      <c r="C50" s="30">
        <v>4301011625</v>
      </c>
      <c r="D50" s="782">
        <v>4680115883956</v>
      </c>
      <c r="E50" s="783"/>
      <c r="F50" s="774">
        <v>1.4</v>
      </c>
      <c r="G50" s="31">
        <v>8</v>
      </c>
      <c r="H50" s="774">
        <v>11.2</v>
      </c>
      <c r="I50" s="774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113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5"/>
      <c r="R50" s="785"/>
      <c r="S50" s="785"/>
      <c r="T50" s="786"/>
      <c r="U50" s="33"/>
      <c r="V50" s="33"/>
      <c r="W50" s="34" t="s">
        <v>69</v>
      </c>
      <c r="X50" s="775">
        <v>0</v>
      </c>
      <c r="Y50" s="776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126</v>
      </c>
      <c r="B51" s="53" t="s">
        <v>127</v>
      </c>
      <c r="C51" s="30">
        <v>4301011565</v>
      </c>
      <c r="D51" s="782">
        <v>4680115882539</v>
      </c>
      <c r="E51" s="783"/>
      <c r="F51" s="774">
        <v>0.37</v>
      </c>
      <c r="G51" s="31">
        <v>10</v>
      </c>
      <c r="H51" s="774">
        <v>3.7</v>
      </c>
      <c r="I51" s="774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5"/>
      <c r="R51" s="785"/>
      <c r="S51" s="785"/>
      <c r="T51" s="786"/>
      <c r="U51" s="33"/>
      <c r="V51" s="33"/>
      <c r="W51" s="34" t="s">
        <v>69</v>
      </c>
      <c r="X51" s="775">
        <v>0</v>
      </c>
      <c r="Y51" s="776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131</v>
      </c>
      <c r="B52" s="53" t="s">
        <v>132</v>
      </c>
      <c r="C52" s="30">
        <v>4301011382</v>
      </c>
      <c r="D52" s="782">
        <v>4607091385687</v>
      </c>
      <c r="E52" s="783"/>
      <c r="F52" s="774">
        <v>0.4</v>
      </c>
      <c r="G52" s="31">
        <v>10</v>
      </c>
      <c r="H52" s="774">
        <v>4</v>
      </c>
      <c r="I52" s="774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12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5"/>
      <c r="R52" s="785"/>
      <c r="S52" s="785"/>
      <c r="T52" s="786"/>
      <c r="U52" s="33"/>
      <c r="V52" s="33"/>
      <c r="W52" s="34" t="s">
        <v>69</v>
      </c>
      <c r="X52" s="775">
        <v>0</v>
      </c>
      <c r="Y52" s="776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133</v>
      </c>
      <c r="B53" s="53" t="s">
        <v>134</v>
      </c>
      <c r="C53" s="30">
        <v>4301011624</v>
      </c>
      <c r="D53" s="782">
        <v>4680115883949</v>
      </c>
      <c r="E53" s="783"/>
      <c r="F53" s="774">
        <v>0.37</v>
      </c>
      <c r="G53" s="31">
        <v>10</v>
      </c>
      <c r="H53" s="774">
        <v>3.7</v>
      </c>
      <c r="I53" s="774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109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5"/>
      <c r="R53" s="785"/>
      <c r="S53" s="785"/>
      <c r="T53" s="786"/>
      <c r="U53" s="33"/>
      <c r="V53" s="33"/>
      <c r="W53" s="34" t="s">
        <v>69</v>
      </c>
      <c r="X53" s="775">
        <v>0</v>
      </c>
      <c r="Y53" s="776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801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2"/>
      <c r="P54" s="796" t="s">
        <v>71</v>
      </c>
      <c r="Q54" s="794"/>
      <c r="R54" s="794"/>
      <c r="S54" s="794"/>
      <c r="T54" s="794"/>
      <c r="U54" s="794"/>
      <c r="V54" s="795"/>
      <c r="W54" s="36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2"/>
      <c r="P55" s="796" t="s">
        <v>71</v>
      </c>
      <c r="Q55" s="794"/>
      <c r="R55" s="794"/>
      <c r="S55" s="794"/>
      <c r="T55" s="794"/>
      <c r="U55" s="794"/>
      <c r="V55" s="795"/>
      <c r="W55" s="36" t="s">
        <v>69</v>
      </c>
      <c r="X55" s="777">
        <f>IFERROR(SUM(X48:X53),"0")</f>
        <v>0</v>
      </c>
      <c r="Y55" s="777">
        <f>IFERROR(SUM(Y48:Y53),"0")</f>
        <v>0</v>
      </c>
      <c r="Z55" s="36"/>
      <c r="AA55" s="778"/>
      <c r="AB55" s="778"/>
      <c r="AC55" s="778"/>
    </row>
    <row r="56" spans="1:68" ht="14.25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66"/>
      <c r="AB56" s="766"/>
      <c r="AC56" s="766"/>
    </row>
    <row r="57" spans="1:68" ht="27" customHeight="1" x14ac:dyDescent="0.25">
      <c r="A57" s="53" t="s">
        <v>135</v>
      </c>
      <c r="B57" s="53" t="s">
        <v>136</v>
      </c>
      <c r="C57" s="30">
        <v>4301051842</v>
      </c>
      <c r="D57" s="782">
        <v>4680115885233</v>
      </c>
      <c r="E57" s="783"/>
      <c r="F57" s="774">
        <v>0.2</v>
      </c>
      <c r="G57" s="31">
        <v>6</v>
      </c>
      <c r="H57" s="774">
        <v>1.2</v>
      </c>
      <c r="I57" s="774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5"/>
      <c r="R57" s="785"/>
      <c r="S57" s="785"/>
      <c r="T57" s="786"/>
      <c r="U57" s="33"/>
      <c r="V57" s="33"/>
      <c r="W57" s="34" t="s">
        <v>69</v>
      </c>
      <c r="X57" s="775">
        <v>0</v>
      </c>
      <c r="Y57" s="776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customHeight="1" x14ac:dyDescent="0.25">
      <c r="A58" s="53" t="s">
        <v>138</v>
      </c>
      <c r="B58" s="53" t="s">
        <v>139</v>
      </c>
      <c r="C58" s="30">
        <v>4301051820</v>
      </c>
      <c r="D58" s="782">
        <v>4680115884915</v>
      </c>
      <c r="E58" s="783"/>
      <c r="F58" s="774">
        <v>0.3</v>
      </c>
      <c r="G58" s="31">
        <v>6</v>
      </c>
      <c r="H58" s="774">
        <v>1.8</v>
      </c>
      <c r="I58" s="774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5"/>
      <c r="R58" s="785"/>
      <c r="S58" s="785"/>
      <c r="T58" s="786"/>
      <c r="U58" s="33"/>
      <c r="V58" s="33"/>
      <c r="W58" s="34" t="s">
        <v>69</v>
      </c>
      <c r="X58" s="775">
        <v>0</v>
      </c>
      <c r="Y58" s="776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x14ac:dyDescent="0.2">
      <c r="A59" s="801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2"/>
      <c r="P59" s="796" t="s">
        <v>71</v>
      </c>
      <c r="Q59" s="794"/>
      <c r="R59" s="794"/>
      <c r="S59" s="794"/>
      <c r="T59" s="794"/>
      <c r="U59" s="794"/>
      <c r="V59" s="795"/>
      <c r="W59" s="36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2"/>
      <c r="P60" s="796" t="s">
        <v>71</v>
      </c>
      <c r="Q60" s="794"/>
      <c r="R60" s="794"/>
      <c r="S60" s="794"/>
      <c r="T60" s="794"/>
      <c r="U60" s="794"/>
      <c r="V60" s="795"/>
      <c r="W60" s="36" t="s">
        <v>69</v>
      </c>
      <c r="X60" s="777">
        <f>IFERROR(SUM(X57:X58),"0")</f>
        <v>0</v>
      </c>
      <c r="Y60" s="777">
        <f>IFERROR(SUM(Y57:Y58),"0")</f>
        <v>0</v>
      </c>
      <c r="Z60" s="36"/>
      <c r="AA60" s="778"/>
      <c r="AB60" s="778"/>
      <c r="AC60" s="778"/>
    </row>
    <row r="61" spans="1:68" ht="16.5" customHeight="1" x14ac:dyDescent="0.25">
      <c r="A61" s="807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1"/>
      <c r="AB61" s="771"/>
      <c r="AC61" s="771"/>
    </row>
    <row r="62" spans="1:68" ht="14.25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66"/>
      <c r="AB62" s="766"/>
      <c r="AC62" s="766"/>
    </row>
    <row r="63" spans="1:68" ht="27" customHeight="1" x14ac:dyDescent="0.25">
      <c r="A63" s="53" t="s">
        <v>142</v>
      </c>
      <c r="B63" s="53" t="s">
        <v>143</v>
      </c>
      <c r="C63" s="30">
        <v>4301012030</v>
      </c>
      <c r="D63" s="782">
        <v>4680115885882</v>
      </c>
      <c r="E63" s="783"/>
      <c r="F63" s="774">
        <v>1.4</v>
      </c>
      <c r="G63" s="31">
        <v>8</v>
      </c>
      <c r="H63" s="774">
        <v>11.2</v>
      </c>
      <c r="I63" s="774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5"/>
      <c r="R63" s="785"/>
      <c r="S63" s="785"/>
      <c r="T63" s="786"/>
      <c r="U63" s="33"/>
      <c r="V63" s="33"/>
      <c r="W63" s="34" t="s">
        <v>69</v>
      </c>
      <c r="X63" s="775">
        <v>0</v>
      </c>
      <c r="Y63" s="776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2">
        <v>4680115881426</v>
      </c>
      <c r="E64" s="783"/>
      <c r="F64" s="774">
        <v>1.35</v>
      </c>
      <c r="G64" s="31">
        <v>8</v>
      </c>
      <c r="H64" s="774">
        <v>10.8</v>
      </c>
      <c r="I64" s="774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8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5"/>
      <c r="R64" s="785"/>
      <c r="S64" s="785"/>
      <c r="T64" s="786"/>
      <c r="U64" s="33"/>
      <c r="V64" s="33"/>
      <c r="W64" s="34" t="s">
        <v>69</v>
      </c>
      <c r="X64" s="775">
        <v>0</v>
      </c>
      <c r="Y64" s="776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customHeight="1" x14ac:dyDescent="0.25">
      <c r="A65" s="53" t="s">
        <v>145</v>
      </c>
      <c r="B65" s="53" t="s">
        <v>150</v>
      </c>
      <c r="C65" s="30">
        <v>4301011948</v>
      </c>
      <c r="D65" s="782">
        <v>4680115881426</v>
      </c>
      <c r="E65" s="783"/>
      <c r="F65" s="774">
        <v>1.35</v>
      </c>
      <c r="G65" s="31">
        <v>8</v>
      </c>
      <c r="H65" s="774">
        <v>10.8</v>
      </c>
      <c r="I65" s="774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8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5"/>
      <c r="R65" s="785"/>
      <c r="S65" s="785"/>
      <c r="T65" s="786"/>
      <c r="U65" s="33"/>
      <c r="V65" s="33"/>
      <c r="W65" s="34" t="s">
        <v>69</v>
      </c>
      <c r="X65" s="775">
        <v>0</v>
      </c>
      <c r="Y65" s="776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153</v>
      </c>
      <c r="B66" s="53" t="s">
        <v>154</v>
      </c>
      <c r="C66" s="30">
        <v>4301011386</v>
      </c>
      <c r="D66" s="782">
        <v>4680115880283</v>
      </c>
      <c r="E66" s="783"/>
      <c r="F66" s="774">
        <v>0.6</v>
      </c>
      <c r="G66" s="31">
        <v>8</v>
      </c>
      <c r="H66" s="774">
        <v>4.8</v>
      </c>
      <c r="I66" s="774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10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5"/>
      <c r="R66" s="785"/>
      <c r="S66" s="785"/>
      <c r="T66" s="786"/>
      <c r="U66" s="33"/>
      <c r="V66" s="33"/>
      <c r="W66" s="34" t="s">
        <v>69</v>
      </c>
      <c r="X66" s="775">
        <v>0</v>
      </c>
      <c r="Y66" s="776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156</v>
      </c>
      <c r="B67" s="53" t="s">
        <v>157</v>
      </c>
      <c r="C67" s="30">
        <v>4301011432</v>
      </c>
      <c r="D67" s="782">
        <v>4680115882720</v>
      </c>
      <c r="E67" s="783"/>
      <c r="F67" s="774">
        <v>0.45</v>
      </c>
      <c r="G67" s="31">
        <v>10</v>
      </c>
      <c r="H67" s="774">
        <v>4.5</v>
      </c>
      <c r="I67" s="774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8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5"/>
      <c r="R67" s="785"/>
      <c r="S67" s="785"/>
      <c r="T67" s="786"/>
      <c r="U67" s="33"/>
      <c r="V67" s="33"/>
      <c r="W67" s="34" t="s">
        <v>69</v>
      </c>
      <c r="X67" s="775">
        <v>0</v>
      </c>
      <c r="Y67" s="776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customHeight="1" x14ac:dyDescent="0.25">
      <c r="A68" s="53" t="s">
        <v>159</v>
      </c>
      <c r="B68" s="53" t="s">
        <v>160</v>
      </c>
      <c r="C68" s="30">
        <v>4301011806</v>
      </c>
      <c r="D68" s="782">
        <v>4680115881525</v>
      </c>
      <c r="E68" s="783"/>
      <c r="F68" s="774">
        <v>0.4</v>
      </c>
      <c r="G68" s="31">
        <v>10</v>
      </c>
      <c r="H68" s="774">
        <v>4</v>
      </c>
      <c r="I68" s="774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111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5"/>
      <c r="R68" s="785"/>
      <c r="S68" s="785"/>
      <c r="T68" s="786"/>
      <c r="U68" s="33"/>
      <c r="V68" s="33"/>
      <c r="W68" s="34" t="s">
        <v>69</v>
      </c>
      <c r="X68" s="775">
        <v>0</v>
      </c>
      <c r="Y68" s="776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162</v>
      </c>
      <c r="B69" s="53" t="s">
        <v>163</v>
      </c>
      <c r="C69" s="30">
        <v>4301011589</v>
      </c>
      <c r="D69" s="782">
        <v>4680115885899</v>
      </c>
      <c r="E69" s="783"/>
      <c r="F69" s="774">
        <v>0.35</v>
      </c>
      <c r="G69" s="31">
        <v>6</v>
      </c>
      <c r="H69" s="774">
        <v>2.1</v>
      </c>
      <c r="I69" s="774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3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5"/>
      <c r="R69" s="785"/>
      <c r="S69" s="785"/>
      <c r="T69" s="786"/>
      <c r="U69" s="33"/>
      <c r="V69" s="33"/>
      <c r="W69" s="34" t="s">
        <v>69</v>
      </c>
      <c r="X69" s="775">
        <v>0</v>
      </c>
      <c r="Y69" s="776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4301011192</v>
      </c>
      <c r="D70" s="782">
        <v>4607091382952</v>
      </c>
      <c r="E70" s="783"/>
      <c r="F70" s="774">
        <v>0.5</v>
      </c>
      <c r="G70" s="31">
        <v>6</v>
      </c>
      <c r="H70" s="774">
        <v>3</v>
      </c>
      <c r="I70" s="774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83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5"/>
      <c r="R70" s="785"/>
      <c r="S70" s="785"/>
      <c r="T70" s="786"/>
      <c r="U70" s="33"/>
      <c r="V70" s="33"/>
      <c r="W70" s="34" t="s">
        <v>69</v>
      </c>
      <c r="X70" s="775">
        <v>0</v>
      </c>
      <c r="Y70" s="776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2">
        <v>4680115881419</v>
      </c>
      <c r="E71" s="783"/>
      <c r="F71" s="774">
        <v>0.45</v>
      </c>
      <c r="G71" s="31">
        <v>10</v>
      </c>
      <c r="H71" s="774">
        <v>4.5</v>
      </c>
      <c r="I71" s="774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7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5"/>
      <c r="R71" s="785"/>
      <c r="S71" s="785"/>
      <c r="T71" s="786"/>
      <c r="U71" s="33"/>
      <c r="V71" s="33"/>
      <c r="W71" s="34" t="s">
        <v>69</v>
      </c>
      <c r="X71" s="775">
        <v>0</v>
      </c>
      <c r="Y71" s="776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x14ac:dyDescent="0.2">
      <c r="A72" s="801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2"/>
      <c r="P72" s="796" t="s">
        <v>71</v>
      </c>
      <c r="Q72" s="794"/>
      <c r="R72" s="794"/>
      <c r="S72" s="794"/>
      <c r="T72" s="794"/>
      <c r="U72" s="794"/>
      <c r="V72" s="795"/>
      <c r="W72" s="36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02"/>
      <c r="P73" s="796" t="s">
        <v>71</v>
      </c>
      <c r="Q73" s="794"/>
      <c r="R73" s="794"/>
      <c r="S73" s="794"/>
      <c r="T73" s="794"/>
      <c r="U73" s="794"/>
      <c r="V73" s="795"/>
      <c r="W73" s="36" t="s">
        <v>69</v>
      </c>
      <c r="X73" s="777">
        <f>IFERROR(SUM(X63:X71),"0")</f>
        <v>0</v>
      </c>
      <c r="Y73" s="777">
        <f>IFERROR(SUM(Y63:Y71),"0")</f>
        <v>0</v>
      </c>
      <c r="Z73" s="36"/>
      <c r="AA73" s="778"/>
      <c r="AB73" s="778"/>
      <c r="AC73" s="778"/>
    </row>
    <row r="74" spans="1:68" ht="14.25" customHeight="1" x14ac:dyDescent="0.25">
      <c r="A74" s="799" t="s">
        <v>172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66"/>
      <c r="AB74" s="766"/>
      <c r="AC74" s="766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2">
        <v>4680115881440</v>
      </c>
      <c r="E75" s="783"/>
      <c r="F75" s="774">
        <v>1.35</v>
      </c>
      <c r="G75" s="31">
        <v>8</v>
      </c>
      <c r="H75" s="774">
        <v>10.8</v>
      </c>
      <c r="I75" s="774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5"/>
      <c r="R75" s="785"/>
      <c r="S75" s="785"/>
      <c r="T75" s="786"/>
      <c r="U75" s="33"/>
      <c r="V75" s="33"/>
      <c r="W75" s="34" t="s">
        <v>69</v>
      </c>
      <c r="X75" s="775">
        <v>0</v>
      </c>
      <c r="Y75" s="776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176</v>
      </c>
      <c r="B76" s="53" t="s">
        <v>177</v>
      </c>
      <c r="C76" s="30">
        <v>4301020228</v>
      </c>
      <c r="D76" s="782">
        <v>4680115882751</v>
      </c>
      <c r="E76" s="783"/>
      <c r="F76" s="774">
        <v>0.45</v>
      </c>
      <c r="G76" s="31">
        <v>10</v>
      </c>
      <c r="H76" s="774">
        <v>4.5</v>
      </c>
      <c r="I76" s="774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10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5"/>
      <c r="R76" s="785"/>
      <c r="S76" s="785"/>
      <c r="T76" s="786"/>
      <c r="U76" s="33"/>
      <c r="V76" s="33"/>
      <c r="W76" s="34" t="s">
        <v>69</v>
      </c>
      <c r="X76" s="775">
        <v>0</v>
      </c>
      <c r="Y76" s="776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customHeight="1" x14ac:dyDescent="0.25">
      <c r="A77" s="53" t="s">
        <v>179</v>
      </c>
      <c r="B77" s="53" t="s">
        <v>180</v>
      </c>
      <c r="C77" s="30">
        <v>4301020358</v>
      </c>
      <c r="D77" s="782">
        <v>4680115885950</v>
      </c>
      <c r="E77" s="783"/>
      <c r="F77" s="774">
        <v>0.37</v>
      </c>
      <c r="G77" s="31">
        <v>6</v>
      </c>
      <c r="H77" s="774">
        <v>2.2200000000000002</v>
      </c>
      <c r="I77" s="774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5"/>
      <c r="R77" s="785"/>
      <c r="S77" s="785"/>
      <c r="T77" s="786"/>
      <c r="U77" s="33"/>
      <c r="V77" s="33"/>
      <c r="W77" s="34" t="s">
        <v>69</v>
      </c>
      <c r="X77" s="775">
        <v>0</v>
      </c>
      <c r="Y77" s="776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customHeight="1" x14ac:dyDescent="0.25">
      <c r="A78" s="53" t="s">
        <v>181</v>
      </c>
      <c r="B78" s="53" t="s">
        <v>182</v>
      </c>
      <c r="C78" s="30">
        <v>4301020296</v>
      </c>
      <c r="D78" s="782">
        <v>4680115881433</v>
      </c>
      <c r="E78" s="783"/>
      <c r="F78" s="774">
        <v>0.45</v>
      </c>
      <c r="G78" s="31">
        <v>6</v>
      </c>
      <c r="H78" s="774">
        <v>2.7</v>
      </c>
      <c r="I78" s="774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110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5"/>
      <c r="R78" s="785"/>
      <c r="S78" s="785"/>
      <c r="T78" s="786"/>
      <c r="U78" s="33"/>
      <c r="V78" s="33"/>
      <c r="W78" s="34" t="s">
        <v>69</v>
      </c>
      <c r="X78" s="775">
        <v>0</v>
      </c>
      <c r="Y78" s="776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x14ac:dyDescent="0.2">
      <c r="A79" s="801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02"/>
      <c r="P79" s="796" t="s">
        <v>71</v>
      </c>
      <c r="Q79" s="794"/>
      <c r="R79" s="794"/>
      <c r="S79" s="794"/>
      <c r="T79" s="794"/>
      <c r="U79" s="794"/>
      <c r="V79" s="795"/>
      <c r="W79" s="36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02"/>
      <c r="P80" s="796" t="s">
        <v>71</v>
      </c>
      <c r="Q80" s="794"/>
      <c r="R80" s="794"/>
      <c r="S80" s="794"/>
      <c r="T80" s="794"/>
      <c r="U80" s="794"/>
      <c r="V80" s="795"/>
      <c r="W80" s="36" t="s">
        <v>69</v>
      </c>
      <c r="X80" s="777">
        <f>IFERROR(SUM(X75:X78),"0")</f>
        <v>0</v>
      </c>
      <c r="Y80" s="777">
        <f>IFERROR(SUM(Y75:Y78),"0")</f>
        <v>0</v>
      </c>
      <c r="Z80" s="36"/>
      <c r="AA80" s="778"/>
      <c r="AB80" s="778"/>
      <c r="AC80" s="778"/>
    </row>
    <row r="81" spans="1:68" ht="14.25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66"/>
      <c r="AB81" s="766"/>
      <c r="AC81" s="766"/>
    </row>
    <row r="82" spans="1:68" ht="16.5" customHeight="1" x14ac:dyDescent="0.25">
      <c r="A82" s="53" t="s">
        <v>183</v>
      </c>
      <c r="B82" s="53" t="s">
        <v>184</v>
      </c>
      <c r="C82" s="30">
        <v>4301031242</v>
      </c>
      <c r="D82" s="782">
        <v>4680115885066</v>
      </c>
      <c r="E82" s="783"/>
      <c r="F82" s="774">
        <v>0.7</v>
      </c>
      <c r="G82" s="31">
        <v>6</v>
      </c>
      <c r="H82" s="774">
        <v>4.2</v>
      </c>
      <c r="I82" s="774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8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5"/>
      <c r="R82" s="785"/>
      <c r="S82" s="785"/>
      <c r="T82" s="786"/>
      <c r="U82" s="33"/>
      <c r="V82" s="33"/>
      <c r="W82" s="34" t="s">
        <v>69</v>
      </c>
      <c r="X82" s="775">
        <v>0</v>
      </c>
      <c r="Y82" s="776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customHeight="1" x14ac:dyDescent="0.25">
      <c r="A83" s="53" t="s">
        <v>186</v>
      </c>
      <c r="B83" s="53" t="s">
        <v>187</v>
      </c>
      <c r="C83" s="30">
        <v>4301031240</v>
      </c>
      <c r="D83" s="782">
        <v>4680115885042</v>
      </c>
      <c r="E83" s="783"/>
      <c r="F83" s="774">
        <v>0.7</v>
      </c>
      <c r="G83" s="31">
        <v>6</v>
      </c>
      <c r="H83" s="774">
        <v>4.2</v>
      </c>
      <c r="I83" s="774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8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5"/>
      <c r="R83" s="785"/>
      <c r="S83" s="785"/>
      <c r="T83" s="786"/>
      <c r="U83" s="33"/>
      <c r="V83" s="33"/>
      <c r="W83" s="34" t="s">
        <v>69</v>
      </c>
      <c r="X83" s="775">
        <v>0</v>
      </c>
      <c r="Y83" s="776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customHeight="1" x14ac:dyDescent="0.25">
      <c r="A84" s="53" t="s">
        <v>189</v>
      </c>
      <c r="B84" s="53" t="s">
        <v>190</v>
      </c>
      <c r="C84" s="30">
        <v>4301031315</v>
      </c>
      <c r="D84" s="782">
        <v>4680115885080</v>
      </c>
      <c r="E84" s="783"/>
      <c r="F84" s="774">
        <v>0.7</v>
      </c>
      <c r="G84" s="31">
        <v>6</v>
      </c>
      <c r="H84" s="774">
        <v>4.2</v>
      </c>
      <c r="I84" s="774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9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5"/>
      <c r="R84" s="785"/>
      <c r="S84" s="785"/>
      <c r="T84" s="786"/>
      <c r="U84" s="33"/>
      <c r="V84" s="33"/>
      <c r="W84" s="34" t="s">
        <v>69</v>
      </c>
      <c r="X84" s="775">
        <v>0</v>
      </c>
      <c r="Y84" s="776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192</v>
      </c>
      <c r="B85" s="53" t="s">
        <v>193</v>
      </c>
      <c r="C85" s="30">
        <v>4301031243</v>
      </c>
      <c r="D85" s="782">
        <v>4680115885073</v>
      </c>
      <c r="E85" s="783"/>
      <c r="F85" s="774">
        <v>0.3</v>
      </c>
      <c r="G85" s="31">
        <v>6</v>
      </c>
      <c r="H85" s="774">
        <v>1.8</v>
      </c>
      <c r="I85" s="774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5"/>
      <c r="R85" s="785"/>
      <c r="S85" s="785"/>
      <c r="T85" s="786"/>
      <c r="U85" s="33"/>
      <c r="V85" s="33"/>
      <c r="W85" s="34" t="s">
        <v>69</v>
      </c>
      <c r="X85" s="775">
        <v>0</v>
      </c>
      <c r="Y85" s="776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194</v>
      </c>
      <c r="B86" s="53" t="s">
        <v>195</v>
      </c>
      <c r="C86" s="30">
        <v>4301031241</v>
      </c>
      <c r="D86" s="782">
        <v>4680115885059</v>
      </c>
      <c r="E86" s="783"/>
      <c r="F86" s="774">
        <v>0.3</v>
      </c>
      <c r="G86" s="31">
        <v>6</v>
      </c>
      <c r="H86" s="774">
        <v>1.8</v>
      </c>
      <c r="I86" s="774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1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5"/>
      <c r="R86" s="785"/>
      <c r="S86" s="785"/>
      <c r="T86" s="786"/>
      <c r="U86" s="33"/>
      <c r="V86" s="33"/>
      <c r="W86" s="34" t="s">
        <v>69</v>
      </c>
      <c r="X86" s="775">
        <v>0</v>
      </c>
      <c r="Y86" s="776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196</v>
      </c>
      <c r="B87" s="53" t="s">
        <v>197</v>
      </c>
      <c r="C87" s="30">
        <v>4301031316</v>
      </c>
      <c r="D87" s="782">
        <v>4680115885097</v>
      </c>
      <c r="E87" s="783"/>
      <c r="F87" s="774">
        <v>0.3</v>
      </c>
      <c r="G87" s="31">
        <v>6</v>
      </c>
      <c r="H87" s="774">
        <v>1.8</v>
      </c>
      <c r="I87" s="774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5"/>
      <c r="R87" s="785"/>
      <c r="S87" s="785"/>
      <c r="T87" s="786"/>
      <c r="U87" s="33"/>
      <c r="V87" s="33"/>
      <c r="W87" s="34" t="s">
        <v>69</v>
      </c>
      <c r="X87" s="775">
        <v>0</v>
      </c>
      <c r="Y87" s="776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x14ac:dyDescent="0.2">
      <c r="A88" s="801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2"/>
      <c r="P88" s="796" t="s">
        <v>71</v>
      </c>
      <c r="Q88" s="794"/>
      <c r="R88" s="794"/>
      <c r="S88" s="794"/>
      <c r="T88" s="794"/>
      <c r="U88" s="794"/>
      <c r="V88" s="795"/>
      <c r="W88" s="36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02"/>
      <c r="P89" s="796" t="s">
        <v>71</v>
      </c>
      <c r="Q89" s="794"/>
      <c r="R89" s="794"/>
      <c r="S89" s="794"/>
      <c r="T89" s="794"/>
      <c r="U89" s="794"/>
      <c r="V89" s="795"/>
      <c r="W89" s="36" t="s">
        <v>69</v>
      </c>
      <c r="X89" s="777">
        <f>IFERROR(SUM(X82:X87),"0")</f>
        <v>0</v>
      </c>
      <c r="Y89" s="777">
        <f>IFERROR(SUM(Y82:Y87),"0")</f>
        <v>0</v>
      </c>
      <c r="Z89" s="36"/>
      <c r="AA89" s="778"/>
      <c r="AB89" s="778"/>
      <c r="AC89" s="778"/>
    </row>
    <row r="90" spans="1:68" ht="14.25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66"/>
      <c r="AB90" s="766"/>
      <c r="AC90" s="766"/>
    </row>
    <row r="91" spans="1:68" ht="27" customHeight="1" x14ac:dyDescent="0.25">
      <c r="A91" s="53" t="s">
        <v>198</v>
      </c>
      <c r="B91" s="53" t="s">
        <v>199</v>
      </c>
      <c r="C91" s="30">
        <v>4301051823</v>
      </c>
      <c r="D91" s="782">
        <v>4680115881891</v>
      </c>
      <c r="E91" s="783"/>
      <c r="F91" s="774">
        <v>1.4</v>
      </c>
      <c r="G91" s="31">
        <v>6</v>
      </c>
      <c r="H91" s="774">
        <v>8.4</v>
      </c>
      <c r="I91" s="774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9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5"/>
      <c r="R91" s="785"/>
      <c r="S91" s="785"/>
      <c r="T91" s="786"/>
      <c r="U91" s="33"/>
      <c r="V91" s="33"/>
      <c r="W91" s="34" t="s">
        <v>69</v>
      </c>
      <c r="X91" s="775">
        <v>0</v>
      </c>
      <c r="Y91" s="776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customHeight="1" x14ac:dyDescent="0.25">
      <c r="A92" s="53" t="s">
        <v>201</v>
      </c>
      <c r="B92" s="53" t="s">
        <v>202</v>
      </c>
      <c r="C92" s="30">
        <v>4301051846</v>
      </c>
      <c r="D92" s="782">
        <v>4680115885769</v>
      </c>
      <c r="E92" s="783"/>
      <c r="F92" s="774">
        <v>1.4</v>
      </c>
      <c r="G92" s="31">
        <v>6</v>
      </c>
      <c r="H92" s="774">
        <v>8.4</v>
      </c>
      <c r="I92" s="774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11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5"/>
      <c r="R92" s="785"/>
      <c r="S92" s="785"/>
      <c r="T92" s="786"/>
      <c r="U92" s="33"/>
      <c r="V92" s="33"/>
      <c r="W92" s="34" t="s">
        <v>69</v>
      </c>
      <c r="X92" s="775">
        <v>0</v>
      </c>
      <c r="Y92" s="776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204</v>
      </c>
      <c r="B93" s="53" t="s">
        <v>205</v>
      </c>
      <c r="C93" s="30">
        <v>4301051822</v>
      </c>
      <c r="D93" s="782">
        <v>4680115884410</v>
      </c>
      <c r="E93" s="783"/>
      <c r="F93" s="774">
        <v>1.4</v>
      </c>
      <c r="G93" s="31">
        <v>6</v>
      </c>
      <c r="H93" s="774">
        <v>8.4</v>
      </c>
      <c r="I93" s="774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92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5"/>
      <c r="R93" s="785"/>
      <c r="S93" s="785"/>
      <c r="T93" s="786"/>
      <c r="U93" s="33"/>
      <c r="V93" s="33"/>
      <c r="W93" s="34" t="s">
        <v>69</v>
      </c>
      <c r="X93" s="775">
        <v>0</v>
      </c>
      <c r="Y93" s="776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customHeight="1" x14ac:dyDescent="0.25">
      <c r="A94" s="53" t="s">
        <v>207</v>
      </c>
      <c r="B94" s="53" t="s">
        <v>208</v>
      </c>
      <c r="C94" s="30">
        <v>4301051837</v>
      </c>
      <c r="D94" s="782">
        <v>4680115884311</v>
      </c>
      <c r="E94" s="783"/>
      <c r="F94" s="774">
        <v>0.3</v>
      </c>
      <c r="G94" s="31">
        <v>6</v>
      </c>
      <c r="H94" s="774">
        <v>1.8</v>
      </c>
      <c r="I94" s="774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11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5"/>
      <c r="R94" s="785"/>
      <c r="S94" s="785"/>
      <c r="T94" s="786"/>
      <c r="U94" s="33"/>
      <c r="V94" s="33"/>
      <c r="W94" s="34" t="s">
        <v>69</v>
      </c>
      <c r="X94" s="775">
        <v>0</v>
      </c>
      <c r="Y94" s="776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209</v>
      </c>
      <c r="B95" s="53" t="s">
        <v>210</v>
      </c>
      <c r="C95" s="30">
        <v>4301051844</v>
      </c>
      <c r="D95" s="782">
        <v>4680115885929</v>
      </c>
      <c r="E95" s="783"/>
      <c r="F95" s="774">
        <v>0.42</v>
      </c>
      <c r="G95" s="31">
        <v>6</v>
      </c>
      <c r="H95" s="774">
        <v>2.52</v>
      </c>
      <c r="I95" s="774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11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5"/>
      <c r="R95" s="785"/>
      <c r="S95" s="785"/>
      <c r="T95" s="786"/>
      <c r="U95" s="33"/>
      <c r="V95" s="33"/>
      <c r="W95" s="34" t="s">
        <v>69</v>
      </c>
      <c r="X95" s="775">
        <v>0</v>
      </c>
      <c r="Y95" s="776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211</v>
      </c>
      <c r="B96" s="53" t="s">
        <v>212</v>
      </c>
      <c r="C96" s="30">
        <v>4301051827</v>
      </c>
      <c r="D96" s="782">
        <v>4680115884403</v>
      </c>
      <c r="E96" s="783"/>
      <c r="F96" s="774">
        <v>0.3</v>
      </c>
      <c r="G96" s="31">
        <v>6</v>
      </c>
      <c r="H96" s="774">
        <v>1.8</v>
      </c>
      <c r="I96" s="774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9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5"/>
      <c r="R96" s="785"/>
      <c r="S96" s="785"/>
      <c r="T96" s="786"/>
      <c r="U96" s="33"/>
      <c r="V96" s="33"/>
      <c r="W96" s="34" t="s">
        <v>69</v>
      </c>
      <c r="X96" s="775">
        <v>0</v>
      </c>
      <c r="Y96" s="776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x14ac:dyDescent="0.2">
      <c r="A97" s="801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02"/>
      <c r="P97" s="796" t="s">
        <v>71</v>
      </c>
      <c r="Q97" s="794"/>
      <c r="R97" s="794"/>
      <c r="S97" s="794"/>
      <c r="T97" s="794"/>
      <c r="U97" s="794"/>
      <c r="V97" s="795"/>
      <c r="W97" s="36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02"/>
      <c r="P98" s="796" t="s">
        <v>71</v>
      </c>
      <c r="Q98" s="794"/>
      <c r="R98" s="794"/>
      <c r="S98" s="794"/>
      <c r="T98" s="794"/>
      <c r="U98" s="794"/>
      <c r="V98" s="795"/>
      <c r="W98" s="36" t="s">
        <v>69</v>
      </c>
      <c r="X98" s="777">
        <f>IFERROR(SUM(X91:X96),"0")</f>
        <v>0</v>
      </c>
      <c r="Y98" s="777">
        <f>IFERROR(SUM(Y91:Y96),"0")</f>
        <v>0</v>
      </c>
      <c r="Z98" s="36"/>
      <c r="AA98" s="778"/>
      <c r="AB98" s="778"/>
      <c r="AC98" s="778"/>
    </row>
    <row r="99" spans="1:68" ht="14.25" customHeight="1" x14ac:dyDescent="0.25">
      <c r="A99" s="799" t="s">
        <v>213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66"/>
      <c r="AB99" s="766"/>
      <c r="AC99" s="766"/>
    </row>
    <row r="100" spans="1:68" ht="37.5" customHeight="1" x14ac:dyDescent="0.25">
      <c r="A100" s="53" t="s">
        <v>214</v>
      </c>
      <c r="B100" s="53" t="s">
        <v>215</v>
      </c>
      <c r="C100" s="30">
        <v>4301060366</v>
      </c>
      <c r="D100" s="782">
        <v>4680115881532</v>
      </c>
      <c r="E100" s="783"/>
      <c r="F100" s="774">
        <v>1.3</v>
      </c>
      <c r="G100" s="31">
        <v>6</v>
      </c>
      <c r="H100" s="774">
        <v>7.8</v>
      </c>
      <c r="I100" s="774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11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5"/>
      <c r="R100" s="785"/>
      <c r="S100" s="785"/>
      <c r="T100" s="786"/>
      <c r="U100" s="33"/>
      <c r="V100" s="33"/>
      <c r="W100" s="34" t="s">
        <v>69</v>
      </c>
      <c r="X100" s="775">
        <v>0</v>
      </c>
      <c r="Y100" s="776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customHeight="1" x14ac:dyDescent="0.25">
      <c r="A101" s="53" t="s">
        <v>214</v>
      </c>
      <c r="B101" s="53" t="s">
        <v>217</v>
      </c>
      <c r="C101" s="30">
        <v>4301060371</v>
      </c>
      <c r="D101" s="782">
        <v>4680115881532</v>
      </c>
      <c r="E101" s="783"/>
      <c r="F101" s="774">
        <v>1.4</v>
      </c>
      <c r="G101" s="31">
        <v>6</v>
      </c>
      <c r="H101" s="774">
        <v>8.4</v>
      </c>
      <c r="I101" s="774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89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5"/>
      <c r="R101" s="785"/>
      <c r="S101" s="785"/>
      <c r="T101" s="786"/>
      <c r="U101" s="33"/>
      <c r="V101" s="33"/>
      <c r="W101" s="34" t="s">
        <v>69</v>
      </c>
      <c r="X101" s="775">
        <v>0</v>
      </c>
      <c r="Y101" s="776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customHeight="1" x14ac:dyDescent="0.25">
      <c r="A102" s="53" t="s">
        <v>218</v>
      </c>
      <c r="B102" s="53" t="s">
        <v>219</v>
      </c>
      <c r="C102" s="30">
        <v>4301060351</v>
      </c>
      <c r="D102" s="782">
        <v>4680115881464</v>
      </c>
      <c r="E102" s="783"/>
      <c r="F102" s="774">
        <v>0.4</v>
      </c>
      <c r="G102" s="31">
        <v>6</v>
      </c>
      <c r="H102" s="774">
        <v>2.4</v>
      </c>
      <c r="I102" s="774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8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5"/>
      <c r="R102" s="785"/>
      <c r="S102" s="785"/>
      <c r="T102" s="786"/>
      <c r="U102" s="33"/>
      <c r="V102" s="33"/>
      <c r="W102" s="34" t="s">
        <v>69</v>
      </c>
      <c r="X102" s="775">
        <v>0</v>
      </c>
      <c r="Y102" s="776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x14ac:dyDescent="0.2">
      <c r="A103" s="801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2"/>
      <c r="P103" s="796" t="s">
        <v>71</v>
      </c>
      <c r="Q103" s="794"/>
      <c r="R103" s="794"/>
      <c r="S103" s="794"/>
      <c r="T103" s="794"/>
      <c r="U103" s="794"/>
      <c r="V103" s="795"/>
      <c r="W103" s="36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2"/>
      <c r="P104" s="796" t="s">
        <v>71</v>
      </c>
      <c r="Q104" s="794"/>
      <c r="R104" s="794"/>
      <c r="S104" s="794"/>
      <c r="T104" s="794"/>
      <c r="U104" s="794"/>
      <c r="V104" s="795"/>
      <c r="W104" s="36" t="s">
        <v>69</v>
      </c>
      <c r="X104" s="777">
        <f>IFERROR(SUM(X100:X102),"0")</f>
        <v>0</v>
      </c>
      <c r="Y104" s="777">
        <f>IFERROR(SUM(Y100:Y102),"0")</f>
        <v>0</v>
      </c>
      <c r="Z104" s="36"/>
      <c r="AA104" s="778"/>
      <c r="AB104" s="778"/>
      <c r="AC104" s="778"/>
    </row>
    <row r="105" spans="1:68" ht="16.5" customHeight="1" x14ac:dyDescent="0.25">
      <c r="A105" s="807" t="s">
        <v>221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1"/>
      <c r="AB105" s="771"/>
      <c r="AC105" s="771"/>
    </row>
    <row r="106" spans="1:68" ht="14.25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66"/>
      <c r="AB106" s="766"/>
      <c r="AC106" s="766"/>
    </row>
    <row r="107" spans="1:68" ht="27" customHeight="1" x14ac:dyDescent="0.25">
      <c r="A107" s="53" t="s">
        <v>222</v>
      </c>
      <c r="B107" s="53" t="s">
        <v>223</v>
      </c>
      <c r="C107" s="30">
        <v>4301011468</v>
      </c>
      <c r="D107" s="782">
        <v>4680115881327</v>
      </c>
      <c r="E107" s="783"/>
      <c r="F107" s="774">
        <v>1.35</v>
      </c>
      <c r="G107" s="31">
        <v>8</v>
      </c>
      <c r="H107" s="774">
        <v>10.8</v>
      </c>
      <c r="I107" s="774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9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5"/>
      <c r="R107" s="785"/>
      <c r="S107" s="785"/>
      <c r="T107" s="786"/>
      <c r="U107" s="33"/>
      <c r="V107" s="33"/>
      <c r="W107" s="34" t="s">
        <v>69</v>
      </c>
      <c r="X107" s="775">
        <v>0</v>
      </c>
      <c r="Y107" s="776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customHeight="1" x14ac:dyDescent="0.25">
      <c r="A108" s="53" t="s">
        <v>225</v>
      </c>
      <c r="B108" s="53" t="s">
        <v>226</v>
      </c>
      <c r="C108" s="30">
        <v>4301011476</v>
      </c>
      <c r="D108" s="782">
        <v>4680115881518</v>
      </c>
      <c r="E108" s="783"/>
      <c r="F108" s="774">
        <v>0.4</v>
      </c>
      <c r="G108" s="31">
        <v>10</v>
      </c>
      <c r="H108" s="774">
        <v>4</v>
      </c>
      <c r="I108" s="774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9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5"/>
      <c r="R108" s="785"/>
      <c r="S108" s="785"/>
      <c r="T108" s="786"/>
      <c r="U108" s="33"/>
      <c r="V108" s="33"/>
      <c r="W108" s="34" t="s">
        <v>69</v>
      </c>
      <c r="X108" s="775">
        <v>0</v>
      </c>
      <c r="Y108" s="776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228</v>
      </c>
      <c r="B109" s="53" t="s">
        <v>229</v>
      </c>
      <c r="C109" s="30">
        <v>4301011443</v>
      </c>
      <c r="D109" s="782">
        <v>4680115881303</v>
      </c>
      <c r="E109" s="783"/>
      <c r="F109" s="774">
        <v>0.45</v>
      </c>
      <c r="G109" s="31">
        <v>10</v>
      </c>
      <c r="H109" s="774">
        <v>4.5</v>
      </c>
      <c r="I109" s="774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95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5"/>
      <c r="R109" s="785"/>
      <c r="S109" s="785"/>
      <c r="T109" s="786"/>
      <c r="U109" s="33"/>
      <c r="V109" s="33"/>
      <c r="W109" s="34" t="s">
        <v>69</v>
      </c>
      <c r="X109" s="775">
        <v>0</v>
      </c>
      <c r="Y109" s="776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x14ac:dyDescent="0.2">
      <c r="A110" s="801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02"/>
      <c r="P110" s="796" t="s">
        <v>71</v>
      </c>
      <c r="Q110" s="794"/>
      <c r="R110" s="794"/>
      <c r="S110" s="794"/>
      <c r="T110" s="794"/>
      <c r="U110" s="794"/>
      <c r="V110" s="795"/>
      <c r="W110" s="36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02"/>
      <c r="P111" s="796" t="s">
        <v>71</v>
      </c>
      <c r="Q111" s="794"/>
      <c r="R111" s="794"/>
      <c r="S111" s="794"/>
      <c r="T111" s="794"/>
      <c r="U111" s="794"/>
      <c r="V111" s="795"/>
      <c r="W111" s="36" t="s">
        <v>69</v>
      </c>
      <c r="X111" s="777">
        <f>IFERROR(SUM(X107:X109),"0")</f>
        <v>0</v>
      </c>
      <c r="Y111" s="777">
        <f>IFERROR(SUM(Y107:Y109),"0")</f>
        <v>0</v>
      </c>
      <c r="Z111" s="36"/>
      <c r="AA111" s="778"/>
      <c r="AB111" s="778"/>
      <c r="AC111" s="778"/>
    </row>
    <row r="112" spans="1:68" ht="14.25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66"/>
      <c r="AB112" s="766"/>
      <c r="AC112" s="766"/>
    </row>
    <row r="113" spans="1:68" ht="27" customHeight="1" x14ac:dyDescent="0.25">
      <c r="A113" s="53" t="s">
        <v>230</v>
      </c>
      <c r="B113" s="53" t="s">
        <v>231</v>
      </c>
      <c r="C113" s="30">
        <v>4301051437</v>
      </c>
      <c r="D113" s="782">
        <v>4607091386967</v>
      </c>
      <c r="E113" s="783"/>
      <c r="F113" s="774">
        <v>1.35</v>
      </c>
      <c r="G113" s="31">
        <v>6</v>
      </c>
      <c r="H113" s="774">
        <v>8.1</v>
      </c>
      <c r="I113" s="774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11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5"/>
      <c r="R113" s="785"/>
      <c r="S113" s="785"/>
      <c r="T113" s="786"/>
      <c r="U113" s="33"/>
      <c r="V113" s="33"/>
      <c r="W113" s="34" t="s">
        <v>69</v>
      </c>
      <c r="X113" s="775">
        <v>0</v>
      </c>
      <c r="Y113" s="776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2">
        <v>4607091386967</v>
      </c>
      <c r="E114" s="783"/>
      <c r="F114" s="774">
        <v>1.4</v>
      </c>
      <c r="G114" s="31">
        <v>6</v>
      </c>
      <c r="H114" s="774">
        <v>8.4</v>
      </c>
      <c r="I114" s="774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91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5"/>
      <c r="R114" s="785"/>
      <c r="S114" s="785"/>
      <c r="T114" s="786"/>
      <c r="U114" s="33"/>
      <c r="V114" s="33"/>
      <c r="W114" s="34" t="s">
        <v>69</v>
      </c>
      <c r="X114" s="775">
        <v>0</v>
      </c>
      <c r="Y114" s="776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customHeight="1" x14ac:dyDescent="0.25">
      <c r="A115" s="53" t="s">
        <v>234</v>
      </c>
      <c r="B115" s="53" t="s">
        <v>235</v>
      </c>
      <c r="C115" s="30">
        <v>4301051436</v>
      </c>
      <c r="D115" s="782">
        <v>4607091385731</v>
      </c>
      <c r="E115" s="783"/>
      <c r="F115" s="774">
        <v>0.45</v>
      </c>
      <c r="G115" s="31">
        <v>6</v>
      </c>
      <c r="H115" s="774">
        <v>2.7</v>
      </c>
      <c r="I115" s="774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5"/>
      <c r="R115" s="785"/>
      <c r="S115" s="785"/>
      <c r="T115" s="786"/>
      <c r="U115" s="33"/>
      <c r="V115" s="33"/>
      <c r="W115" s="34" t="s">
        <v>69</v>
      </c>
      <c r="X115" s="775">
        <v>0</v>
      </c>
      <c r="Y115" s="776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236</v>
      </c>
      <c r="B116" s="53" t="s">
        <v>237</v>
      </c>
      <c r="C116" s="30">
        <v>4301051438</v>
      </c>
      <c r="D116" s="782">
        <v>4680115880894</v>
      </c>
      <c r="E116" s="783"/>
      <c r="F116" s="774">
        <v>0.33</v>
      </c>
      <c r="G116" s="31">
        <v>6</v>
      </c>
      <c r="H116" s="774">
        <v>1.98</v>
      </c>
      <c r="I116" s="774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5"/>
      <c r="R116" s="785"/>
      <c r="S116" s="785"/>
      <c r="T116" s="786"/>
      <c r="U116" s="33"/>
      <c r="V116" s="33"/>
      <c r="W116" s="34" t="s">
        <v>69</v>
      </c>
      <c r="X116" s="775">
        <v>0</v>
      </c>
      <c r="Y116" s="776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customHeight="1" x14ac:dyDescent="0.25">
      <c r="A117" s="53" t="s">
        <v>239</v>
      </c>
      <c r="B117" s="53" t="s">
        <v>240</v>
      </c>
      <c r="C117" s="30">
        <v>4301051439</v>
      </c>
      <c r="D117" s="782">
        <v>4680115880214</v>
      </c>
      <c r="E117" s="783"/>
      <c r="F117" s="774">
        <v>0.45</v>
      </c>
      <c r="G117" s="31">
        <v>6</v>
      </c>
      <c r="H117" s="774">
        <v>2.7</v>
      </c>
      <c r="I117" s="774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108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5"/>
      <c r="R117" s="785"/>
      <c r="S117" s="785"/>
      <c r="T117" s="786"/>
      <c r="U117" s="33"/>
      <c r="V117" s="33"/>
      <c r="W117" s="34" t="s">
        <v>69</v>
      </c>
      <c r="X117" s="775">
        <v>0</v>
      </c>
      <c r="Y117" s="776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239</v>
      </c>
      <c r="B118" s="53" t="s">
        <v>242</v>
      </c>
      <c r="C118" s="30">
        <v>4301051687</v>
      </c>
      <c r="D118" s="782">
        <v>4680115880214</v>
      </c>
      <c r="E118" s="783"/>
      <c r="F118" s="774">
        <v>0.45</v>
      </c>
      <c r="G118" s="31">
        <v>4</v>
      </c>
      <c r="H118" s="774">
        <v>1.8</v>
      </c>
      <c r="I118" s="774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1086" t="s">
        <v>243</v>
      </c>
      <c r="Q118" s="785"/>
      <c r="R118" s="785"/>
      <c r="S118" s="785"/>
      <c r="T118" s="786"/>
      <c r="U118" s="33"/>
      <c r="V118" s="33"/>
      <c r="W118" s="34" t="s">
        <v>69</v>
      </c>
      <c r="X118" s="775">
        <v>0</v>
      </c>
      <c r="Y118" s="776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801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2"/>
      <c r="P119" s="796" t="s">
        <v>71</v>
      </c>
      <c r="Q119" s="794"/>
      <c r="R119" s="794"/>
      <c r="S119" s="794"/>
      <c r="T119" s="794"/>
      <c r="U119" s="794"/>
      <c r="V119" s="795"/>
      <c r="W119" s="36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2"/>
      <c r="P120" s="796" t="s">
        <v>71</v>
      </c>
      <c r="Q120" s="794"/>
      <c r="R120" s="794"/>
      <c r="S120" s="794"/>
      <c r="T120" s="794"/>
      <c r="U120" s="794"/>
      <c r="V120" s="795"/>
      <c r="W120" s="36" t="s">
        <v>69</v>
      </c>
      <c r="X120" s="777">
        <f>IFERROR(SUM(X113:X118),"0")</f>
        <v>0</v>
      </c>
      <c r="Y120" s="777">
        <f>IFERROR(SUM(Y113:Y118),"0")</f>
        <v>0</v>
      </c>
      <c r="Z120" s="36"/>
      <c r="AA120" s="778"/>
      <c r="AB120" s="778"/>
      <c r="AC120" s="778"/>
    </row>
    <row r="121" spans="1:68" ht="16.5" customHeight="1" x14ac:dyDescent="0.25">
      <c r="A121" s="807" t="s">
        <v>245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1"/>
      <c r="AB121" s="771"/>
      <c r="AC121" s="771"/>
    </row>
    <row r="122" spans="1:68" ht="14.25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66"/>
      <c r="AB122" s="766"/>
      <c r="AC122" s="766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2">
        <v>4680115882133</v>
      </c>
      <c r="E123" s="783"/>
      <c r="F123" s="774">
        <v>1.35</v>
      </c>
      <c r="G123" s="31">
        <v>8</v>
      </c>
      <c r="H123" s="774">
        <v>10.8</v>
      </c>
      <c r="I123" s="774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5"/>
      <c r="R123" s="785"/>
      <c r="S123" s="785"/>
      <c r="T123" s="786"/>
      <c r="U123" s="33"/>
      <c r="V123" s="33"/>
      <c r="W123" s="34" t="s">
        <v>69</v>
      </c>
      <c r="X123" s="775">
        <v>0</v>
      </c>
      <c r="Y123" s="776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customHeight="1" x14ac:dyDescent="0.25">
      <c r="A124" s="53" t="s">
        <v>246</v>
      </c>
      <c r="B124" s="53" t="s">
        <v>249</v>
      </c>
      <c r="C124" s="30">
        <v>4301011703</v>
      </c>
      <c r="D124" s="782">
        <v>4680115882133</v>
      </c>
      <c r="E124" s="783"/>
      <c r="F124" s="774">
        <v>1.4</v>
      </c>
      <c r="G124" s="31">
        <v>8</v>
      </c>
      <c r="H124" s="774">
        <v>11.2</v>
      </c>
      <c r="I124" s="774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5"/>
      <c r="R124" s="785"/>
      <c r="S124" s="785"/>
      <c r="T124" s="786"/>
      <c r="U124" s="33"/>
      <c r="V124" s="33"/>
      <c r="W124" s="34" t="s">
        <v>69</v>
      </c>
      <c r="X124" s="775">
        <v>0</v>
      </c>
      <c r="Y124" s="776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251</v>
      </c>
      <c r="B125" s="53" t="s">
        <v>252</v>
      </c>
      <c r="C125" s="30">
        <v>4301011417</v>
      </c>
      <c r="D125" s="782">
        <v>4680115880269</v>
      </c>
      <c r="E125" s="783"/>
      <c r="F125" s="774">
        <v>0.375</v>
      </c>
      <c r="G125" s="31">
        <v>10</v>
      </c>
      <c r="H125" s="774">
        <v>3.75</v>
      </c>
      <c r="I125" s="774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5"/>
      <c r="R125" s="785"/>
      <c r="S125" s="785"/>
      <c r="T125" s="786"/>
      <c r="U125" s="33"/>
      <c r="V125" s="33"/>
      <c r="W125" s="34" t="s">
        <v>69</v>
      </c>
      <c r="X125" s="775">
        <v>0</v>
      </c>
      <c r="Y125" s="776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253</v>
      </c>
      <c r="B126" s="53" t="s">
        <v>254</v>
      </c>
      <c r="C126" s="30">
        <v>4301011415</v>
      </c>
      <c r="D126" s="782">
        <v>4680115880429</v>
      </c>
      <c r="E126" s="783"/>
      <c r="F126" s="774">
        <v>0.45</v>
      </c>
      <c r="G126" s="31">
        <v>10</v>
      </c>
      <c r="H126" s="774">
        <v>4.5</v>
      </c>
      <c r="I126" s="774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5"/>
      <c r="R126" s="785"/>
      <c r="S126" s="785"/>
      <c r="T126" s="786"/>
      <c r="U126" s="33"/>
      <c r="V126" s="33"/>
      <c r="W126" s="34" t="s">
        <v>69</v>
      </c>
      <c r="X126" s="775">
        <v>0</v>
      </c>
      <c r="Y126" s="776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255</v>
      </c>
      <c r="B127" s="53" t="s">
        <v>256</v>
      </c>
      <c r="C127" s="30">
        <v>4301011462</v>
      </c>
      <c r="D127" s="782">
        <v>4680115881457</v>
      </c>
      <c r="E127" s="783"/>
      <c r="F127" s="774">
        <v>0.75</v>
      </c>
      <c r="G127" s="31">
        <v>6</v>
      </c>
      <c r="H127" s="774">
        <v>4.5</v>
      </c>
      <c r="I127" s="774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8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5"/>
      <c r="R127" s="785"/>
      <c r="S127" s="785"/>
      <c r="T127" s="786"/>
      <c r="U127" s="33"/>
      <c r="V127" s="33"/>
      <c r="W127" s="34" t="s">
        <v>69</v>
      </c>
      <c r="X127" s="775">
        <v>0</v>
      </c>
      <c r="Y127" s="776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801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02"/>
      <c r="P128" s="796" t="s">
        <v>71</v>
      </c>
      <c r="Q128" s="794"/>
      <c r="R128" s="794"/>
      <c r="S128" s="794"/>
      <c r="T128" s="794"/>
      <c r="U128" s="794"/>
      <c r="V128" s="795"/>
      <c r="W128" s="36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02"/>
      <c r="P129" s="796" t="s">
        <v>71</v>
      </c>
      <c r="Q129" s="794"/>
      <c r="R129" s="794"/>
      <c r="S129" s="794"/>
      <c r="T129" s="794"/>
      <c r="U129" s="794"/>
      <c r="V129" s="795"/>
      <c r="W129" s="36" t="s">
        <v>69</v>
      </c>
      <c r="X129" s="777">
        <f>IFERROR(SUM(X123:X127),"0")</f>
        <v>0</v>
      </c>
      <c r="Y129" s="777">
        <f>IFERROR(SUM(Y123:Y127),"0")</f>
        <v>0</v>
      </c>
      <c r="Z129" s="36"/>
      <c r="AA129" s="778"/>
      <c r="AB129" s="778"/>
      <c r="AC129" s="778"/>
    </row>
    <row r="130" spans="1:68" ht="14.25" customHeight="1" x14ac:dyDescent="0.25">
      <c r="A130" s="799" t="s">
        <v>172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66"/>
      <c r="AB130" s="766"/>
      <c r="AC130" s="766"/>
    </row>
    <row r="131" spans="1:68" ht="16.5" customHeight="1" x14ac:dyDescent="0.25">
      <c r="A131" s="53" t="s">
        <v>257</v>
      </c>
      <c r="B131" s="53" t="s">
        <v>258</v>
      </c>
      <c r="C131" s="30">
        <v>4301020345</v>
      </c>
      <c r="D131" s="782">
        <v>4680115881488</v>
      </c>
      <c r="E131" s="783"/>
      <c r="F131" s="774">
        <v>1.35</v>
      </c>
      <c r="G131" s="31">
        <v>8</v>
      </c>
      <c r="H131" s="774">
        <v>10.8</v>
      </c>
      <c r="I131" s="774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11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5"/>
      <c r="R131" s="785"/>
      <c r="S131" s="785"/>
      <c r="T131" s="786"/>
      <c r="U131" s="33"/>
      <c r="V131" s="33"/>
      <c r="W131" s="34" t="s">
        <v>69</v>
      </c>
      <c r="X131" s="775">
        <v>0</v>
      </c>
      <c r="Y131" s="776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260</v>
      </c>
      <c r="B132" s="53" t="s">
        <v>261</v>
      </c>
      <c r="C132" s="30">
        <v>4301020258</v>
      </c>
      <c r="D132" s="782">
        <v>4680115882775</v>
      </c>
      <c r="E132" s="783"/>
      <c r="F132" s="774">
        <v>0.3</v>
      </c>
      <c r="G132" s="31">
        <v>8</v>
      </c>
      <c r="H132" s="774">
        <v>2.4</v>
      </c>
      <c r="I132" s="774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11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5"/>
      <c r="R132" s="785"/>
      <c r="S132" s="785"/>
      <c r="T132" s="786"/>
      <c r="U132" s="33"/>
      <c r="V132" s="33"/>
      <c r="W132" s="34" t="s">
        <v>69</v>
      </c>
      <c r="X132" s="775">
        <v>0</v>
      </c>
      <c r="Y132" s="776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260</v>
      </c>
      <c r="B133" s="53" t="s">
        <v>263</v>
      </c>
      <c r="C133" s="30">
        <v>4301020346</v>
      </c>
      <c r="D133" s="782">
        <v>4680115882775</v>
      </c>
      <c r="E133" s="783"/>
      <c r="F133" s="774">
        <v>0.3</v>
      </c>
      <c r="G133" s="31">
        <v>8</v>
      </c>
      <c r="H133" s="774">
        <v>2.4</v>
      </c>
      <c r="I133" s="774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8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5"/>
      <c r="R133" s="785"/>
      <c r="S133" s="785"/>
      <c r="T133" s="786"/>
      <c r="U133" s="33"/>
      <c r="V133" s="33"/>
      <c r="W133" s="34" t="s">
        <v>69</v>
      </c>
      <c r="X133" s="775">
        <v>0</v>
      </c>
      <c r="Y133" s="776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265</v>
      </c>
      <c r="C134" s="30">
        <v>4301020344</v>
      </c>
      <c r="D134" s="782">
        <v>4680115880658</v>
      </c>
      <c r="E134" s="783"/>
      <c r="F134" s="774">
        <v>0.4</v>
      </c>
      <c r="G134" s="31">
        <v>6</v>
      </c>
      <c r="H134" s="774">
        <v>2.4</v>
      </c>
      <c r="I134" s="774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5"/>
      <c r="R134" s="785"/>
      <c r="S134" s="785"/>
      <c r="T134" s="786"/>
      <c r="U134" s="33"/>
      <c r="V134" s="33"/>
      <c r="W134" s="34" t="s">
        <v>69</v>
      </c>
      <c r="X134" s="775">
        <v>0</v>
      </c>
      <c r="Y134" s="776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x14ac:dyDescent="0.2">
      <c r="A135" s="801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02"/>
      <c r="P135" s="796" t="s">
        <v>71</v>
      </c>
      <c r="Q135" s="794"/>
      <c r="R135" s="794"/>
      <c r="S135" s="794"/>
      <c r="T135" s="794"/>
      <c r="U135" s="794"/>
      <c r="V135" s="795"/>
      <c r="W135" s="36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02"/>
      <c r="P136" s="796" t="s">
        <v>71</v>
      </c>
      <c r="Q136" s="794"/>
      <c r="R136" s="794"/>
      <c r="S136" s="794"/>
      <c r="T136" s="794"/>
      <c r="U136" s="794"/>
      <c r="V136" s="795"/>
      <c r="W136" s="36" t="s">
        <v>69</v>
      </c>
      <c r="X136" s="777">
        <f>IFERROR(SUM(X131:X134),"0")</f>
        <v>0</v>
      </c>
      <c r="Y136" s="777">
        <f>IFERROR(SUM(Y131:Y134),"0")</f>
        <v>0</v>
      </c>
      <c r="Z136" s="36"/>
      <c r="AA136" s="778"/>
      <c r="AB136" s="778"/>
      <c r="AC136" s="778"/>
    </row>
    <row r="137" spans="1:68" ht="14.25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66"/>
      <c r="AB137" s="766"/>
      <c r="AC137" s="766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2">
        <v>4607091385168</v>
      </c>
      <c r="E138" s="783"/>
      <c r="F138" s="774">
        <v>1.35</v>
      </c>
      <c r="G138" s="31">
        <v>6</v>
      </c>
      <c r="H138" s="774">
        <v>8.1</v>
      </c>
      <c r="I138" s="774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5"/>
      <c r="R138" s="785"/>
      <c r="S138" s="785"/>
      <c r="T138" s="786"/>
      <c r="U138" s="33"/>
      <c r="V138" s="33"/>
      <c r="W138" s="34" t="s">
        <v>69</v>
      </c>
      <c r="X138" s="775">
        <v>0</v>
      </c>
      <c r="Y138" s="776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customHeight="1" x14ac:dyDescent="0.25">
      <c r="A139" s="53" t="s">
        <v>266</v>
      </c>
      <c r="B139" s="53" t="s">
        <v>269</v>
      </c>
      <c r="C139" s="30">
        <v>4301051625</v>
      </c>
      <c r="D139" s="782">
        <v>4607091385168</v>
      </c>
      <c r="E139" s="783"/>
      <c r="F139" s="774">
        <v>1.4</v>
      </c>
      <c r="G139" s="31">
        <v>6</v>
      </c>
      <c r="H139" s="774">
        <v>8.4</v>
      </c>
      <c r="I139" s="774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9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5"/>
      <c r="R139" s="785"/>
      <c r="S139" s="785"/>
      <c r="T139" s="786"/>
      <c r="U139" s="33"/>
      <c r="V139" s="33"/>
      <c r="W139" s="34" t="s">
        <v>69</v>
      </c>
      <c r="X139" s="775">
        <v>0</v>
      </c>
      <c r="Y139" s="776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271</v>
      </c>
      <c r="B140" s="53" t="s">
        <v>272</v>
      </c>
      <c r="C140" s="30">
        <v>4301051742</v>
      </c>
      <c r="D140" s="782">
        <v>4680115884540</v>
      </c>
      <c r="E140" s="783"/>
      <c r="F140" s="774">
        <v>1.4</v>
      </c>
      <c r="G140" s="31">
        <v>6</v>
      </c>
      <c r="H140" s="774">
        <v>8.4</v>
      </c>
      <c r="I140" s="774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103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5"/>
      <c r="R140" s="785"/>
      <c r="S140" s="785"/>
      <c r="T140" s="786"/>
      <c r="U140" s="33"/>
      <c r="V140" s="33"/>
      <c r="W140" s="34" t="s">
        <v>69</v>
      </c>
      <c r="X140" s="775">
        <v>0</v>
      </c>
      <c r="Y140" s="776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customHeight="1" x14ac:dyDescent="0.25">
      <c r="A141" s="53" t="s">
        <v>274</v>
      </c>
      <c r="B141" s="53" t="s">
        <v>275</v>
      </c>
      <c r="C141" s="30">
        <v>4301051362</v>
      </c>
      <c r="D141" s="782">
        <v>4607091383256</v>
      </c>
      <c r="E141" s="783"/>
      <c r="F141" s="774">
        <v>0.33</v>
      </c>
      <c r="G141" s="31">
        <v>6</v>
      </c>
      <c r="H141" s="774">
        <v>1.98</v>
      </c>
      <c r="I141" s="774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5"/>
      <c r="R141" s="785"/>
      <c r="S141" s="785"/>
      <c r="T141" s="786"/>
      <c r="U141" s="33"/>
      <c r="V141" s="33"/>
      <c r="W141" s="34" t="s">
        <v>69</v>
      </c>
      <c r="X141" s="775">
        <v>0</v>
      </c>
      <c r="Y141" s="776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277</v>
      </c>
      <c r="B142" s="53" t="s">
        <v>278</v>
      </c>
      <c r="C142" s="30">
        <v>4301051358</v>
      </c>
      <c r="D142" s="782">
        <v>4607091385748</v>
      </c>
      <c r="E142" s="783"/>
      <c r="F142" s="774">
        <v>0.45</v>
      </c>
      <c r="G142" s="31">
        <v>6</v>
      </c>
      <c r="H142" s="774">
        <v>2.7</v>
      </c>
      <c r="I142" s="774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108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5"/>
      <c r="R142" s="785"/>
      <c r="S142" s="785"/>
      <c r="T142" s="786"/>
      <c r="U142" s="33"/>
      <c r="V142" s="33"/>
      <c r="W142" s="34" t="s">
        <v>69</v>
      </c>
      <c r="X142" s="775">
        <v>0</v>
      </c>
      <c r="Y142" s="776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customHeight="1" x14ac:dyDescent="0.25">
      <c r="A143" s="53" t="s">
        <v>279</v>
      </c>
      <c r="B143" s="53" t="s">
        <v>280</v>
      </c>
      <c r="C143" s="30">
        <v>4301051740</v>
      </c>
      <c r="D143" s="782">
        <v>4680115884533</v>
      </c>
      <c r="E143" s="783"/>
      <c r="F143" s="774">
        <v>0.3</v>
      </c>
      <c r="G143" s="31">
        <v>6</v>
      </c>
      <c r="H143" s="774">
        <v>1.8</v>
      </c>
      <c r="I143" s="774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5"/>
      <c r="R143" s="785"/>
      <c r="S143" s="785"/>
      <c r="T143" s="786"/>
      <c r="U143" s="33"/>
      <c r="V143" s="33"/>
      <c r="W143" s="34" t="s">
        <v>69</v>
      </c>
      <c r="X143" s="775">
        <v>0</v>
      </c>
      <c r="Y143" s="776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customHeight="1" x14ac:dyDescent="0.25">
      <c r="A144" s="53" t="s">
        <v>282</v>
      </c>
      <c r="B144" s="53" t="s">
        <v>283</v>
      </c>
      <c r="C144" s="30">
        <v>4301051480</v>
      </c>
      <c r="D144" s="782">
        <v>4680115882645</v>
      </c>
      <c r="E144" s="783"/>
      <c r="F144" s="774">
        <v>0.3</v>
      </c>
      <c r="G144" s="31">
        <v>6</v>
      </c>
      <c r="H144" s="774">
        <v>1.8</v>
      </c>
      <c r="I144" s="774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121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5"/>
      <c r="R144" s="785"/>
      <c r="S144" s="785"/>
      <c r="T144" s="786"/>
      <c r="U144" s="33"/>
      <c r="V144" s="33"/>
      <c r="W144" s="34" t="s">
        <v>69</v>
      </c>
      <c r="X144" s="775">
        <v>0</v>
      </c>
      <c r="Y144" s="776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801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2"/>
      <c r="P145" s="796" t="s">
        <v>71</v>
      </c>
      <c r="Q145" s="794"/>
      <c r="R145" s="794"/>
      <c r="S145" s="794"/>
      <c r="T145" s="794"/>
      <c r="U145" s="794"/>
      <c r="V145" s="795"/>
      <c r="W145" s="36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2"/>
      <c r="P146" s="796" t="s">
        <v>71</v>
      </c>
      <c r="Q146" s="794"/>
      <c r="R146" s="794"/>
      <c r="S146" s="794"/>
      <c r="T146" s="794"/>
      <c r="U146" s="794"/>
      <c r="V146" s="795"/>
      <c r="W146" s="36" t="s">
        <v>69</v>
      </c>
      <c r="X146" s="777">
        <f>IFERROR(SUM(X138:X144),"0")</f>
        <v>0</v>
      </c>
      <c r="Y146" s="777">
        <f>IFERROR(SUM(Y138:Y144),"0")</f>
        <v>0</v>
      </c>
      <c r="Z146" s="36"/>
      <c r="AA146" s="778"/>
      <c r="AB146" s="778"/>
      <c r="AC146" s="778"/>
    </row>
    <row r="147" spans="1:68" ht="14.25" customHeight="1" x14ac:dyDescent="0.25">
      <c r="A147" s="799" t="s">
        <v>213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66"/>
      <c r="AB147" s="766"/>
      <c r="AC147" s="766"/>
    </row>
    <row r="148" spans="1:68" ht="37.5" customHeight="1" x14ac:dyDescent="0.25">
      <c r="A148" s="53" t="s">
        <v>285</v>
      </c>
      <c r="B148" s="53" t="s">
        <v>286</v>
      </c>
      <c r="C148" s="30">
        <v>4301060356</v>
      </c>
      <c r="D148" s="782">
        <v>4680115882652</v>
      </c>
      <c r="E148" s="783"/>
      <c r="F148" s="774">
        <v>0.33</v>
      </c>
      <c r="G148" s="31">
        <v>6</v>
      </c>
      <c r="H148" s="774">
        <v>1.98</v>
      </c>
      <c r="I148" s="774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5"/>
      <c r="R148" s="785"/>
      <c r="S148" s="785"/>
      <c r="T148" s="786"/>
      <c r="U148" s="33"/>
      <c r="V148" s="33"/>
      <c r="W148" s="34" t="s">
        <v>69</v>
      </c>
      <c r="X148" s="775">
        <v>0</v>
      </c>
      <c r="Y148" s="776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customHeight="1" x14ac:dyDescent="0.25">
      <c r="A149" s="53" t="s">
        <v>288</v>
      </c>
      <c r="B149" s="53" t="s">
        <v>289</v>
      </c>
      <c r="C149" s="30">
        <v>4301060309</v>
      </c>
      <c r="D149" s="782">
        <v>4680115880238</v>
      </c>
      <c r="E149" s="783"/>
      <c r="F149" s="774">
        <v>0.33</v>
      </c>
      <c r="G149" s="31">
        <v>6</v>
      </c>
      <c r="H149" s="774">
        <v>1.98</v>
      </c>
      <c r="I149" s="774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5"/>
      <c r="R149" s="785"/>
      <c r="S149" s="785"/>
      <c r="T149" s="786"/>
      <c r="U149" s="33"/>
      <c r="V149" s="33"/>
      <c r="W149" s="34" t="s">
        <v>69</v>
      </c>
      <c r="X149" s="775">
        <v>0</v>
      </c>
      <c r="Y149" s="776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x14ac:dyDescent="0.2">
      <c r="A150" s="801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02"/>
      <c r="P150" s="796" t="s">
        <v>71</v>
      </c>
      <c r="Q150" s="794"/>
      <c r="R150" s="794"/>
      <c r="S150" s="794"/>
      <c r="T150" s="794"/>
      <c r="U150" s="794"/>
      <c r="V150" s="795"/>
      <c r="W150" s="36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2"/>
      <c r="P151" s="796" t="s">
        <v>71</v>
      </c>
      <c r="Q151" s="794"/>
      <c r="R151" s="794"/>
      <c r="S151" s="794"/>
      <c r="T151" s="794"/>
      <c r="U151" s="794"/>
      <c r="V151" s="795"/>
      <c r="W151" s="36" t="s">
        <v>69</v>
      </c>
      <c r="X151" s="777">
        <f>IFERROR(SUM(X148:X149),"0")</f>
        <v>0</v>
      </c>
      <c r="Y151" s="777">
        <f>IFERROR(SUM(Y148:Y149),"0")</f>
        <v>0</v>
      </c>
      <c r="Z151" s="36"/>
      <c r="AA151" s="778"/>
      <c r="AB151" s="778"/>
      <c r="AC151" s="778"/>
    </row>
    <row r="152" spans="1:68" ht="16.5" customHeight="1" x14ac:dyDescent="0.25">
      <c r="A152" s="807" t="s">
        <v>291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1"/>
      <c r="AB152" s="771"/>
      <c r="AC152" s="771"/>
    </row>
    <row r="153" spans="1:68" ht="14.25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66"/>
      <c r="AB153" s="766"/>
      <c r="AC153" s="766"/>
    </row>
    <row r="154" spans="1:68" ht="27" customHeight="1" x14ac:dyDescent="0.25">
      <c r="A154" s="53" t="s">
        <v>292</v>
      </c>
      <c r="B154" s="53" t="s">
        <v>293</v>
      </c>
      <c r="C154" s="30">
        <v>4301011564</v>
      </c>
      <c r="D154" s="782">
        <v>4680115882577</v>
      </c>
      <c r="E154" s="783"/>
      <c r="F154" s="774">
        <v>0.4</v>
      </c>
      <c r="G154" s="31">
        <v>8</v>
      </c>
      <c r="H154" s="774">
        <v>3.2</v>
      </c>
      <c r="I154" s="774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9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5"/>
      <c r="R154" s="785"/>
      <c r="S154" s="785"/>
      <c r="T154" s="786"/>
      <c r="U154" s="33"/>
      <c r="V154" s="33"/>
      <c r="W154" s="34" t="s">
        <v>69</v>
      </c>
      <c r="X154" s="775">
        <v>0</v>
      </c>
      <c r="Y154" s="776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customHeight="1" x14ac:dyDescent="0.25">
      <c r="A155" s="53" t="s">
        <v>292</v>
      </c>
      <c r="B155" s="53" t="s">
        <v>295</v>
      </c>
      <c r="C155" s="30">
        <v>4301011562</v>
      </c>
      <c r="D155" s="782">
        <v>4680115882577</v>
      </c>
      <c r="E155" s="783"/>
      <c r="F155" s="774">
        <v>0.4</v>
      </c>
      <c r="G155" s="31">
        <v>8</v>
      </c>
      <c r="H155" s="774">
        <v>3.2</v>
      </c>
      <c r="I155" s="774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11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5"/>
      <c r="R155" s="785"/>
      <c r="S155" s="785"/>
      <c r="T155" s="786"/>
      <c r="U155" s="33"/>
      <c r="V155" s="33"/>
      <c r="W155" s="34" t="s">
        <v>69</v>
      </c>
      <c r="X155" s="775">
        <v>0</v>
      </c>
      <c r="Y155" s="776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801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2"/>
      <c r="P156" s="796" t="s">
        <v>71</v>
      </c>
      <c r="Q156" s="794"/>
      <c r="R156" s="794"/>
      <c r="S156" s="794"/>
      <c r="T156" s="794"/>
      <c r="U156" s="794"/>
      <c r="V156" s="795"/>
      <c r="W156" s="36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80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2"/>
      <c r="P157" s="796" t="s">
        <v>71</v>
      </c>
      <c r="Q157" s="794"/>
      <c r="R157" s="794"/>
      <c r="S157" s="794"/>
      <c r="T157" s="794"/>
      <c r="U157" s="794"/>
      <c r="V157" s="795"/>
      <c r="W157" s="36" t="s">
        <v>69</v>
      </c>
      <c r="X157" s="777">
        <f>IFERROR(SUM(X154:X155),"0")</f>
        <v>0</v>
      </c>
      <c r="Y157" s="777">
        <f>IFERROR(SUM(Y154:Y155),"0")</f>
        <v>0</v>
      </c>
      <c r="Z157" s="36"/>
      <c r="AA157" s="778"/>
      <c r="AB157" s="778"/>
      <c r="AC157" s="778"/>
    </row>
    <row r="158" spans="1:68" ht="14.25" customHeight="1" x14ac:dyDescent="0.25">
      <c r="A158" s="799" t="s">
        <v>64</v>
      </c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00"/>
      <c r="P158" s="800"/>
      <c r="Q158" s="800"/>
      <c r="R158" s="800"/>
      <c r="S158" s="800"/>
      <c r="T158" s="800"/>
      <c r="U158" s="800"/>
      <c r="V158" s="800"/>
      <c r="W158" s="800"/>
      <c r="X158" s="800"/>
      <c r="Y158" s="800"/>
      <c r="Z158" s="800"/>
      <c r="AA158" s="766"/>
      <c r="AB158" s="766"/>
      <c r="AC158" s="766"/>
    </row>
    <row r="159" spans="1:68" ht="27" customHeight="1" x14ac:dyDescent="0.25">
      <c r="A159" s="53" t="s">
        <v>296</v>
      </c>
      <c r="B159" s="53" t="s">
        <v>297</v>
      </c>
      <c r="C159" s="30">
        <v>4301031234</v>
      </c>
      <c r="D159" s="782">
        <v>4680115883444</v>
      </c>
      <c r="E159" s="783"/>
      <c r="F159" s="774">
        <v>0.35</v>
      </c>
      <c r="G159" s="31">
        <v>8</v>
      </c>
      <c r="H159" s="774">
        <v>2.8</v>
      </c>
      <c r="I159" s="774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2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5"/>
      <c r="R159" s="785"/>
      <c r="S159" s="785"/>
      <c r="T159" s="786"/>
      <c r="U159" s="33"/>
      <c r="V159" s="33"/>
      <c r="W159" s="34" t="s">
        <v>69</v>
      </c>
      <c r="X159" s="775">
        <v>0</v>
      </c>
      <c r="Y159" s="776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customHeight="1" x14ac:dyDescent="0.25">
      <c r="A160" s="53" t="s">
        <v>296</v>
      </c>
      <c r="B160" s="53" t="s">
        <v>299</v>
      </c>
      <c r="C160" s="30">
        <v>4301031235</v>
      </c>
      <c r="D160" s="782">
        <v>4680115883444</v>
      </c>
      <c r="E160" s="783"/>
      <c r="F160" s="774">
        <v>0.35</v>
      </c>
      <c r="G160" s="31">
        <v>8</v>
      </c>
      <c r="H160" s="774">
        <v>2.8</v>
      </c>
      <c r="I160" s="774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117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5"/>
      <c r="R160" s="785"/>
      <c r="S160" s="785"/>
      <c r="T160" s="786"/>
      <c r="U160" s="33"/>
      <c r="V160" s="33"/>
      <c r="W160" s="34" t="s">
        <v>69</v>
      </c>
      <c r="X160" s="775">
        <v>0</v>
      </c>
      <c r="Y160" s="776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x14ac:dyDescent="0.2">
      <c r="A161" s="801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02"/>
      <c r="P161" s="796" t="s">
        <v>71</v>
      </c>
      <c r="Q161" s="794"/>
      <c r="R161" s="794"/>
      <c r="S161" s="794"/>
      <c r="T161" s="794"/>
      <c r="U161" s="794"/>
      <c r="V161" s="795"/>
      <c r="W161" s="36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80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2"/>
      <c r="P162" s="796" t="s">
        <v>71</v>
      </c>
      <c r="Q162" s="794"/>
      <c r="R162" s="794"/>
      <c r="S162" s="794"/>
      <c r="T162" s="794"/>
      <c r="U162" s="794"/>
      <c r="V162" s="795"/>
      <c r="W162" s="36" t="s">
        <v>69</v>
      </c>
      <c r="X162" s="777">
        <f>IFERROR(SUM(X159:X160),"0")</f>
        <v>0</v>
      </c>
      <c r="Y162" s="777">
        <f>IFERROR(SUM(Y159:Y160),"0")</f>
        <v>0</v>
      </c>
      <c r="Z162" s="36"/>
      <c r="AA162" s="778"/>
      <c r="AB162" s="778"/>
      <c r="AC162" s="778"/>
    </row>
    <row r="163" spans="1:68" ht="14.25" customHeight="1" x14ac:dyDescent="0.25">
      <c r="A163" s="799" t="s">
        <v>73</v>
      </c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00"/>
      <c r="P163" s="800"/>
      <c r="Q163" s="800"/>
      <c r="R163" s="800"/>
      <c r="S163" s="800"/>
      <c r="T163" s="800"/>
      <c r="U163" s="800"/>
      <c r="V163" s="800"/>
      <c r="W163" s="800"/>
      <c r="X163" s="800"/>
      <c r="Y163" s="800"/>
      <c r="Z163" s="800"/>
      <c r="AA163" s="766"/>
      <c r="AB163" s="766"/>
      <c r="AC163" s="766"/>
    </row>
    <row r="164" spans="1:68" ht="16.5" customHeight="1" x14ac:dyDescent="0.25">
      <c r="A164" s="53" t="s">
        <v>300</v>
      </c>
      <c r="B164" s="53" t="s">
        <v>301</v>
      </c>
      <c r="C164" s="30">
        <v>4301051477</v>
      </c>
      <c r="D164" s="782">
        <v>4680115882584</v>
      </c>
      <c r="E164" s="783"/>
      <c r="F164" s="774">
        <v>0.33</v>
      </c>
      <c r="G164" s="31">
        <v>8</v>
      </c>
      <c r="H164" s="774">
        <v>2.64</v>
      </c>
      <c r="I164" s="774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93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5"/>
      <c r="R164" s="785"/>
      <c r="S164" s="785"/>
      <c r="T164" s="786"/>
      <c r="U164" s="33"/>
      <c r="V164" s="33"/>
      <c r="W164" s="34" t="s">
        <v>69</v>
      </c>
      <c r="X164" s="775">
        <v>0</v>
      </c>
      <c r="Y164" s="776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300</v>
      </c>
      <c r="B165" s="53" t="s">
        <v>302</v>
      </c>
      <c r="C165" s="30">
        <v>4301051476</v>
      </c>
      <c r="D165" s="782">
        <v>4680115882584</v>
      </c>
      <c r="E165" s="783"/>
      <c r="F165" s="774">
        <v>0.33</v>
      </c>
      <c r="G165" s="31">
        <v>8</v>
      </c>
      <c r="H165" s="774">
        <v>2.64</v>
      </c>
      <c r="I165" s="774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11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5"/>
      <c r="R165" s="785"/>
      <c r="S165" s="785"/>
      <c r="T165" s="786"/>
      <c r="U165" s="33"/>
      <c r="V165" s="33"/>
      <c r="W165" s="34" t="s">
        <v>69</v>
      </c>
      <c r="X165" s="775">
        <v>0</v>
      </c>
      <c r="Y165" s="776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801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2"/>
      <c r="P166" s="796" t="s">
        <v>71</v>
      </c>
      <c r="Q166" s="794"/>
      <c r="R166" s="794"/>
      <c r="S166" s="794"/>
      <c r="T166" s="794"/>
      <c r="U166" s="794"/>
      <c r="V166" s="795"/>
      <c r="W166" s="36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2"/>
      <c r="P167" s="796" t="s">
        <v>71</v>
      </c>
      <c r="Q167" s="794"/>
      <c r="R167" s="794"/>
      <c r="S167" s="794"/>
      <c r="T167" s="794"/>
      <c r="U167" s="794"/>
      <c r="V167" s="795"/>
      <c r="W167" s="36" t="s">
        <v>69</v>
      </c>
      <c r="X167" s="777">
        <f>IFERROR(SUM(X164:X165),"0")</f>
        <v>0</v>
      </c>
      <c r="Y167" s="777">
        <f>IFERROR(SUM(Y164:Y165),"0")</f>
        <v>0</v>
      </c>
      <c r="Z167" s="36"/>
      <c r="AA167" s="778"/>
      <c r="AB167" s="778"/>
      <c r="AC167" s="778"/>
    </row>
    <row r="168" spans="1:68" ht="16.5" customHeight="1" x14ac:dyDescent="0.25">
      <c r="A168" s="807" t="s">
        <v>113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71"/>
      <c r="AB168" s="771"/>
      <c r="AC168" s="771"/>
    </row>
    <row r="169" spans="1:68" ht="14.25" customHeight="1" x14ac:dyDescent="0.25">
      <c r="A169" s="799" t="s">
        <v>115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66"/>
      <c r="AB169" s="766"/>
      <c r="AC169" s="766"/>
    </row>
    <row r="170" spans="1:68" ht="27" customHeight="1" x14ac:dyDescent="0.25">
      <c r="A170" s="53" t="s">
        <v>303</v>
      </c>
      <c r="B170" s="53" t="s">
        <v>304</v>
      </c>
      <c r="C170" s="30">
        <v>4301011705</v>
      </c>
      <c r="D170" s="782">
        <v>4607091384604</v>
      </c>
      <c r="E170" s="783"/>
      <c r="F170" s="774">
        <v>0.4</v>
      </c>
      <c r="G170" s="31">
        <v>10</v>
      </c>
      <c r="H170" s="774">
        <v>4</v>
      </c>
      <c r="I170" s="774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11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5"/>
      <c r="R170" s="785"/>
      <c r="S170" s="785"/>
      <c r="T170" s="786"/>
      <c r="U170" s="33"/>
      <c r="V170" s="33"/>
      <c r="W170" s="34" t="s">
        <v>69</v>
      </c>
      <c r="X170" s="775">
        <v>0</v>
      </c>
      <c r="Y170" s="776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801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2"/>
      <c r="P171" s="796" t="s">
        <v>71</v>
      </c>
      <c r="Q171" s="794"/>
      <c r="R171" s="794"/>
      <c r="S171" s="794"/>
      <c r="T171" s="794"/>
      <c r="U171" s="794"/>
      <c r="V171" s="795"/>
      <c r="W171" s="36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02"/>
      <c r="P172" s="796" t="s">
        <v>71</v>
      </c>
      <c r="Q172" s="794"/>
      <c r="R172" s="794"/>
      <c r="S172" s="794"/>
      <c r="T172" s="794"/>
      <c r="U172" s="794"/>
      <c r="V172" s="795"/>
      <c r="W172" s="36" t="s">
        <v>69</v>
      </c>
      <c r="X172" s="777">
        <f>IFERROR(SUM(X170:X170),"0")</f>
        <v>0</v>
      </c>
      <c r="Y172" s="777">
        <f>IFERROR(SUM(Y170:Y170),"0")</f>
        <v>0</v>
      </c>
      <c r="Z172" s="36"/>
      <c r="AA172" s="778"/>
      <c r="AB172" s="778"/>
      <c r="AC172" s="778"/>
    </row>
    <row r="173" spans="1:68" ht="14.25" customHeight="1" x14ac:dyDescent="0.25">
      <c r="A173" s="799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66"/>
      <c r="AB173" s="766"/>
      <c r="AC173" s="766"/>
    </row>
    <row r="174" spans="1:68" ht="16.5" customHeight="1" x14ac:dyDescent="0.25">
      <c r="A174" s="53" t="s">
        <v>306</v>
      </c>
      <c r="B174" s="53" t="s">
        <v>307</v>
      </c>
      <c r="C174" s="30">
        <v>4301030895</v>
      </c>
      <c r="D174" s="782">
        <v>4607091387667</v>
      </c>
      <c r="E174" s="783"/>
      <c r="F174" s="774">
        <v>0.9</v>
      </c>
      <c r="G174" s="31">
        <v>10</v>
      </c>
      <c r="H174" s="774">
        <v>9</v>
      </c>
      <c r="I174" s="774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5"/>
      <c r="R174" s="785"/>
      <c r="S174" s="785"/>
      <c r="T174" s="786"/>
      <c r="U174" s="33"/>
      <c r="V174" s="33"/>
      <c r="W174" s="34" t="s">
        <v>69</v>
      </c>
      <c r="X174" s="775">
        <v>0</v>
      </c>
      <c r="Y174" s="776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309</v>
      </c>
      <c r="B175" s="53" t="s">
        <v>310</v>
      </c>
      <c r="C175" s="30">
        <v>4301030961</v>
      </c>
      <c r="D175" s="782">
        <v>4607091387636</v>
      </c>
      <c r="E175" s="783"/>
      <c r="F175" s="774">
        <v>0.7</v>
      </c>
      <c r="G175" s="31">
        <v>6</v>
      </c>
      <c r="H175" s="774">
        <v>4.2</v>
      </c>
      <c r="I175" s="774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9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5"/>
      <c r="R175" s="785"/>
      <c r="S175" s="785"/>
      <c r="T175" s="786"/>
      <c r="U175" s="33"/>
      <c r="V175" s="33"/>
      <c r="W175" s="34" t="s">
        <v>69</v>
      </c>
      <c r="X175" s="775">
        <v>0</v>
      </c>
      <c r="Y175" s="776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312</v>
      </c>
      <c r="B176" s="53" t="s">
        <v>313</v>
      </c>
      <c r="C176" s="30">
        <v>4301030963</v>
      </c>
      <c r="D176" s="782">
        <v>4607091382426</v>
      </c>
      <c r="E176" s="783"/>
      <c r="F176" s="774">
        <v>0.9</v>
      </c>
      <c r="G176" s="31">
        <v>10</v>
      </c>
      <c r="H176" s="774">
        <v>9</v>
      </c>
      <c r="I176" s="774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5"/>
      <c r="R176" s="785"/>
      <c r="S176" s="785"/>
      <c r="T176" s="786"/>
      <c r="U176" s="33"/>
      <c r="V176" s="33"/>
      <c r="W176" s="34" t="s">
        <v>69</v>
      </c>
      <c r="X176" s="775">
        <v>0</v>
      </c>
      <c r="Y176" s="776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customHeight="1" x14ac:dyDescent="0.25">
      <c r="A177" s="53" t="s">
        <v>315</v>
      </c>
      <c r="B177" s="53" t="s">
        <v>316</v>
      </c>
      <c r="C177" s="30">
        <v>4301030962</v>
      </c>
      <c r="D177" s="782">
        <v>4607091386547</v>
      </c>
      <c r="E177" s="783"/>
      <c r="F177" s="774">
        <v>0.35</v>
      </c>
      <c r="G177" s="31">
        <v>8</v>
      </c>
      <c r="H177" s="774">
        <v>2.8</v>
      </c>
      <c r="I177" s="774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5"/>
      <c r="R177" s="785"/>
      <c r="S177" s="785"/>
      <c r="T177" s="786"/>
      <c r="U177" s="33"/>
      <c r="V177" s="33"/>
      <c r="W177" s="34" t="s">
        <v>69</v>
      </c>
      <c r="X177" s="775">
        <v>0</v>
      </c>
      <c r="Y177" s="776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317</v>
      </c>
      <c r="B178" s="53" t="s">
        <v>318</v>
      </c>
      <c r="C178" s="30">
        <v>4301030964</v>
      </c>
      <c r="D178" s="782">
        <v>4607091382464</v>
      </c>
      <c r="E178" s="783"/>
      <c r="F178" s="774">
        <v>0.35</v>
      </c>
      <c r="G178" s="31">
        <v>8</v>
      </c>
      <c r="H178" s="774">
        <v>2.8</v>
      </c>
      <c r="I178" s="774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5"/>
      <c r="R178" s="785"/>
      <c r="S178" s="785"/>
      <c r="T178" s="786"/>
      <c r="U178" s="33"/>
      <c r="V178" s="33"/>
      <c r="W178" s="34" t="s">
        <v>69</v>
      </c>
      <c r="X178" s="775">
        <v>0</v>
      </c>
      <c r="Y178" s="776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801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2"/>
      <c r="P179" s="796" t="s">
        <v>71</v>
      </c>
      <c r="Q179" s="794"/>
      <c r="R179" s="794"/>
      <c r="S179" s="794"/>
      <c r="T179" s="794"/>
      <c r="U179" s="794"/>
      <c r="V179" s="795"/>
      <c r="W179" s="36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02"/>
      <c r="P180" s="796" t="s">
        <v>71</v>
      </c>
      <c r="Q180" s="794"/>
      <c r="R180" s="794"/>
      <c r="S180" s="794"/>
      <c r="T180" s="794"/>
      <c r="U180" s="794"/>
      <c r="V180" s="795"/>
      <c r="W180" s="36" t="s">
        <v>69</v>
      </c>
      <c r="X180" s="777">
        <f>IFERROR(SUM(X174:X178),"0")</f>
        <v>0</v>
      </c>
      <c r="Y180" s="777">
        <f>IFERROR(SUM(Y174:Y178),"0")</f>
        <v>0</v>
      </c>
      <c r="Z180" s="36"/>
      <c r="AA180" s="778"/>
      <c r="AB180" s="778"/>
      <c r="AC180" s="778"/>
    </row>
    <row r="181" spans="1:68" ht="14.25" customHeight="1" x14ac:dyDescent="0.25">
      <c r="A181" s="799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66"/>
      <c r="AB181" s="766"/>
      <c r="AC181" s="766"/>
    </row>
    <row r="182" spans="1:68" ht="16.5" customHeight="1" x14ac:dyDescent="0.25">
      <c r="A182" s="53" t="s">
        <v>319</v>
      </c>
      <c r="B182" s="53" t="s">
        <v>320</v>
      </c>
      <c r="C182" s="30">
        <v>4301051653</v>
      </c>
      <c r="D182" s="782">
        <v>4607091386264</v>
      </c>
      <c r="E182" s="783"/>
      <c r="F182" s="774">
        <v>0.5</v>
      </c>
      <c r="G182" s="31">
        <v>6</v>
      </c>
      <c r="H182" s="774">
        <v>3</v>
      </c>
      <c r="I182" s="774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0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5"/>
      <c r="R182" s="785"/>
      <c r="S182" s="785"/>
      <c r="T182" s="786"/>
      <c r="U182" s="33"/>
      <c r="V182" s="33"/>
      <c r="W182" s="34" t="s">
        <v>69</v>
      </c>
      <c r="X182" s="775">
        <v>0</v>
      </c>
      <c r="Y182" s="776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322</v>
      </c>
      <c r="B183" s="53" t="s">
        <v>323</v>
      </c>
      <c r="C183" s="30">
        <v>4301051313</v>
      </c>
      <c r="D183" s="782">
        <v>4607091385427</v>
      </c>
      <c r="E183" s="783"/>
      <c r="F183" s="774">
        <v>0.5</v>
      </c>
      <c r="G183" s="31">
        <v>6</v>
      </c>
      <c r="H183" s="774">
        <v>3</v>
      </c>
      <c r="I183" s="774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5"/>
      <c r="R183" s="785"/>
      <c r="S183" s="785"/>
      <c r="T183" s="786"/>
      <c r="U183" s="33"/>
      <c r="V183" s="33"/>
      <c r="W183" s="34" t="s">
        <v>69</v>
      </c>
      <c r="X183" s="775">
        <v>0</v>
      </c>
      <c r="Y183" s="776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801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02"/>
      <c r="P184" s="796" t="s">
        <v>71</v>
      </c>
      <c r="Q184" s="794"/>
      <c r="R184" s="794"/>
      <c r="S184" s="794"/>
      <c r="T184" s="794"/>
      <c r="U184" s="794"/>
      <c r="V184" s="795"/>
      <c r="W184" s="36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2"/>
      <c r="P185" s="796" t="s">
        <v>71</v>
      </c>
      <c r="Q185" s="794"/>
      <c r="R185" s="794"/>
      <c r="S185" s="794"/>
      <c r="T185" s="794"/>
      <c r="U185" s="794"/>
      <c r="V185" s="795"/>
      <c r="W185" s="36" t="s">
        <v>69</v>
      </c>
      <c r="X185" s="777">
        <f>IFERROR(SUM(X182:X183),"0")</f>
        <v>0</v>
      </c>
      <c r="Y185" s="777">
        <f>IFERROR(SUM(Y182:Y183),"0")</f>
        <v>0</v>
      </c>
      <c r="Z185" s="36"/>
      <c r="AA185" s="778"/>
      <c r="AB185" s="778"/>
      <c r="AC185" s="778"/>
    </row>
    <row r="186" spans="1:68" ht="27.75" customHeight="1" x14ac:dyDescent="0.2">
      <c r="A186" s="889" t="s">
        <v>325</v>
      </c>
      <c r="B186" s="890"/>
      <c r="C186" s="890"/>
      <c r="D186" s="890"/>
      <c r="E186" s="890"/>
      <c r="F186" s="890"/>
      <c r="G186" s="890"/>
      <c r="H186" s="890"/>
      <c r="I186" s="890"/>
      <c r="J186" s="890"/>
      <c r="K186" s="890"/>
      <c r="L186" s="890"/>
      <c r="M186" s="890"/>
      <c r="N186" s="890"/>
      <c r="O186" s="890"/>
      <c r="P186" s="890"/>
      <c r="Q186" s="890"/>
      <c r="R186" s="890"/>
      <c r="S186" s="890"/>
      <c r="T186" s="890"/>
      <c r="U186" s="890"/>
      <c r="V186" s="890"/>
      <c r="W186" s="890"/>
      <c r="X186" s="890"/>
      <c r="Y186" s="890"/>
      <c r="Z186" s="890"/>
      <c r="AA186" s="47"/>
      <c r="AB186" s="47"/>
      <c r="AC186" s="47"/>
    </row>
    <row r="187" spans="1:68" ht="16.5" customHeight="1" x14ac:dyDescent="0.25">
      <c r="A187" s="807" t="s">
        <v>326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71"/>
      <c r="AB187" s="771"/>
      <c r="AC187" s="771"/>
    </row>
    <row r="188" spans="1:68" ht="14.25" customHeight="1" x14ac:dyDescent="0.25">
      <c r="A188" s="799" t="s">
        <v>172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66"/>
      <c r="AB188" s="766"/>
      <c r="AC188" s="766"/>
    </row>
    <row r="189" spans="1:68" ht="27" customHeight="1" x14ac:dyDescent="0.25">
      <c r="A189" s="53" t="s">
        <v>327</v>
      </c>
      <c r="B189" s="53" t="s">
        <v>328</v>
      </c>
      <c r="C189" s="30">
        <v>4301020323</v>
      </c>
      <c r="D189" s="782">
        <v>4680115886223</v>
      </c>
      <c r="E189" s="783"/>
      <c r="F189" s="774">
        <v>0.33</v>
      </c>
      <c r="G189" s="31">
        <v>6</v>
      </c>
      <c r="H189" s="774">
        <v>1.98</v>
      </c>
      <c r="I189" s="774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5"/>
      <c r="R189" s="785"/>
      <c r="S189" s="785"/>
      <c r="T189" s="786"/>
      <c r="U189" s="33"/>
      <c r="V189" s="33"/>
      <c r="W189" s="34" t="s">
        <v>69</v>
      </c>
      <c r="X189" s="775">
        <v>0</v>
      </c>
      <c r="Y189" s="776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801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2"/>
      <c r="P190" s="796" t="s">
        <v>71</v>
      </c>
      <c r="Q190" s="794"/>
      <c r="R190" s="794"/>
      <c r="S190" s="794"/>
      <c r="T190" s="794"/>
      <c r="U190" s="794"/>
      <c r="V190" s="795"/>
      <c r="W190" s="36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02"/>
      <c r="P191" s="796" t="s">
        <v>71</v>
      </c>
      <c r="Q191" s="794"/>
      <c r="R191" s="794"/>
      <c r="S191" s="794"/>
      <c r="T191" s="794"/>
      <c r="U191" s="794"/>
      <c r="V191" s="795"/>
      <c r="W191" s="36" t="s">
        <v>69</v>
      </c>
      <c r="X191" s="777">
        <f>IFERROR(SUM(X189:X189),"0")</f>
        <v>0</v>
      </c>
      <c r="Y191" s="777">
        <f>IFERROR(SUM(Y189:Y189),"0")</f>
        <v>0</v>
      </c>
      <c r="Z191" s="36"/>
      <c r="AA191" s="778"/>
      <c r="AB191" s="778"/>
      <c r="AC191" s="778"/>
    </row>
    <row r="192" spans="1:68" ht="14.25" customHeight="1" x14ac:dyDescent="0.25">
      <c r="A192" s="799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66"/>
      <c r="AB192" s="766"/>
      <c r="AC192" s="766"/>
    </row>
    <row r="193" spans="1:68" ht="27" customHeight="1" x14ac:dyDescent="0.25">
      <c r="A193" s="53" t="s">
        <v>330</v>
      </c>
      <c r="B193" s="53" t="s">
        <v>331</v>
      </c>
      <c r="C193" s="30">
        <v>4301031191</v>
      </c>
      <c r="D193" s="782">
        <v>4680115880993</v>
      </c>
      <c r="E193" s="783"/>
      <c r="F193" s="774">
        <v>0.7</v>
      </c>
      <c r="G193" s="31">
        <v>6</v>
      </c>
      <c r="H193" s="774">
        <v>4.2</v>
      </c>
      <c r="I193" s="774">
        <v>4.47</v>
      </c>
      <c r="J193" s="31">
        <v>132</v>
      </c>
      <c r="K193" s="31" t="s">
        <v>128</v>
      </c>
      <c r="L193" s="31"/>
      <c r="M193" s="32" t="s">
        <v>68</v>
      </c>
      <c r="N193" s="32"/>
      <c r="O193" s="31">
        <v>40</v>
      </c>
      <c r="P193" s="9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5"/>
      <c r="R193" s="785"/>
      <c r="S193" s="785"/>
      <c r="T193" s="786"/>
      <c r="U193" s="33"/>
      <c r="V193" s="33"/>
      <c r="W193" s="34" t="s">
        <v>69</v>
      </c>
      <c r="X193" s="775">
        <v>0</v>
      </c>
      <c r="Y193" s="776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333</v>
      </c>
      <c r="B194" s="53" t="s">
        <v>334</v>
      </c>
      <c r="C194" s="30">
        <v>4301031204</v>
      </c>
      <c r="D194" s="782">
        <v>4680115881761</v>
      </c>
      <c r="E194" s="783"/>
      <c r="F194" s="774">
        <v>0.7</v>
      </c>
      <c r="G194" s="31">
        <v>6</v>
      </c>
      <c r="H194" s="774">
        <v>4.2</v>
      </c>
      <c r="I194" s="774">
        <v>4.47</v>
      </c>
      <c r="J194" s="31">
        <v>132</v>
      </c>
      <c r="K194" s="31" t="s">
        <v>128</v>
      </c>
      <c r="L194" s="31"/>
      <c r="M194" s="32" t="s">
        <v>68</v>
      </c>
      <c r="N194" s="32"/>
      <c r="O194" s="31">
        <v>40</v>
      </c>
      <c r="P194" s="11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5"/>
      <c r="R194" s="785"/>
      <c r="S194" s="785"/>
      <c r="T194" s="786"/>
      <c r="U194" s="33"/>
      <c r="V194" s="33"/>
      <c r="W194" s="34" t="s">
        <v>69</v>
      </c>
      <c r="X194" s="775">
        <v>100</v>
      </c>
      <c r="Y194" s="776">
        <f t="shared" si="36"/>
        <v>100.80000000000001</v>
      </c>
      <c r="Z194" s="35">
        <f>IFERROR(IF(Y194=0,"",ROUNDUP(Y194/H194,0)*0.00902),"")</f>
        <v>0.21648000000000001</v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106.42857142857143</v>
      </c>
      <c r="BN194" s="63">
        <f t="shared" si="38"/>
        <v>107.28</v>
      </c>
      <c r="BO194" s="63">
        <f t="shared" si="39"/>
        <v>0.18037518037518038</v>
      </c>
      <c r="BP194" s="63">
        <f t="shared" si="40"/>
        <v>0.18181818181818182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2">
        <v>4680115881563</v>
      </c>
      <c r="E195" s="783"/>
      <c r="F195" s="774">
        <v>0.7</v>
      </c>
      <c r="G195" s="31">
        <v>6</v>
      </c>
      <c r="H195" s="774">
        <v>4.2</v>
      </c>
      <c r="I195" s="774">
        <v>4.41</v>
      </c>
      <c r="J195" s="31">
        <v>132</v>
      </c>
      <c r="K195" s="31" t="s">
        <v>128</v>
      </c>
      <c r="L195" s="31"/>
      <c r="M195" s="32" t="s">
        <v>68</v>
      </c>
      <c r="N195" s="32"/>
      <c r="O195" s="31">
        <v>40</v>
      </c>
      <c r="P195" s="10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5"/>
      <c r="R195" s="785"/>
      <c r="S195" s="785"/>
      <c r="T195" s="786"/>
      <c r="U195" s="33"/>
      <c r="V195" s="33"/>
      <c r="W195" s="34" t="s">
        <v>69</v>
      </c>
      <c r="X195" s="775">
        <v>60</v>
      </c>
      <c r="Y195" s="776">
        <f t="shared" si="36"/>
        <v>63</v>
      </c>
      <c r="Z195" s="35">
        <f>IFERROR(IF(Y195=0,"",ROUNDUP(Y195/H195,0)*0.00902),"")</f>
        <v>0.1353</v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63</v>
      </c>
      <c r="BN195" s="63">
        <f t="shared" si="38"/>
        <v>66.149999999999991</v>
      </c>
      <c r="BO195" s="63">
        <f t="shared" si="39"/>
        <v>0.10822510822510822</v>
      </c>
      <c r="BP195" s="63">
        <f t="shared" si="40"/>
        <v>0.11363636363636365</v>
      </c>
    </row>
    <row r="196" spans="1:68" ht="27" customHeight="1" x14ac:dyDescent="0.25">
      <c r="A196" s="53" t="s">
        <v>339</v>
      </c>
      <c r="B196" s="53" t="s">
        <v>340</v>
      </c>
      <c r="C196" s="30">
        <v>4301031199</v>
      </c>
      <c r="D196" s="782">
        <v>4680115880986</v>
      </c>
      <c r="E196" s="783"/>
      <c r="F196" s="774">
        <v>0.35</v>
      </c>
      <c r="G196" s="31">
        <v>6</v>
      </c>
      <c r="H196" s="774">
        <v>2.1</v>
      </c>
      <c r="I196" s="774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5"/>
      <c r="R196" s="785"/>
      <c r="S196" s="785"/>
      <c r="T196" s="786"/>
      <c r="U196" s="33"/>
      <c r="V196" s="33"/>
      <c r="W196" s="34" t="s">
        <v>69</v>
      </c>
      <c r="X196" s="775">
        <v>0</v>
      </c>
      <c r="Y196" s="776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341</v>
      </c>
      <c r="B197" s="53" t="s">
        <v>342</v>
      </c>
      <c r="C197" s="30">
        <v>4301031205</v>
      </c>
      <c r="D197" s="782">
        <v>4680115881785</v>
      </c>
      <c r="E197" s="783"/>
      <c r="F197" s="774">
        <v>0.35</v>
      </c>
      <c r="G197" s="31">
        <v>6</v>
      </c>
      <c r="H197" s="774">
        <v>2.1</v>
      </c>
      <c r="I197" s="774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5"/>
      <c r="R197" s="785"/>
      <c r="S197" s="785"/>
      <c r="T197" s="786"/>
      <c r="U197" s="33"/>
      <c r="V197" s="33"/>
      <c r="W197" s="34" t="s">
        <v>69</v>
      </c>
      <c r="X197" s="775">
        <v>0</v>
      </c>
      <c r="Y197" s="776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343</v>
      </c>
      <c r="B198" s="53" t="s">
        <v>344</v>
      </c>
      <c r="C198" s="30">
        <v>4301031202</v>
      </c>
      <c r="D198" s="782">
        <v>4680115881679</v>
      </c>
      <c r="E198" s="783"/>
      <c r="F198" s="774">
        <v>0.35</v>
      </c>
      <c r="G198" s="31">
        <v>6</v>
      </c>
      <c r="H198" s="774">
        <v>2.1</v>
      </c>
      <c r="I198" s="774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5"/>
      <c r="R198" s="785"/>
      <c r="S198" s="785"/>
      <c r="T198" s="786"/>
      <c r="U198" s="33"/>
      <c r="V198" s="33"/>
      <c r="W198" s="34" t="s">
        <v>69</v>
      </c>
      <c r="X198" s="775">
        <v>21</v>
      </c>
      <c r="Y198" s="776">
        <f t="shared" si="36"/>
        <v>21</v>
      </c>
      <c r="Z198" s="35">
        <f>IFERROR(IF(Y198=0,"",ROUNDUP(Y198/H198,0)*0.00502),"")</f>
        <v>5.0200000000000002E-2</v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22</v>
      </c>
      <c r="BN198" s="63">
        <f t="shared" si="38"/>
        <v>22</v>
      </c>
      <c r="BO198" s="63">
        <f t="shared" si="39"/>
        <v>4.2735042735042736E-2</v>
      </c>
      <c r="BP198" s="63">
        <f t="shared" si="40"/>
        <v>4.2735042735042736E-2</v>
      </c>
    </row>
    <row r="199" spans="1:68" ht="27" customHeight="1" x14ac:dyDescent="0.25">
      <c r="A199" s="53" t="s">
        <v>345</v>
      </c>
      <c r="B199" s="53" t="s">
        <v>346</v>
      </c>
      <c r="C199" s="30">
        <v>4301031158</v>
      </c>
      <c r="D199" s="782">
        <v>4680115880191</v>
      </c>
      <c r="E199" s="783"/>
      <c r="F199" s="774">
        <v>0.4</v>
      </c>
      <c r="G199" s="31">
        <v>6</v>
      </c>
      <c r="H199" s="774">
        <v>2.4</v>
      </c>
      <c r="I199" s="774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5"/>
      <c r="R199" s="785"/>
      <c r="S199" s="785"/>
      <c r="T199" s="786"/>
      <c r="U199" s="33"/>
      <c r="V199" s="33"/>
      <c r="W199" s="34" t="s">
        <v>69</v>
      </c>
      <c r="X199" s="775">
        <v>0</v>
      </c>
      <c r="Y199" s="776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347</v>
      </c>
      <c r="B200" s="53" t="s">
        <v>348</v>
      </c>
      <c r="C200" s="30">
        <v>4301031245</v>
      </c>
      <c r="D200" s="782">
        <v>4680115883963</v>
      </c>
      <c r="E200" s="783"/>
      <c r="F200" s="774">
        <v>0.28000000000000003</v>
      </c>
      <c r="G200" s="31">
        <v>6</v>
      </c>
      <c r="H200" s="774">
        <v>1.68</v>
      </c>
      <c r="I200" s="774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5"/>
      <c r="R200" s="785"/>
      <c r="S200" s="785"/>
      <c r="T200" s="786"/>
      <c r="U200" s="33"/>
      <c r="V200" s="33"/>
      <c r="W200" s="34" t="s">
        <v>69</v>
      </c>
      <c r="X200" s="775">
        <v>0</v>
      </c>
      <c r="Y200" s="776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01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2"/>
      <c r="P201" s="796" t="s">
        <v>71</v>
      </c>
      <c r="Q201" s="794"/>
      <c r="R201" s="794"/>
      <c r="S201" s="794"/>
      <c r="T201" s="794"/>
      <c r="U201" s="794"/>
      <c r="V201" s="795"/>
      <c r="W201" s="36" t="s">
        <v>72</v>
      </c>
      <c r="X201" s="777">
        <f>IFERROR(X193/H193,"0")+IFERROR(X194/H194,"0")+IFERROR(X195/H195,"0")+IFERROR(X196/H196,"0")+IFERROR(X197/H197,"0")+IFERROR(X198/H198,"0")+IFERROR(X199/H199,"0")+IFERROR(X200/H200,"0")</f>
        <v>48.095238095238095</v>
      </c>
      <c r="Y201" s="777">
        <f>IFERROR(Y193/H193,"0")+IFERROR(Y194/H194,"0")+IFERROR(Y195/H195,"0")+IFERROR(Y196/H196,"0")+IFERROR(Y197/H197,"0")+IFERROR(Y198/H198,"0")+IFERROR(Y199/H199,"0")+IFERROR(Y200/H200,"0")</f>
        <v>49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0.40198</v>
      </c>
      <c r="AA201" s="778"/>
      <c r="AB201" s="778"/>
      <c r="AC201" s="778"/>
    </row>
    <row r="202" spans="1:68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2"/>
      <c r="P202" s="796" t="s">
        <v>71</v>
      </c>
      <c r="Q202" s="794"/>
      <c r="R202" s="794"/>
      <c r="S202" s="794"/>
      <c r="T202" s="794"/>
      <c r="U202" s="794"/>
      <c r="V202" s="795"/>
      <c r="W202" s="36" t="s">
        <v>69</v>
      </c>
      <c r="X202" s="777">
        <f>IFERROR(SUM(X193:X200),"0")</f>
        <v>181</v>
      </c>
      <c r="Y202" s="777">
        <f>IFERROR(SUM(Y193:Y200),"0")</f>
        <v>184.8</v>
      </c>
      <c r="Z202" s="36"/>
      <c r="AA202" s="778"/>
      <c r="AB202" s="778"/>
      <c r="AC202" s="778"/>
    </row>
    <row r="203" spans="1:68" ht="16.5" customHeight="1" x14ac:dyDescent="0.25">
      <c r="A203" s="807" t="s">
        <v>350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71"/>
      <c r="AB203" s="771"/>
      <c r="AC203" s="771"/>
    </row>
    <row r="204" spans="1:68" ht="14.25" customHeight="1" x14ac:dyDescent="0.25">
      <c r="A204" s="799" t="s">
        <v>115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66"/>
      <c r="AB204" s="766"/>
      <c r="AC204" s="766"/>
    </row>
    <row r="205" spans="1:68" ht="16.5" customHeight="1" x14ac:dyDescent="0.25">
      <c r="A205" s="53" t="s">
        <v>351</v>
      </c>
      <c r="B205" s="53" t="s">
        <v>352</v>
      </c>
      <c r="C205" s="30">
        <v>4301011450</v>
      </c>
      <c r="D205" s="782">
        <v>4680115881402</v>
      </c>
      <c r="E205" s="783"/>
      <c r="F205" s="774">
        <v>1.35</v>
      </c>
      <c r="G205" s="31">
        <v>8</v>
      </c>
      <c r="H205" s="774">
        <v>10.8</v>
      </c>
      <c r="I205" s="774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11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5"/>
      <c r="R205" s="785"/>
      <c r="S205" s="785"/>
      <c r="T205" s="786"/>
      <c r="U205" s="33"/>
      <c r="V205" s="33"/>
      <c r="W205" s="34" t="s">
        <v>69</v>
      </c>
      <c r="X205" s="775">
        <v>0</v>
      </c>
      <c r="Y205" s="776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354</v>
      </c>
      <c r="B206" s="53" t="s">
        <v>355</v>
      </c>
      <c r="C206" s="30">
        <v>4301011767</v>
      </c>
      <c r="D206" s="782">
        <v>4680115881396</v>
      </c>
      <c r="E206" s="783"/>
      <c r="F206" s="774">
        <v>0.45</v>
      </c>
      <c r="G206" s="31">
        <v>6</v>
      </c>
      <c r="H206" s="774">
        <v>2.7</v>
      </c>
      <c r="I206" s="774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5"/>
      <c r="R206" s="785"/>
      <c r="S206" s="785"/>
      <c r="T206" s="786"/>
      <c r="U206" s="33"/>
      <c r="V206" s="33"/>
      <c r="W206" s="34" t="s">
        <v>69</v>
      </c>
      <c r="X206" s="775">
        <v>0</v>
      </c>
      <c r="Y206" s="776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801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2"/>
      <c r="P207" s="796" t="s">
        <v>71</v>
      </c>
      <c r="Q207" s="794"/>
      <c r="R207" s="794"/>
      <c r="S207" s="794"/>
      <c r="T207" s="794"/>
      <c r="U207" s="794"/>
      <c r="V207" s="795"/>
      <c r="W207" s="36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2"/>
      <c r="P208" s="796" t="s">
        <v>71</v>
      </c>
      <c r="Q208" s="794"/>
      <c r="R208" s="794"/>
      <c r="S208" s="794"/>
      <c r="T208" s="794"/>
      <c r="U208" s="794"/>
      <c r="V208" s="795"/>
      <c r="W208" s="36" t="s">
        <v>69</v>
      </c>
      <c r="X208" s="777">
        <f>IFERROR(SUM(X205:X206),"0")</f>
        <v>0</v>
      </c>
      <c r="Y208" s="777">
        <f>IFERROR(SUM(Y205:Y206),"0")</f>
        <v>0</v>
      </c>
      <c r="Z208" s="36"/>
      <c r="AA208" s="778"/>
      <c r="AB208" s="778"/>
      <c r="AC208" s="778"/>
    </row>
    <row r="209" spans="1:68" ht="14.25" customHeight="1" x14ac:dyDescent="0.25">
      <c r="A209" s="799" t="s">
        <v>172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66"/>
      <c r="AB209" s="766"/>
      <c r="AC209" s="766"/>
    </row>
    <row r="210" spans="1:68" ht="16.5" customHeight="1" x14ac:dyDescent="0.25">
      <c r="A210" s="53" t="s">
        <v>357</v>
      </c>
      <c r="B210" s="53" t="s">
        <v>358</v>
      </c>
      <c r="C210" s="30">
        <v>4301020262</v>
      </c>
      <c r="D210" s="782">
        <v>4680115882935</v>
      </c>
      <c r="E210" s="783"/>
      <c r="F210" s="774">
        <v>1.35</v>
      </c>
      <c r="G210" s="31">
        <v>8</v>
      </c>
      <c r="H210" s="774">
        <v>10.8</v>
      </c>
      <c r="I210" s="774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5"/>
      <c r="R210" s="785"/>
      <c r="S210" s="785"/>
      <c r="T210" s="786"/>
      <c r="U210" s="33"/>
      <c r="V210" s="33"/>
      <c r="W210" s="34" t="s">
        <v>69</v>
      </c>
      <c r="X210" s="775">
        <v>0</v>
      </c>
      <c r="Y210" s="776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360</v>
      </c>
      <c r="B211" s="53" t="s">
        <v>361</v>
      </c>
      <c r="C211" s="30">
        <v>4301020220</v>
      </c>
      <c r="D211" s="782">
        <v>4680115880764</v>
      </c>
      <c r="E211" s="783"/>
      <c r="F211" s="774">
        <v>0.35</v>
      </c>
      <c r="G211" s="31">
        <v>6</v>
      </c>
      <c r="H211" s="774">
        <v>2.1</v>
      </c>
      <c r="I211" s="774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5"/>
      <c r="R211" s="785"/>
      <c r="S211" s="785"/>
      <c r="T211" s="786"/>
      <c r="U211" s="33"/>
      <c r="V211" s="33"/>
      <c r="W211" s="34" t="s">
        <v>69</v>
      </c>
      <c r="X211" s="775">
        <v>0</v>
      </c>
      <c r="Y211" s="776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801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2"/>
      <c r="P212" s="796" t="s">
        <v>71</v>
      </c>
      <c r="Q212" s="794"/>
      <c r="R212" s="794"/>
      <c r="S212" s="794"/>
      <c r="T212" s="794"/>
      <c r="U212" s="794"/>
      <c r="V212" s="795"/>
      <c r="W212" s="36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02"/>
      <c r="P213" s="796" t="s">
        <v>71</v>
      </c>
      <c r="Q213" s="794"/>
      <c r="R213" s="794"/>
      <c r="S213" s="794"/>
      <c r="T213" s="794"/>
      <c r="U213" s="794"/>
      <c r="V213" s="795"/>
      <c r="W213" s="36" t="s">
        <v>69</v>
      </c>
      <c r="X213" s="777">
        <f>IFERROR(SUM(X210:X211),"0")</f>
        <v>0</v>
      </c>
      <c r="Y213" s="777">
        <f>IFERROR(SUM(Y210:Y211),"0")</f>
        <v>0</v>
      </c>
      <c r="Z213" s="36"/>
      <c r="AA213" s="778"/>
      <c r="AB213" s="778"/>
      <c r="AC213" s="778"/>
    </row>
    <row r="214" spans="1:68" ht="14.25" customHeight="1" x14ac:dyDescent="0.25">
      <c r="A214" s="799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66"/>
      <c r="AB214" s="766"/>
      <c r="AC214" s="766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2">
        <v>4680115882683</v>
      </c>
      <c r="E215" s="783"/>
      <c r="F215" s="774">
        <v>0.9</v>
      </c>
      <c r="G215" s="31">
        <v>6</v>
      </c>
      <c r="H215" s="774">
        <v>5.4</v>
      </c>
      <c r="I215" s="774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1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5"/>
      <c r="R215" s="785"/>
      <c r="S215" s="785"/>
      <c r="T215" s="786"/>
      <c r="U215" s="33"/>
      <c r="V215" s="33"/>
      <c r="W215" s="34" t="s">
        <v>69</v>
      </c>
      <c r="X215" s="775">
        <v>100</v>
      </c>
      <c r="Y215" s="776">
        <f t="shared" ref="Y215:Y222" si="41">IFERROR(IF(X215="",0,CEILING((X215/$H215),1)*$H215),"")</f>
        <v>102.60000000000001</v>
      </c>
      <c r="Z215" s="35">
        <f>IFERROR(IF(Y215=0,"",ROUNDUP(Y215/H215,0)*0.00902),"")</f>
        <v>0.17138</v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103.88888888888889</v>
      </c>
      <c r="BN215" s="63">
        <f t="shared" ref="BN215:BN222" si="43">IFERROR(Y215*I215/H215,"0")</f>
        <v>106.59000000000002</v>
      </c>
      <c r="BO215" s="63">
        <f t="shared" ref="BO215:BO222" si="44">IFERROR(1/J215*(X215/H215),"0")</f>
        <v>0.14029180695847362</v>
      </c>
      <c r="BP215" s="63">
        <f t="shared" ref="BP215:BP222" si="45">IFERROR(1/J215*(Y215/H215),"0")</f>
        <v>0.14393939393939395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2">
        <v>4680115882690</v>
      </c>
      <c r="E216" s="783"/>
      <c r="F216" s="774">
        <v>0.9</v>
      </c>
      <c r="G216" s="31">
        <v>6</v>
      </c>
      <c r="H216" s="774">
        <v>5.4</v>
      </c>
      <c r="I216" s="774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5"/>
      <c r="R216" s="785"/>
      <c r="S216" s="785"/>
      <c r="T216" s="786"/>
      <c r="U216" s="33"/>
      <c r="V216" s="33"/>
      <c r="W216" s="34" t="s">
        <v>69</v>
      </c>
      <c r="X216" s="775">
        <v>250</v>
      </c>
      <c r="Y216" s="776">
        <f t="shared" si="41"/>
        <v>253.8</v>
      </c>
      <c r="Z216" s="35">
        <f>IFERROR(IF(Y216=0,"",ROUNDUP(Y216/H216,0)*0.00902),"")</f>
        <v>0.42393999999999998</v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259.72222222222223</v>
      </c>
      <c r="BN216" s="63">
        <f t="shared" si="43"/>
        <v>263.67</v>
      </c>
      <c r="BO216" s="63">
        <f t="shared" si="44"/>
        <v>0.35072951739618402</v>
      </c>
      <c r="BP216" s="63">
        <f t="shared" si="45"/>
        <v>0.35606060606060608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2">
        <v>4680115882669</v>
      </c>
      <c r="E217" s="783"/>
      <c r="F217" s="774">
        <v>0.9</v>
      </c>
      <c r="G217" s="31">
        <v>6</v>
      </c>
      <c r="H217" s="774">
        <v>5.4</v>
      </c>
      <c r="I217" s="774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9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5"/>
      <c r="R217" s="785"/>
      <c r="S217" s="785"/>
      <c r="T217" s="786"/>
      <c r="U217" s="33"/>
      <c r="V217" s="33"/>
      <c r="W217" s="34" t="s">
        <v>69</v>
      </c>
      <c r="X217" s="775">
        <v>150</v>
      </c>
      <c r="Y217" s="776">
        <f t="shared" si="41"/>
        <v>151.20000000000002</v>
      </c>
      <c r="Z217" s="35">
        <f>IFERROR(IF(Y217=0,"",ROUNDUP(Y217/H217,0)*0.00902),"")</f>
        <v>0.25256000000000001</v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155.83333333333331</v>
      </c>
      <c r="BN217" s="63">
        <f t="shared" si="43"/>
        <v>157.08000000000001</v>
      </c>
      <c r="BO217" s="63">
        <f t="shared" si="44"/>
        <v>0.21043771043771042</v>
      </c>
      <c r="BP217" s="63">
        <f t="shared" si="45"/>
        <v>0.21212121212121213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2">
        <v>4680115882676</v>
      </c>
      <c r="E218" s="783"/>
      <c r="F218" s="774">
        <v>0.9</v>
      </c>
      <c r="G218" s="31">
        <v>6</v>
      </c>
      <c r="H218" s="774">
        <v>5.4</v>
      </c>
      <c r="I218" s="774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5"/>
      <c r="R218" s="785"/>
      <c r="S218" s="785"/>
      <c r="T218" s="786"/>
      <c r="U218" s="33"/>
      <c r="V218" s="33"/>
      <c r="W218" s="34" t="s">
        <v>69</v>
      </c>
      <c r="X218" s="775">
        <v>150</v>
      </c>
      <c r="Y218" s="776">
        <f t="shared" si="41"/>
        <v>151.20000000000002</v>
      </c>
      <c r="Z218" s="35">
        <f>IFERROR(IF(Y218=0,"",ROUNDUP(Y218/H218,0)*0.00902),"")</f>
        <v>0.25256000000000001</v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155.83333333333331</v>
      </c>
      <c r="BN218" s="63">
        <f t="shared" si="43"/>
        <v>157.08000000000001</v>
      </c>
      <c r="BO218" s="63">
        <f t="shared" si="44"/>
        <v>0.21043771043771042</v>
      </c>
      <c r="BP218" s="63">
        <f t="shared" si="45"/>
        <v>0.21212121212121213</v>
      </c>
    </row>
    <row r="219" spans="1:68" ht="27" customHeight="1" x14ac:dyDescent="0.25">
      <c r="A219" s="53" t="s">
        <v>374</v>
      </c>
      <c r="B219" s="53" t="s">
        <v>375</v>
      </c>
      <c r="C219" s="30">
        <v>4301031223</v>
      </c>
      <c r="D219" s="782">
        <v>4680115884014</v>
      </c>
      <c r="E219" s="783"/>
      <c r="F219" s="774">
        <v>0.3</v>
      </c>
      <c r="G219" s="31">
        <v>6</v>
      </c>
      <c r="H219" s="774">
        <v>1.8</v>
      </c>
      <c r="I219" s="774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5"/>
      <c r="R219" s="785"/>
      <c r="S219" s="785"/>
      <c r="T219" s="786"/>
      <c r="U219" s="33"/>
      <c r="V219" s="33"/>
      <c r="W219" s="34" t="s">
        <v>69</v>
      </c>
      <c r="X219" s="775">
        <v>0</v>
      </c>
      <c r="Y219" s="776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376</v>
      </c>
      <c r="B220" s="53" t="s">
        <v>377</v>
      </c>
      <c r="C220" s="30">
        <v>4301031222</v>
      </c>
      <c r="D220" s="782">
        <v>4680115884007</v>
      </c>
      <c r="E220" s="783"/>
      <c r="F220" s="774">
        <v>0.3</v>
      </c>
      <c r="G220" s="31">
        <v>6</v>
      </c>
      <c r="H220" s="774">
        <v>1.8</v>
      </c>
      <c r="I220" s="774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5"/>
      <c r="R220" s="785"/>
      <c r="S220" s="785"/>
      <c r="T220" s="786"/>
      <c r="U220" s="33"/>
      <c r="V220" s="33"/>
      <c r="W220" s="34" t="s">
        <v>69</v>
      </c>
      <c r="X220" s="775">
        <v>0</v>
      </c>
      <c r="Y220" s="776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378</v>
      </c>
      <c r="B221" s="53" t="s">
        <v>379</v>
      </c>
      <c r="C221" s="30">
        <v>4301031229</v>
      </c>
      <c r="D221" s="782">
        <v>4680115884038</v>
      </c>
      <c r="E221" s="783"/>
      <c r="F221" s="774">
        <v>0.3</v>
      </c>
      <c r="G221" s="31">
        <v>6</v>
      </c>
      <c r="H221" s="774">
        <v>1.8</v>
      </c>
      <c r="I221" s="774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5"/>
      <c r="R221" s="785"/>
      <c r="S221" s="785"/>
      <c r="T221" s="786"/>
      <c r="U221" s="33"/>
      <c r="V221" s="33"/>
      <c r="W221" s="34" t="s">
        <v>69</v>
      </c>
      <c r="X221" s="775">
        <v>0</v>
      </c>
      <c r="Y221" s="776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380</v>
      </c>
      <c r="B222" s="53" t="s">
        <v>381</v>
      </c>
      <c r="C222" s="30">
        <v>4301031225</v>
      </c>
      <c r="D222" s="782">
        <v>4680115884021</v>
      </c>
      <c r="E222" s="783"/>
      <c r="F222" s="774">
        <v>0.3</v>
      </c>
      <c r="G222" s="31">
        <v>6</v>
      </c>
      <c r="H222" s="774">
        <v>1.8</v>
      </c>
      <c r="I222" s="774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5"/>
      <c r="R222" s="785"/>
      <c r="S222" s="785"/>
      <c r="T222" s="786"/>
      <c r="U222" s="33"/>
      <c r="V222" s="33"/>
      <c r="W222" s="34" t="s">
        <v>69</v>
      </c>
      <c r="X222" s="775">
        <v>0</v>
      </c>
      <c r="Y222" s="776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01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2"/>
      <c r="P223" s="796" t="s">
        <v>71</v>
      </c>
      <c r="Q223" s="794"/>
      <c r="R223" s="794"/>
      <c r="S223" s="794"/>
      <c r="T223" s="794"/>
      <c r="U223" s="794"/>
      <c r="V223" s="795"/>
      <c r="W223" s="36" t="s">
        <v>72</v>
      </c>
      <c r="X223" s="777">
        <f>IFERROR(X215/H215,"0")+IFERROR(X216/H216,"0")+IFERROR(X217/H217,"0")+IFERROR(X218/H218,"0")+IFERROR(X219/H219,"0")+IFERROR(X220/H220,"0")+IFERROR(X221/H221,"0")+IFERROR(X222/H222,"0")</f>
        <v>120.37037037037035</v>
      </c>
      <c r="Y223" s="777">
        <f>IFERROR(Y215/H215,"0")+IFERROR(Y216/H216,"0")+IFERROR(Y217/H217,"0")+IFERROR(Y218/H218,"0")+IFERROR(Y219/H219,"0")+IFERROR(Y220/H220,"0")+IFERROR(Y221/H221,"0")+IFERROR(Y222/H222,"0")</f>
        <v>122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1.1004399999999999</v>
      </c>
      <c r="AA223" s="778"/>
      <c r="AB223" s="778"/>
      <c r="AC223" s="778"/>
    </row>
    <row r="224" spans="1:68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02"/>
      <c r="P224" s="796" t="s">
        <v>71</v>
      </c>
      <c r="Q224" s="794"/>
      <c r="R224" s="794"/>
      <c r="S224" s="794"/>
      <c r="T224" s="794"/>
      <c r="U224" s="794"/>
      <c r="V224" s="795"/>
      <c r="W224" s="36" t="s">
        <v>69</v>
      </c>
      <c r="X224" s="777">
        <f>IFERROR(SUM(X215:X222),"0")</f>
        <v>650</v>
      </c>
      <c r="Y224" s="777">
        <f>IFERROR(SUM(Y215:Y222),"0")</f>
        <v>658.80000000000007</v>
      </c>
      <c r="Z224" s="36"/>
      <c r="AA224" s="778"/>
      <c r="AB224" s="778"/>
      <c r="AC224" s="778"/>
    </row>
    <row r="225" spans="1:68" ht="14.25" customHeight="1" x14ac:dyDescent="0.25">
      <c r="A225" s="799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66"/>
      <c r="AB225" s="766"/>
      <c r="AC225" s="766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82">
        <v>4680115881594</v>
      </c>
      <c r="E226" s="783"/>
      <c r="F226" s="774">
        <v>1.35</v>
      </c>
      <c r="G226" s="31">
        <v>6</v>
      </c>
      <c r="H226" s="774">
        <v>8.1</v>
      </c>
      <c r="I226" s="774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9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5"/>
      <c r="R226" s="785"/>
      <c r="S226" s="785"/>
      <c r="T226" s="786"/>
      <c r="U226" s="33"/>
      <c r="V226" s="33"/>
      <c r="W226" s="34" t="s">
        <v>69</v>
      </c>
      <c r="X226" s="775">
        <v>150</v>
      </c>
      <c r="Y226" s="776">
        <f t="shared" ref="Y226:Y236" si="46">IFERROR(IF(X226="",0,CEILING((X226/$H226),1)*$H226),"")</f>
        <v>153.9</v>
      </c>
      <c r="Z226" s="35">
        <f>IFERROR(IF(Y226=0,"",ROUNDUP(Y226/H226,0)*0.02175),"")</f>
        <v>0.41324999999999995</v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160.44444444444443</v>
      </c>
      <c r="BN226" s="63">
        <f t="shared" ref="BN226:BN236" si="48">IFERROR(Y226*I226/H226,"0")</f>
        <v>164.61600000000001</v>
      </c>
      <c r="BO226" s="63">
        <f t="shared" ref="BO226:BO236" si="49">IFERROR(1/J226*(X226/H226),"0")</f>
        <v>0.3306878306878307</v>
      </c>
      <c r="BP226" s="63">
        <f t="shared" ref="BP226:BP236" si="50">IFERROR(1/J226*(Y226/H226),"0")</f>
        <v>0.33928571428571425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82">
        <v>4680115880962</v>
      </c>
      <c r="E227" s="783"/>
      <c r="F227" s="774">
        <v>1.3</v>
      </c>
      <c r="G227" s="31">
        <v>6</v>
      </c>
      <c r="H227" s="774">
        <v>7.8</v>
      </c>
      <c r="I227" s="774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94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5"/>
      <c r="R227" s="785"/>
      <c r="S227" s="785"/>
      <c r="T227" s="786"/>
      <c r="U227" s="33"/>
      <c r="V227" s="33"/>
      <c r="W227" s="34" t="s">
        <v>69</v>
      </c>
      <c r="X227" s="775">
        <v>150</v>
      </c>
      <c r="Y227" s="776">
        <f t="shared" si="46"/>
        <v>156</v>
      </c>
      <c r="Z227" s="35">
        <f>IFERROR(IF(Y227=0,"",ROUNDUP(Y227/H227,0)*0.02175),"")</f>
        <v>0.43499999999999994</v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160.84615384615387</v>
      </c>
      <c r="BN227" s="63">
        <f t="shared" si="48"/>
        <v>167.28000000000003</v>
      </c>
      <c r="BO227" s="63">
        <f t="shared" si="49"/>
        <v>0.34340659340659335</v>
      </c>
      <c r="BP227" s="63">
        <f t="shared" si="50"/>
        <v>0.3571428571428571</v>
      </c>
    </row>
    <row r="228" spans="1:68" ht="37.5" customHeight="1" x14ac:dyDescent="0.25">
      <c r="A228" s="53" t="s">
        <v>388</v>
      </c>
      <c r="B228" s="53" t="s">
        <v>389</v>
      </c>
      <c r="C228" s="30">
        <v>4301051411</v>
      </c>
      <c r="D228" s="782">
        <v>4680115881617</v>
      </c>
      <c r="E228" s="783"/>
      <c r="F228" s="774">
        <v>1.35</v>
      </c>
      <c r="G228" s="31">
        <v>6</v>
      </c>
      <c r="H228" s="774">
        <v>8.1</v>
      </c>
      <c r="I228" s="774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5"/>
      <c r="R228" s="785"/>
      <c r="S228" s="785"/>
      <c r="T228" s="786"/>
      <c r="U228" s="33"/>
      <c r="V228" s="33"/>
      <c r="W228" s="34" t="s">
        <v>69</v>
      </c>
      <c r="X228" s="775">
        <v>0</v>
      </c>
      <c r="Y228" s="776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391</v>
      </c>
      <c r="B229" s="53" t="s">
        <v>392</v>
      </c>
      <c r="C229" s="30">
        <v>4301051632</v>
      </c>
      <c r="D229" s="782">
        <v>4680115880573</v>
      </c>
      <c r="E229" s="783"/>
      <c r="F229" s="774">
        <v>1.45</v>
      </c>
      <c r="G229" s="31">
        <v>6</v>
      </c>
      <c r="H229" s="774">
        <v>8.6999999999999993</v>
      </c>
      <c r="I229" s="774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5"/>
      <c r="R229" s="785"/>
      <c r="S229" s="785"/>
      <c r="T229" s="786"/>
      <c r="U229" s="33"/>
      <c r="V229" s="33"/>
      <c r="W229" s="34" t="s">
        <v>69</v>
      </c>
      <c r="X229" s="775">
        <v>0</v>
      </c>
      <c r="Y229" s="776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82">
        <v>4680115882195</v>
      </c>
      <c r="E230" s="783"/>
      <c r="F230" s="774">
        <v>0.4</v>
      </c>
      <c r="G230" s="31">
        <v>6</v>
      </c>
      <c r="H230" s="774">
        <v>2.4</v>
      </c>
      <c r="I230" s="774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5"/>
      <c r="R230" s="785"/>
      <c r="S230" s="785"/>
      <c r="T230" s="786"/>
      <c r="U230" s="33"/>
      <c r="V230" s="33"/>
      <c r="W230" s="34" t="s">
        <v>69</v>
      </c>
      <c r="X230" s="775">
        <v>192</v>
      </c>
      <c r="Y230" s="776">
        <f t="shared" si="46"/>
        <v>192</v>
      </c>
      <c r="Z230" s="35">
        <f t="shared" ref="Z230:Z236" si="51">IFERROR(IF(Y230=0,"",ROUNDUP(Y230/H230,0)*0.00651),"")</f>
        <v>0.52080000000000004</v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213.6</v>
      </c>
      <c r="BN230" s="63">
        <f t="shared" si="48"/>
        <v>213.6</v>
      </c>
      <c r="BO230" s="63">
        <f t="shared" si="49"/>
        <v>0.43956043956043961</v>
      </c>
      <c r="BP230" s="63">
        <f t="shared" si="50"/>
        <v>0.43956043956043961</v>
      </c>
    </row>
    <row r="231" spans="1:68" ht="37.5" customHeight="1" x14ac:dyDescent="0.25">
      <c r="A231" s="53" t="s">
        <v>396</v>
      </c>
      <c r="B231" s="53" t="s">
        <v>397</v>
      </c>
      <c r="C231" s="30">
        <v>4301051752</v>
      </c>
      <c r="D231" s="782">
        <v>4680115882607</v>
      </c>
      <c r="E231" s="783"/>
      <c r="F231" s="774">
        <v>0.3</v>
      </c>
      <c r="G231" s="31">
        <v>6</v>
      </c>
      <c r="H231" s="774">
        <v>1.8</v>
      </c>
      <c r="I231" s="774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5"/>
      <c r="R231" s="785"/>
      <c r="S231" s="785"/>
      <c r="T231" s="786"/>
      <c r="U231" s="33"/>
      <c r="V231" s="33"/>
      <c r="W231" s="34" t="s">
        <v>69</v>
      </c>
      <c r="X231" s="775">
        <v>0</v>
      </c>
      <c r="Y231" s="776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399</v>
      </c>
      <c r="B232" s="53" t="s">
        <v>400</v>
      </c>
      <c r="C232" s="30">
        <v>4301051630</v>
      </c>
      <c r="D232" s="782">
        <v>4680115880092</v>
      </c>
      <c r="E232" s="783"/>
      <c r="F232" s="774">
        <v>0.4</v>
      </c>
      <c r="G232" s="31">
        <v>6</v>
      </c>
      <c r="H232" s="774">
        <v>2.4</v>
      </c>
      <c r="I232" s="774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2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5"/>
      <c r="R232" s="785"/>
      <c r="S232" s="785"/>
      <c r="T232" s="786"/>
      <c r="U232" s="33"/>
      <c r="V232" s="33"/>
      <c r="W232" s="34" t="s">
        <v>69</v>
      </c>
      <c r="X232" s="775">
        <v>0</v>
      </c>
      <c r="Y232" s="776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402</v>
      </c>
      <c r="B233" s="53" t="s">
        <v>403</v>
      </c>
      <c r="C233" s="30">
        <v>4301051631</v>
      </c>
      <c r="D233" s="782">
        <v>4680115880221</v>
      </c>
      <c r="E233" s="783"/>
      <c r="F233" s="774">
        <v>0.4</v>
      </c>
      <c r="G233" s="31">
        <v>6</v>
      </c>
      <c r="H233" s="774">
        <v>2.4</v>
      </c>
      <c r="I233" s="774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5"/>
      <c r="R233" s="785"/>
      <c r="S233" s="785"/>
      <c r="T233" s="786"/>
      <c r="U233" s="33"/>
      <c r="V233" s="33"/>
      <c r="W233" s="34" t="s">
        <v>69</v>
      </c>
      <c r="X233" s="775">
        <v>0</v>
      </c>
      <c r="Y233" s="776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404</v>
      </c>
      <c r="B234" s="53" t="s">
        <v>405</v>
      </c>
      <c r="C234" s="30">
        <v>4301051749</v>
      </c>
      <c r="D234" s="782">
        <v>4680115882942</v>
      </c>
      <c r="E234" s="783"/>
      <c r="F234" s="774">
        <v>0.3</v>
      </c>
      <c r="G234" s="31">
        <v>6</v>
      </c>
      <c r="H234" s="774">
        <v>1.8</v>
      </c>
      <c r="I234" s="774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5"/>
      <c r="R234" s="785"/>
      <c r="S234" s="785"/>
      <c r="T234" s="786"/>
      <c r="U234" s="33"/>
      <c r="V234" s="33"/>
      <c r="W234" s="34" t="s">
        <v>69</v>
      </c>
      <c r="X234" s="775">
        <v>0</v>
      </c>
      <c r="Y234" s="776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2">
        <v>4680115880504</v>
      </c>
      <c r="E235" s="783"/>
      <c r="F235" s="774">
        <v>0.4</v>
      </c>
      <c r="G235" s="31">
        <v>6</v>
      </c>
      <c r="H235" s="774">
        <v>2.4</v>
      </c>
      <c r="I235" s="774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5"/>
      <c r="R235" s="785"/>
      <c r="S235" s="785"/>
      <c r="T235" s="786"/>
      <c r="U235" s="33"/>
      <c r="V235" s="33"/>
      <c r="W235" s="34" t="s">
        <v>69</v>
      </c>
      <c r="X235" s="775">
        <v>108</v>
      </c>
      <c r="Y235" s="776">
        <f t="shared" si="46"/>
        <v>108</v>
      </c>
      <c r="Z235" s="35">
        <f t="shared" si="51"/>
        <v>0.29294999999999999</v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119.34</v>
      </c>
      <c r="BN235" s="63">
        <f t="shared" si="48"/>
        <v>119.34</v>
      </c>
      <c r="BO235" s="63">
        <f t="shared" si="49"/>
        <v>0.24725274725274726</v>
      </c>
      <c r="BP235" s="63">
        <f t="shared" si="50"/>
        <v>0.24725274725274726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82">
        <v>4680115882164</v>
      </c>
      <c r="E236" s="783"/>
      <c r="F236" s="774">
        <v>0.4</v>
      </c>
      <c r="G236" s="31">
        <v>6</v>
      </c>
      <c r="H236" s="774">
        <v>2.4</v>
      </c>
      <c r="I236" s="774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5"/>
      <c r="R236" s="785"/>
      <c r="S236" s="785"/>
      <c r="T236" s="786"/>
      <c r="U236" s="33"/>
      <c r="V236" s="33"/>
      <c r="W236" s="34" t="s">
        <v>69</v>
      </c>
      <c r="X236" s="775">
        <v>240</v>
      </c>
      <c r="Y236" s="776">
        <f t="shared" si="46"/>
        <v>240</v>
      </c>
      <c r="Z236" s="35">
        <f t="shared" si="51"/>
        <v>0.65100000000000002</v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265.8</v>
      </c>
      <c r="BN236" s="63">
        <f t="shared" si="48"/>
        <v>265.8</v>
      </c>
      <c r="BO236" s="63">
        <f t="shared" si="49"/>
        <v>0.5494505494505495</v>
      </c>
      <c r="BP236" s="63">
        <f t="shared" si="50"/>
        <v>0.5494505494505495</v>
      </c>
    </row>
    <row r="237" spans="1:68" x14ac:dyDescent="0.2">
      <c r="A237" s="801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2"/>
      <c r="P237" s="796" t="s">
        <v>71</v>
      </c>
      <c r="Q237" s="794"/>
      <c r="R237" s="794"/>
      <c r="S237" s="794"/>
      <c r="T237" s="794"/>
      <c r="U237" s="794"/>
      <c r="V237" s="795"/>
      <c r="W237" s="36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262.74928774928776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264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2.3130000000000002</v>
      </c>
      <c r="AA237" s="778"/>
      <c r="AB237" s="778"/>
      <c r="AC237" s="778"/>
    </row>
    <row r="238" spans="1:68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02"/>
      <c r="P238" s="796" t="s">
        <v>71</v>
      </c>
      <c r="Q238" s="794"/>
      <c r="R238" s="794"/>
      <c r="S238" s="794"/>
      <c r="T238" s="794"/>
      <c r="U238" s="794"/>
      <c r="V238" s="795"/>
      <c r="W238" s="36" t="s">
        <v>69</v>
      </c>
      <c r="X238" s="777">
        <f>IFERROR(SUM(X226:X236),"0")</f>
        <v>840</v>
      </c>
      <c r="Y238" s="777">
        <f>IFERROR(SUM(Y226:Y236),"0")</f>
        <v>849.9</v>
      </c>
      <c r="Z238" s="36"/>
      <c r="AA238" s="778"/>
      <c r="AB238" s="778"/>
      <c r="AC238" s="778"/>
    </row>
    <row r="239" spans="1:68" ht="14.25" customHeight="1" x14ac:dyDescent="0.25">
      <c r="A239" s="799" t="s">
        <v>213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66"/>
      <c r="AB239" s="766"/>
      <c r="AC239" s="766"/>
    </row>
    <row r="240" spans="1:68" ht="16.5" customHeight="1" x14ac:dyDescent="0.25">
      <c r="A240" s="53" t="s">
        <v>411</v>
      </c>
      <c r="B240" s="53" t="s">
        <v>412</v>
      </c>
      <c r="C240" s="30">
        <v>4301060404</v>
      </c>
      <c r="D240" s="782">
        <v>4680115882874</v>
      </c>
      <c r="E240" s="783"/>
      <c r="F240" s="774">
        <v>0.8</v>
      </c>
      <c r="G240" s="31">
        <v>4</v>
      </c>
      <c r="H240" s="774">
        <v>3.2</v>
      </c>
      <c r="I240" s="774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11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5"/>
      <c r="R240" s="785"/>
      <c r="S240" s="785"/>
      <c r="T240" s="786"/>
      <c r="U240" s="33"/>
      <c r="V240" s="33"/>
      <c r="W240" s="34" t="s">
        <v>69</v>
      </c>
      <c r="X240" s="775">
        <v>0</v>
      </c>
      <c r="Y240" s="776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411</v>
      </c>
      <c r="B241" s="53" t="s">
        <v>414</v>
      </c>
      <c r="C241" s="30">
        <v>4301060360</v>
      </c>
      <c r="D241" s="782">
        <v>4680115882874</v>
      </c>
      <c r="E241" s="783"/>
      <c r="F241" s="774">
        <v>0.8</v>
      </c>
      <c r="G241" s="31">
        <v>4</v>
      </c>
      <c r="H241" s="774">
        <v>3.2</v>
      </c>
      <c r="I241" s="774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9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5"/>
      <c r="R241" s="785"/>
      <c r="S241" s="785"/>
      <c r="T241" s="786"/>
      <c r="U241" s="33"/>
      <c r="V241" s="33"/>
      <c r="W241" s="34" t="s">
        <v>69</v>
      </c>
      <c r="X241" s="775">
        <v>0</v>
      </c>
      <c r="Y241" s="776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411</v>
      </c>
      <c r="B242" s="53" t="s">
        <v>416</v>
      </c>
      <c r="C242" s="30">
        <v>4301060460</v>
      </c>
      <c r="D242" s="782">
        <v>4680115882874</v>
      </c>
      <c r="E242" s="783"/>
      <c r="F242" s="774">
        <v>0.8</v>
      </c>
      <c r="G242" s="31">
        <v>4</v>
      </c>
      <c r="H242" s="774">
        <v>3.2</v>
      </c>
      <c r="I242" s="774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1147" t="s">
        <v>417</v>
      </c>
      <c r="Q242" s="785"/>
      <c r="R242" s="785"/>
      <c r="S242" s="785"/>
      <c r="T242" s="786"/>
      <c r="U242" s="33"/>
      <c r="V242" s="33"/>
      <c r="W242" s="34" t="s">
        <v>69</v>
      </c>
      <c r="X242" s="775">
        <v>0</v>
      </c>
      <c r="Y242" s="776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419</v>
      </c>
      <c r="B243" s="53" t="s">
        <v>420</v>
      </c>
      <c r="C243" s="30">
        <v>4301060359</v>
      </c>
      <c r="D243" s="782">
        <v>4680115884434</v>
      </c>
      <c r="E243" s="783"/>
      <c r="F243" s="774">
        <v>0.8</v>
      </c>
      <c r="G243" s="31">
        <v>4</v>
      </c>
      <c r="H243" s="774">
        <v>3.2</v>
      </c>
      <c r="I243" s="774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8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5"/>
      <c r="R243" s="785"/>
      <c r="S243" s="785"/>
      <c r="T243" s="786"/>
      <c r="U243" s="33"/>
      <c r="V243" s="33"/>
      <c r="W243" s="34" t="s">
        <v>69</v>
      </c>
      <c r="X243" s="775">
        <v>0</v>
      </c>
      <c r="Y243" s="776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422</v>
      </c>
      <c r="B244" s="53" t="s">
        <v>423</v>
      </c>
      <c r="C244" s="30">
        <v>4301060375</v>
      </c>
      <c r="D244" s="782">
        <v>4680115880818</v>
      </c>
      <c r="E244" s="783"/>
      <c r="F244" s="774">
        <v>0.4</v>
      </c>
      <c r="G244" s="31">
        <v>6</v>
      </c>
      <c r="H244" s="774">
        <v>2.4</v>
      </c>
      <c r="I244" s="774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5"/>
      <c r="R244" s="785"/>
      <c r="S244" s="785"/>
      <c r="T244" s="786"/>
      <c r="U244" s="33"/>
      <c r="V244" s="33"/>
      <c r="W244" s="34" t="s">
        <v>69</v>
      </c>
      <c r="X244" s="775">
        <v>24</v>
      </c>
      <c r="Y244" s="776">
        <f t="shared" si="52"/>
        <v>24</v>
      </c>
      <c r="Z244" s="35">
        <f>IFERROR(IF(Y244=0,"",ROUNDUP(Y244/H244,0)*0.00651),"")</f>
        <v>6.5100000000000005E-2</v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26.520000000000003</v>
      </c>
      <c r="BN244" s="63">
        <f t="shared" si="54"/>
        <v>26.520000000000003</v>
      </c>
      <c r="BO244" s="63">
        <f t="shared" si="55"/>
        <v>5.4945054945054951E-2</v>
      </c>
      <c r="BP244" s="63">
        <f t="shared" si="56"/>
        <v>5.4945054945054951E-2</v>
      </c>
    </row>
    <row r="245" spans="1:68" ht="37.5" customHeight="1" x14ac:dyDescent="0.25">
      <c r="A245" s="53" t="s">
        <v>425</v>
      </c>
      <c r="B245" s="53" t="s">
        <v>426</v>
      </c>
      <c r="C245" s="30">
        <v>4301060389</v>
      </c>
      <c r="D245" s="782">
        <v>4680115880801</v>
      </c>
      <c r="E245" s="783"/>
      <c r="F245" s="774">
        <v>0.4</v>
      </c>
      <c r="G245" s="31">
        <v>6</v>
      </c>
      <c r="H245" s="774">
        <v>2.4</v>
      </c>
      <c r="I245" s="774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5"/>
      <c r="R245" s="785"/>
      <c r="S245" s="785"/>
      <c r="T245" s="786"/>
      <c r="U245" s="33"/>
      <c r="V245" s="33"/>
      <c r="W245" s="34" t="s">
        <v>69</v>
      </c>
      <c r="X245" s="775">
        <v>24</v>
      </c>
      <c r="Y245" s="776">
        <f t="shared" si="52"/>
        <v>24</v>
      </c>
      <c r="Z245" s="35">
        <f>IFERROR(IF(Y245=0,"",ROUNDUP(Y245/H245,0)*0.00651),"")</f>
        <v>6.5100000000000005E-2</v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26.520000000000003</v>
      </c>
      <c r="BN245" s="63">
        <f t="shared" si="54"/>
        <v>26.520000000000003</v>
      </c>
      <c r="BO245" s="63">
        <f t="shared" si="55"/>
        <v>5.4945054945054951E-2</v>
      </c>
      <c r="BP245" s="63">
        <f t="shared" si="56"/>
        <v>5.4945054945054951E-2</v>
      </c>
    </row>
    <row r="246" spans="1:68" x14ac:dyDescent="0.2">
      <c r="A246" s="801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2"/>
      <c r="P246" s="796" t="s">
        <v>71</v>
      </c>
      <c r="Q246" s="794"/>
      <c r="R246" s="794"/>
      <c r="S246" s="794"/>
      <c r="T246" s="794"/>
      <c r="U246" s="794"/>
      <c r="V246" s="795"/>
      <c r="W246" s="36" t="s">
        <v>72</v>
      </c>
      <c r="X246" s="777">
        <f>IFERROR(X240/H240,"0")+IFERROR(X241/H241,"0")+IFERROR(X242/H242,"0")+IFERROR(X243/H243,"0")+IFERROR(X244/H244,"0")+IFERROR(X245/H245,"0")</f>
        <v>20</v>
      </c>
      <c r="Y246" s="777">
        <f>IFERROR(Y240/H240,"0")+IFERROR(Y241/H241,"0")+IFERROR(Y242/H242,"0")+IFERROR(Y243/H243,"0")+IFERROR(Y244/H244,"0")+IFERROR(Y245/H245,"0")</f>
        <v>20</v>
      </c>
      <c r="Z246" s="777">
        <f>IFERROR(IF(Z240="",0,Z240),"0")+IFERROR(IF(Z241="",0,Z241),"0")+IFERROR(IF(Z242="",0,Z242),"0")+IFERROR(IF(Z243="",0,Z243),"0")+IFERROR(IF(Z244="",0,Z244),"0")+IFERROR(IF(Z245="",0,Z245),"0")</f>
        <v>0.13020000000000001</v>
      </c>
      <c r="AA246" s="778"/>
      <c r="AB246" s="778"/>
      <c r="AC246" s="778"/>
    </row>
    <row r="247" spans="1:68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2"/>
      <c r="P247" s="796" t="s">
        <v>71</v>
      </c>
      <c r="Q247" s="794"/>
      <c r="R247" s="794"/>
      <c r="S247" s="794"/>
      <c r="T247" s="794"/>
      <c r="U247" s="794"/>
      <c r="V247" s="795"/>
      <c r="W247" s="36" t="s">
        <v>69</v>
      </c>
      <c r="X247" s="777">
        <f>IFERROR(SUM(X240:X245),"0")</f>
        <v>48</v>
      </c>
      <c r="Y247" s="777">
        <f>IFERROR(SUM(Y240:Y245),"0")</f>
        <v>48</v>
      </c>
      <c r="Z247" s="36"/>
      <c r="AA247" s="778"/>
      <c r="AB247" s="778"/>
      <c r="AC247" s="778"/>
    </row>
    <row r="248" spans="1:68" ht="16.5" customHeight="1" x14ac:dyDescent="0.25">
      <c r="A248" s="807" t="s">
        <v>428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71"/>
      <c r="AB248" s="771"/>
      <c r="AC248" s="771"/>
    </row>
    <row r="249" spans="1:68" ht="14.25" customHeight="1" x14ac:dyDescent="0.25">
      <c r="A249" s="799" t="s">
        <v>115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66"/>
      <c r="AB249" s="766"/>
      <c r="AC249" s="766"/>
    </row>
    <row r="250" spans="1:68" ht="27" customHeight="1" x14ac:dyDescent="0.25">
      <c r="A250" s="53" t="s">
        <v>429</v>
      </c>
      <c r="B250" s="53" t="s">
        <v>430</v>
      </c>
      <c r="C250" s="30">
        <v>4301011717</v>
      </c>
      <c r="D250" s="782">
        <v>4680115884274</v>
      </c>
      <c r="E250" s="783"/>
      <c r="F250" s="774">
        <v>1.45</v>
      </c>
      <c r="G250" s="31">
        <v>8</v>
      </c>
      <c r="H250" s="774">
        <v>11.6</v>
      </c>
      <c r="I250" s="774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11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5"/>
      <c r="R250" s="785"/>
      <c r="S250" s="785"/>
      <c r="T250" s="786"/>
      <c r="U250" s="33"/>
      <c r="V250" s="33"/>
      <c r="W250" s="34" t="s">
        <v>69</v>
      </c>
      <c r="X250" s="775">
        <v>0</v>
      </c>
      <c r="Y250" s="776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429</v>
      </c>
      <c r="B251" s="53" t="s">
        <v>432</v>
      </c>
      <c r="C251" s="30">
        <v>4301011945</v>
      </c>
      <c r="D251" s="782">
        <v>4680115884274</v>
      </c>
      <c r="E251" s="783"/>
      <c r="F251" s="774">
        <v>1.45</v>
      </c>
      <c r="G251" s="31">
        <v>8</v>
      </c>
      <c r="H251" s="774">
        <v>11.6</v>
      </c>
      <c r="I251" s="774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9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5"/>
      <c r="R251" s="785"/>
      <c r="S251" s="785"/>
      <c r="T251" s="786"/>
      <c r="U251" s="33"/>
      <c r="V251" s="33"/>
      <c r="W251" s="34" t="s">
        <v>69</v>
      </c>
      <c r="X251" s="775">
        <v>0</v>
      </c>
      <c r="Y251" s="776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434</v>
      </c>
      <c r="B252" s="53" t="s">
        <v>435</v>
      </c>
      <c r="C252" s="30">
        <v>4301011719</v>
      </c>
      <c r="D252" s="782">
        <v>4680115884298</v>
      </c>
      <c r="E252" s="783"/>
      <c r="F252" s="774">
        <v>1.45</v>
      </c>
      <c r="G252" s="31">
        <v>8</v>
      </c>
      <c r="H252" s="774">
        <v>11.6</v>
      </c>
      <c r="I252" s="774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11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5"/>
      <c r="R252" s="785"/>
      <c r="S252" s="785"/>
      <c r="T252" s="786"/>
      <c r="U252" s="33"/>
      <c r="V252" s="33"/>
      <c r="W252" s="34" t="s">
        <v>69</v>
      </c>
      <c r="X252" s="775">
        <v>0</v>
      </c>
      <c r="Y252" s="776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437</v>
      </c>
      <c r="B253" s="53" t="s">
        <v>438</v>
      </c>
      <c r="C253" s="30">
        <v>4301011733</v>
      </c>
      <c r="D253" s="782">
        <v>4680115884250</v>
      </c>
      <c r="E253" s="783"/>
      <c r="F253" s="774">
        <v>1.45</v>
      </c>
      <c r="G253" s="31">
        <v>8</v>
      </c>
      <c r="H253" s="774">
        <v>11.6</v>
      </c>
      <c r="I253" s="774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8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5"/>
      <c r="R253" s="785"/>
      <c r="S253" s="785"/>
      <c r="T253" s="786"/>
      <c r="U253" s="33"/>
      <c r="V253" s="33"/>
      <c r="W253" s="34" t="s">
        <v>69</v>
      </c>
      <c r="X253" s="775">
        <v>0</v>
      </c>
      <c r="Y253" s="776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437</v>
      </c>
      <c r="B254" s="53" t="s">
        <v>440</v>
      </c>
      <c r="C254" s="30">
        <v>4301011944</v>
      </c>
      <c r="D254" s="782">
        <v>4680115884250</v>
      </c>
      <c r="E254" s="783"/>
      <c r="F254" s="774">
        <v>1.45</v>
      </c>
      <c r="G254" s="31">
        <v>8</v>
      </c>
      <c r="H254" s="774">
        <v>11.6</v>
      </c>
      <c r="I254" s="774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5"/>
      <c r="R254" s="785"/>
      <c r="S254" s="785"/>
      <c r="T254" s="786"/>
      <c r="U254" s="33"/>
      <c r="V254" s="33"/>
      <c r="W254" s="34" t="s">
        <v>69</v>
      </c>
      <c r="X254" s="775">
        <v>0</v>
      </c>
      <c r="Y254" s="776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441</v>
      </c>
      <c r="B255" s="53" t="s">
        <v>442</v>
      </c>
      <c r="C255" s="30">
        <v>4301011718</v>
      </c>
      <c r="D255" s="782">
        <v>4680115884281</v>
      </c>
      <c r="E255" s="783"/>
      <c r="F255" s="774">
        <v>0.4</v>
      </c>
      <c r="G255" s="31">
        <v>10</v>
      </c>
      <c r="H255" s="774">
        <v>4</v>
      </c>
      <c r="I255" s="774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11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5"/>
      <c r="R255" s="785"/>
      <c r="S255" s="785"/>
      <c r="T255" s="786"/>
      <c r="U255" s="33"/>
      <c r="V255" s="33"/>
      <c r="W255" s="34" t="s">
        <v>69</v>
      </c>
      <c r="X255" s="775">
        <v>0</v>
      </c>
      <c r="Y255" s="776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444</v>
      </c>
      <c r="B256" s="53" t="s">
        <v>445</v>
      </c>
      <c r="C256" s="30">
        <v>4301011720</v>
      </c>
      <c r="D256" s="782">
        <v>4680115884199</v>
      </c>
      <c r="E256" s="783"/>
      <c r="F256" s="774">
        <v>0.37</v>
      </c>
      <c r="G256" s="31">
        <v>10</v>
      </c>
      <c r="H256" s="774">
        <v>3.7</v>
      </c>
      <c r="I256" s="774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9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5"/>
      <c r="R256" s="785"/>
      <c r="S256" s="785"/>
      <c r="T256" s="786"/>
      <c r="U256" s="33"/>
      <c r="V256" s="33"/>
      <c r="W256" s="34" t="s">
        <v>69</v>
      </c>
      <c r="X256" s="775">
        <v>0</v>
      </c>
      <c r="Y256" s="776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446</v>
      </c>
      <c r="B257" s="53" t="s">
        <v>447</v>
      </c>
      <c r="C257" s="30">
        <v>4301011716</v>
      </c>
      <c r="D257" s="782">
        <v>4680115884267</v>
      </c>
      <c r="E257" s="783"/>
      <c r="F257" s="774">
        <v>0.4</v>
      </c>
      <c r="G257" s="31">
        <v>10</v>
      </c>
      <c r="H257" s="774">
        <v>4</v>
      </c>
      <c r="I257" s="774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96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5"/>
      <c r="R257" s="785"/>
      <c r="S257" s="785"/>
      <c r="T257" s="786"/>
      <c r="U257" s="33"/>
      <c r="V257" s="33"/>
      <c r="W257" s="34" t="s">
        <v>69</v>
      </c>
      <c r="X257" s="775">
        <v>0</v>
      </c>
      <c r="Y257" s="776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801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2"/>
      <c r="P258" s="796" t="s">
        <v>71</v>
      </c>
      <c r="Q258" s="794"/>
      <c r="R258" s="794"/>
      <c r="S258" s="794"/>
      <c r="T258" s="794"/>
      <c r="U258" s="794"/>
      <c r="V258" s="795"/>
      <c r="W258" s="36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2"/>
      <c r="P259" s="796" t="s">
        <v>71</v>
      </c>
      <c r="Q259" s="794"/>
      <c r="R259" s="794"/>
      <c r="S259" s="794"/>
      <c r="T259" s="794"/>
      <c r="U259" s="794"/>
      <c r="V259" s="795"/>
      <c r="W259" s="36" t="s">
        <v>69</v>
      </c>
      <c r="X259" s="777">
        <f>IFERROR(SUM(X250:X257),"0")</f>
        <v>0</v>
      </c>
      <c r="Y259" s="777">
        <f>IFERROR(SUM(Y250:Y257),"0")</f>
        <v>0</v>
      </c>
      <c r="Z259" s="36"/>
      <c r="AA259" s="778"/>
      <c r="AB259" s="778"/>
      <c r="AC259" s="778"/>
    </row>
    <row r="260" spans="1:68" ht="16.5" customHeight="1" x14ac:dyDescent="0.25">
      <c r="A260" s="807" t="s">
        <v>449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71"/>
      <c r="AB260" s="771"/>
      <c r="AC260" s="771"/>
    </row>
    <row r="261" spans="1:68" ht="14.25" customHeight="1" x14ac:dyDescent="0.25">
      <c r="A261" s="799" t="s">
        <v>115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66"/>
      <c r="AB261" s="766"/>
      <c r="AC261" s="766"/>
    </row>
    <row r="262" spans="1:68" ht="27" customHeight="1" x14ac:dyDescent="0.25">
      <c r="A262" s="53" t="s">
        <v>450</v>
      </c>
      <c r="B262" s="53" t="s">
        <v>451</v>
      </c>
      <c r="C262" s="30">
        <v>4301011826</v>
      </c>
      <c r="D262" s="782">
        <v>4680115884137</v>
      </c>
      <c r="E262" s="783"/>
      <c r="F262" s="774">
        <v>1.45</v>
      </c>
      <c r="G262" s="31">
        <v>8</v>
      </c>
      <c r="H262" s="774">
        <v>11.6</v>
      </c>
      <c r="I262" s="774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5"/>
      <c r="R262" s="785"/>
      <c r="S262" s="785"/>
      <c r="T262" s="786"/>
      <c r="U262" s="33"/>
      <c r="V262" s="33"/>
      <c r="W262" s="34" t="s">
        <v>69</v>
      </c>
      <c r="X262" s="775">
        <v>0</v>
      </c>
      <c r="Y262" s="776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450</v>
      </c>
      <c r="B263" s="53" t="s">
        <v>453</v>
      </c>
      <c r="C263" s="30">
        <v>4301011942</v>
      </c>
      <c r="D263" s="782">
        <v>4680115884137</v>
      </c>
      <c r="E263" s="783"/>
      <c r="F263" s="774">
        <v>1.45</v>
      </c>
      <c r="G263" s="31">
        <v>8</v>
      </c>
      <c r="H263" s="774">
        <v>11.6</v>
      </c>
      <c r="I263" s="774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8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5"/>
      <c r="R263" s="785"/>
      <c r="S263" s="785"/>
      <c r="T263" s="786"/>
      <c r="U263" s="33"/>
      <c r="V263" s="33"/>
      <c r="W263" s="34" t="s">
        <v>69</v>
      </c>
      <c r="X263" s="775">
        <v>0</v>
      </c>
      <c r="Y263" s="776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454</v>
      </c>
      <c r="B264" s="53" t="s">
        <v>455</v>
      </c>
      <c r="C264" s="30">
        <v>4301011724</v>
      </c>
      <c r="D264" s="782">
        <v>4680115884236</v>
      </c>
      <c r="E264" s="783"/>
      <c r="F264" s="774">
        <v>1.45</v>
      </c>
      <c r="G264" s="31">
        <v>8</v>
      </c>
      <c r="H264" s="774">
        <v>11.6</v>
      </c>
      <c r="I264" s="774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11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5"/>
      <c r="R264" s="785"/>
      <c r="S264" s="785"/>
      <c r="T264" s="786"/>
      <c r="U264" s="33"/>
      <c r="V264" s="33"/>
      <c r="W264" s="34" t="s">
        <v>69</v>
      </c>
      <c r="X264" s="775">
        <v>0</v>
      </c>
      <c r="Y264" s="776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457</v>
      </c>
      <c r="B265" s="53" t="s">
        <v>458</v>
      </c>
      <c r="C265" s="30">
        <v>4301011721</v>
      </c>
      <c r="D265" s="782">
        <v>4680115884175</v>
      </c>
      <c r="E265" s="783"/>
      <c r="F265" s="774">
        <v>1.45</v>
      </c>
      <c r="G265" s="31">
        <v>8</v>
      </c>
      <c r="H265" s="774">
        <v>11.6</v>
      </c>
      <c r="I265" s="774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11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5"/>
      <c r="R265" s="785"/>
      <c r="S265" s="785"/>
      <c r="T265" s="786"/>
      <c r="U265" s="33"/>
      <c r="V265" s="33"/>
      <c r="W265" s="34" t="s">
        <v>69</v>
      </c>
      <c r="X265" s="775">
        <v>0</v>
      </c>
      <c r="Y265" s="776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457</v>
      </c>
      <c r="B266" s="53" t="s">
        <v>460</v>
      </c>
      <c r="C266" s="30">
        <v>4301011941</v>
      </c>
      <c r="D266" s="782">
        <v>4680115884175</v>
      </c>
      <c r="E266" s="783"/>
      <c r="F266" s="774">
        <v>1.45</v>
      </c>
      <c r="G266" s="31">
        <v>8</v>
      </c>
      <c r="H266" s="774">
        <v>11.6</v>
      </c>
      <c r="I266" s="774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11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5"/>
      <c r="R266" s="785"/>
      <c r="S266" s="785"/>
      <c r="T266" s="786"/>
      <c r="U266" s="33"/>
      <c r="V266" s="33"/>
      <c r="W266" s="34" t="s">
        <v>69</v>
      </c>
      <c r="X266" s="775">
        <v>0</v>
      </c>
      <c r="Y266" s="776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461</v>
      </c>
      <c r="B267" s="53" t="s">
        <v>462</v>
      </c>
      <c r="C267" s="30">
        <v>4301011824</v>
      </c>
      <c r="D267" s="782">
        <v>4680115884144</v>
      </c>
      <c r="E267" s="783"/>
      <c r="F267" s="774">
        <v>0.4</v>
      </c>
      <c r="G267" s="31">
        <v>10</v>
      </c>
      <c r="H267" s="774">
        <v>4</v>
      </c>
      <c r="I267" s="774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10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5"/>
      <c r="R267" s="785"/>
      <c r="S267" s="785"/>
      <c r="T267" s="786"/>
      <c r="U267" s="33"/>
      <c r="V267" s="33"/>
      <c r="W267" s="34" t="s">
        <v>69</v>
      </c>
      <c r="X267" s="775">
        <v>0</v>
      </c>
      <c r="Y267" s="776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463</v>
      </c>
      <c r="B268" s="53" t="s">
        <v>464</v>
      </c>
      <c r="C268" s="30">
        <v>4301011963</v>
      </c>
      <c r="D268" s="782">
        <v>4680115885288</v>
      </c>
      <c r="E268" s="783"/>
      <c r="F268" s="774">
        <v>0.37</v>
      </c>
      <c r="G268" s="31">
        <v>10</v>
      </c>
      <c r="H268" s="774">
        <v>3.7</v>
      </c>
      <c r="I268" s="774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11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5"/>
      <c r="R268" s="785"/>
      <c r="S268" s="785"/>
      <c r="T268" s="786"/>
      <c r="U268" s="33"/>
      <c r="V268" s="33"/>
      <c r="W268" s="34" t="s">
        <v>69</v>
      </c>
      <c r="X268" s="775">
        <v>0</v>
      </c>
      <c r="Y268" s="776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466</v>
      </c>
      <c r="B269" s="53" t="s">
        <v>467</v>
      </c>
      <c r="C269" s="30">
        <v>4301011726</v>
      </c>
      <c r="D269" s="782">
        <v>4680115884182</v>
      </c>
      <c r="E269" s="783"/>
      <c r="F269" s="774">
        <v>0.37</v>
      </c>
      <c r="G269" s="31">
        <v>10</v>
      </c>
      <c r="H269" s="774">
        <v>3.7</v>
      </c>
      <c r="I269" s="774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9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5"/>
      <c r="R269" s="785"/>
      <c r="S269" s="785"/>
      <c r="T269" s="786"/>
      <c r="U269" s="33"/>
      <c r="V269" s="33"/>
      <c r="W269" s="34" t="s">
        <v>69</v>
      </c>
      <c r="X269" s="775">
        <v>0</v>
      </c>
      <c r="Y269" s="776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468</v>
      </c>
      <c r="B270" s="53" t="s">
        <v>469</v>
      </c>
      <c r="C270" s="30">
        <v>4301011722</v>
      </c>
      <c r="D270" s="782">
        <v>4680115884205</v>
      </c>
      <c r="E270" s="783"/>
      <c r="F270" s="774">
        <v>0.4</v>
      </c>
      <c r="G270" s="31">
        <v>10</v>
      </c>
      <c r="H270" s="774">
        <v>4</v>
      </c>
      <c r="I270" s="774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9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5"/>
      <c r="R270" s="785"/>
      <c r="S270" s="785"/>
      <c r="T270" s="786"/>
      <c r="U270" s="33"/>
      <c r="V270" s="33"/>
      <c r="W270" s="34" t="s">
        <v>69</v>
      </c>
      <c r="X270" s="775">
        <v>0</v>
      </c>
      <c r="Y270" s="776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801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2"/>
      <c r="P271" s="796" t="s">
        <v>71</v>
      </c>
      <c r="Q271" s="794"/>
      <c r="R271" s="794"/>
      <c r="S271" s="794"/>
      <c r="T271" s="794"/>
      <c r="U271" s="794"/>
      <c r="V271" s="795"/>
      <c r="W271" s="36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02"/>
      <c r="P272" s="796" t="s">
        <v>71</v>
      </c>
      <c r="Q272" s="794"/>
      <c r="R272" s="794"/>
      <c r="S272" s="794"/>
      <c r="T272" s="794"/>
      <c r="U272" s="794"/>
      <c r="V272" s="795"/>
      <c r="W272" s="36" t="s">
        <v>69</v>
      </c>
      <c r="X272" s="777">
        <f>IFERROR(SUM(X262:X270),"0")</f>
        <v>0</v>
      </c>
      <c r="Y272" s="777">
        <f>IFERROR(SUM(Y262:Y270),"0")</f>
        <v>0</v>
      </c>
      <c r="Z272" s="36"/>
      <c r="AA272" s="778"/>
      <c r="AB272" s="778"/>
      <c r="AC272" s="778"/>
    </row>
    <row r="273" spans="1:68" ht="14.25" customHeight="1" x14ac:dyDescent="0.25">
      <c r="A273" s="799" t="s">
        <v>172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66"/>
      <c r="AB273" s="766"/>
      <c r="AC273" s="766"/>
    </row>
    <row r="274" spans="1:68" ht="27" customHeight="1" x14ac:dyDescent="0.25">
      <c r="A274" s="53" t="s">
        <v>470</v>
      </c>
      <c r="B274" s="53" t="s">
        <v>471</v>
      </c>
      <c r="C274" s="30">
        <v>4301020340</v>
      </c>
      <c r="D274" s="782">
        <v>4680115885721</v>
      </c>
      <c r="E274" s="783"/>
      <c r="F274" s="774">
        <v>0.33</v>
      </c>
      <c r="G274" s="31">
        <v>6</v>
      </c>
      <c r="H274" s="774">
        <v>1.98</v>
      </c>
      <c r="I274" s="774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5"/>
      <c r="R274" s="785"/>
      <c r="S274" s="785"/>
      <c r="T274" s="786"/>
      <c r="U274" s="33"/>
      <c r="V274" s="33"/>
      <c r="W274" s="34" t="s">
        <v>69</v>
      </c>
      <c r="X274" s="775">
        <v>0</v>
      </c>
      <c r="Y274" s="776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801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2"/>
      <c r="P275" s="796" t="s">
        <v>71</v>
      </c>
      <c r="Q275" s="794"/>
      <c r="R275" s="794"/>
      <c r="S275" s="794"/>
      <c r="T275" s="794"/>
      <c r="U275" s="794"/>
      <c r="V275" s="795"/>
      <c r="W275" s="36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2"/>
      <c r="P276" s="796" t="s">
        <v>71</v>
      </c>
      <c r="Q276" s="794"/>
      <c r="R276" s="794"/>
      <c r="S276" s="794"/>
      <c r="T276" s="794"/>
      <c r="U276" s="794"/>
      <c r="V276" s="795"/>
      <c r="W276" s="36" t="s">
        <v>69</v>
      </c>
      <c r="X276" s="777">
        <f>IFERROR(SUM(X274:X274),"0")</f>
        <v>0</v>
      </c>
      <c r="Y276" s="777">
        <f>IFERROR(SUM(Y274:Y274),"0")</f>
        <v>0</v>
      </c>
      <c r="Z276" s="36"/>
      <c r="AA276" s="778"/>
      <c r="AB276" s="778"/>
      <c r="AC276" s="778"/>
    </row>
    <row r="277" spans="1:68" ht="16.5" customHeight="1" x14ac:dyDescent="0.25">
      <c r="A277" s="807" t="s">
        <v>473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71"/>
      <c r="AB277" s="771"/>
      <c r="AC277" s="771"/>
    </row>
    <row r="278" spans="1:68" ht="14.25" customHeight="1" x14ac:dyDescent="0.25">
      <c r="A278" s="799" t="s">
        <v>115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66"/>
      <c r="AB278" s="766"/>
      <c r="AC278" s="766"/>
    </row>
    <row r="279" spans="1:68" ht="27" customHeight="1" x14ac:dyDescent="0.25">
      <c r="A279" s="53" t="s">
        <v>474</v>
      </c>
      <c r="B279" s="53" t="s">
        <v>475</v>
      </c>
      <c r="C279" s="30">
        <v>4301011855</v>
      </c>
      <c r="D279" s="782">
        <v>4680115885837</v>
      </c>
      <c r="E279" s="783"/>
      <c r="F279" s="774">
        <v>1.35</v>
      </c>
      <c r="G279" s="31">
        <v>8</v>
      </c>
      <c r="H279" s="774">
        <v>10.8</v>
      </c>
      <c r="I279" s="774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9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5"/>
      <c r="R279" s="785"/>
      <c r="S279" s="785"/>
      <c r="T279" s="786"/>
      <c r="U279" s="33"/>
      <c r="V279" s="33"/>
      <c r="W279" s="34" t="s">
        <v>69</v>
      </c>
      <c r="X279" s="775">
        <v>0</v>
      </c>
      <c r="Y279" s="776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4301011322</v>
      </c>
      <c r="D280" s="782">
        <v>4607091387452</v>
      </c>
      <c r="E280" s="783"/>
      <c r="F280" s="774">
        <v>1.35</v>
      </c>
      <c r="G280" s="31">
        <v>8</v>
      </c>
      <c r="H280" s="774">
        <v>10.8</v>
      </c>
      <c r="I280" s="774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109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5"/>
      <c r="R280" s="785"/>
      <c r="S280" s="785"/>
      <c r="T280" s="786"/>
      <c r="U280" s="33"/>
      <c r="V280" s="33"/>
      <c r="W280" s="34" t="s">
        <v>69</v>
      </c>
      <c r="X280" s="775">
        <v>0</v>
      </c>
      <c r="Y280" s="776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480</v>
      </c>
      <c r="B281" s="53" t="s">
        <v>481</v>
      </c>
      <c r="C281" s="30">
        <v>4301011850</v>
      </c>
      <c r="D281" s="782">
        <v>4680115885806</v>
      </c>
      <c r="E281" s="783"/>
      <c r="F281" s="774">
        <v>1.35</v>
      </c>
      <c r="G281" s="31">
        <v>8</v>
      </c>
      <c r="H281" s="774">
        <v>10.8</v>
      </c>
      <c r="I281" s="774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5"/>
      <c r="R281" s="785"/>
      <c r="S281" s="785"/>
      <c r="T281" s="786"/>
      <c r="U281" s="33"/>
      <c r="V281" s="33"/>
      <c r="W281" s="34" t="s">
        <v>69</v>
      </c>
      <c r="X281" s="775">
        <v>0</v>
      </c>
      <c r="Y281" s="776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customHeight="1" x14ac:dyDescent="0.25">
      <c r="A282" s="53" t="s">
        <v>480</v>
      </c>
      <c r="B282" s="53" t="s">
        <v>483</v>
      </c>
      <c r="C282" s="30">
        <v>4301011910</v>
      </c>
      <c r="D282" s="782">
        <v>4680115885806</v>
      </c>
      <c r="E282" s="783"/>
      <c r="F282" s="774">
        <v>1.35</v>
      </c>
      <c r="G282" s="31">
        <v>8</v>
      </c>
      <c r="H282" s="774">
        <v>10.8</v>
      </c>
      <c r="I282" s="774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9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5"/>
      <c r="R282" s="785"/>
      <c r="S282" s="785"/>
      <c r="T282" s="786"/>
      <c r="U282" s="33"/>
      <c r="V282" s="33"/>
      <c r="W282" s="34" t="s">
        <v>69</v>
      </c>
      <c r="X282" s="775">
        <v>0</v>
      </c>
      <c r="Y282" s="776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485</v>
      </c>
      <c r="B283" s="53" t="s">
        <v>486</v>
      </c>
      <c r="C283" s="30">
        <v>4301011853</v>
      </c>
      <c r="D283" s="782">
        <v>4680115885851</v>
      </c>
      <c r="E283" s="783"/>
      <c r="F283" s="774">
        <v>1.35</v>
      </c>
      <c r="G283" s="31">
        <v>8</v>
      </c>
      <c r="H283" s="774">
        <v>10.8</v>
      </c>
      <c r="I283" s="774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10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5"/>
      <c r="R283" s="785"/>
      <c r="S283" s="785"/>
      <c r="T283" s="786"/>
      <c r="U283" s="33"/>
      <c r="V283" s="33"/>
      <c r="W283" s="34" t="s">
        <v>69</v>
      </c>
      <c r="X283" s="775">
        <v>0</v>
      </c>
      <c r="Y283" s="776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488</v>
      </c>
      <c r="B284" s="53" t="s">
        <v>489</v>
      </c>
      <c r="C284" s="30">
        <v>4301011313</v>
      </c>
      <c r="D284" s="782">
        <v>4607091385984</v>
      </c>
      <c r="E284" s="783"/>
      <c r="F284" s="774">
        <v>1.35</v>
      </c>
      <c r="G284" s="31">
        <v>8</v>
      </c>
      <c r="H284" s="774">
        <v>10.8</v>
      </c>
      <c r="I284" s="774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112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5"/>
      <c r="R284" s="785"/>
      <c r="S284" s="785"/>
      <c r="T284" s="786"/>
      <c r="U284" s="33"/>
      <c r="V284" s="33"/>
      <c r="W284" s="34" t="s">
        <v>69</v>
      </c>
      <c r="X284" s="775">
        <v>0</v>
      </c>
      <c r="Y284" s="776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491</v>
      </c>
      <c r="B285" s="53" t="s">
        <v>492</v>
      </c>
      <c r="C285" s="30">
        <v>4301011852</v>
      </c>
      <c r="D285" s="782">
        <v>4680115885844</v>
      </c>
      <c r="E285" s="783"/>
      <c r="F285" s="774">
        <v>0.4</v>
      </c>
      <c r="G285" s="31">
        <v>10</v>
      </c>
      <c r="H285" s="774">
        <v>4</v>
      </c>
      <c r="I285" s="774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10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5"/>
      <c r="R285" s="785"/>
      <c r="S285" s="785"/>
      <c r="T285" s="786"/>
      <c r="U285" s="33"/>
      <c r="V285" s="33"/>
      <c r="W285" s="34" t="s">
        <v>69</v>
      </c>
      <c r="X285" s="775">
        <v>0</v>
      </c>
      <c r="Y285" s="776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493</v>
      </c>
      <c r="B286" s="53" t="s">
        <v>494</v>
      </c>
      <c r="C286" s="30">
        <v>4301011319</v>
      </c>
      <c r="D286" s="782">
        <v>4607091387469</v>
      </c>
      <c r="E286" s="783"/>
      <c r="F286" s="774">
        <v>0.5</v>
      </c>
      <c r="G286" s="31">
        <v>10</v>
      </c>
      <c r="H286" s="774">
        <v>5</v>
      </c>
      <c r="I286" s="774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113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5"/>
      <c r="R286" s="785"/>
      <c r="S286" s="785"/>
      <c r="T286" s="786"/>
      <c r="U286" s="33"/>
      <c r="V286" s="33"/>
      <c r="W286" s="34" t="s">
        <v>69</v>
      </c>
      <c r="X286" s="775">
        <v>0</v>
      </c>
      <c r="Y286" s="776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495</v>
      </c>
      <c r="B287" s="53" t="s">
        <v>496</v>
      </c>
      <c r="C287" s="30">
        <v>4301011851</v>
      </c>
      <c r="D287" s="782">
        <v>4680115885820</v>
      </c>
      <c r="E287" s="783"/>
      <c r="F287" s="774">
        <v>0.4</v>
      </c>
      <c r="G287" s="31">
        <v>10</v>
      </c>
      <c r="H287" s="774">
        <v>4</v>
      </c>
      <c r="I287" s="774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11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5"/>
      <c r="R287" s="785"/>
      <c r="S287" s="785"/>
      <c r="T287" s="786"/>
      <c r="U287" s="33"/>
      <c r="V287" s="33"/>
      <c r="W287" s="34" t="s">
        <v>69</v>
      </c>
      <c r="X287" s="775">
        <v>0</v>
      </c>
      <c r="Y287" s="776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497</v>
      </c>
      <c r="B288" s="53" t="s">
        <v>498</v>
      </c>
      <c r="C288" s="30">
        <v>4301011316</v>
      </c>
      <c r="D288" s="782">
        <v>4607091387438</v>
      </c>
      <c r="E288" s="783"/>
      <c r="F288" s="774">
        <v>0.5</v>
      </c>
      <c r="G288" s="31">
        <v>10</v>
      </c>
      <c r="H288" s="774">
        <v>5</v>
      </c>
      <c r="I288" s="774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8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5"/>
      <c r="R288" s="785"/>
      <c r="S288" s="785"/>
      <c r="T288" s="786"/>
      <c r="U288" s="33"/>
      <c r="V288" s="33"/>
      <c r="W288" s="34" t="s">
        <v>69</v>
      </c>
      <c r="X288" s="775">
        <v>0</v>
      </c>
      <c r="Y288" s="776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801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2"/>
      <c r="P289" s="796" t="s">
        <v>71</v>
      </c>
      <c r="Q289" s="794"/>
      <c r="R289" s="794"/>
      <c r="S289" s="794"/>
      <c r="T289" s="794"/>
      <c r="U289" s="794"/>
      <c r="V289" s="795"/>
      <c r="W289" s="36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02"/>
      <c r="P290" s="796" t="s">
        <v>71</v>
      </c>
      <c r="Q290" s="794"/>
      <c r="R290" s="794"/>
      <c r="S290" s="794"/>
      <c r="T290" s="794"/>
      <c r="U290" s="794"/>
      <c r="V290" s="795"/>
      <c r="W290" s="36" t="s">
        <v>69</v>
      </c>
      <c r="X290" s="777">
        <f>IFERROR(SUM(X279:X288),"0")</f>
        <v>0</v>
      </c>
      <c r="Y290" s="777">
        <f>IFERROR(SUM(Y279:Y288),"0")</f>
        <v>0</v>
      </c>
      <c r="Z290" s="36"/>
      <c r="AA290" s="778"/>
      <c r="AB290" s="778"/>
      <c r="AC290" s="778"/>
    </row>
    <row r="291" spans="1:68" ht="16.5" customHeight="1" x14ac:dyDescent="0.25">
      <c r="A291" s="807" t="s">
        <v>500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71"/>
      <c r="AB291" s="771"/>
      <c r="AC291" s="771"/>
    </row>
    <row r="292" spans="1:68" ht="14.25" customHeight="1" x14ac:dyDescent="0.25">
      <c r="A292" s="799" t="s">
        <v>115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66"/>
      <c r="AB292" s="766"/>
      <c r="AC292" s="766"/>
    </row>
    <row r="293" spans="1:68" ht="27" customHeight="1" x14ac:dyDescent="0.25">
      <c r="A293" s="53" t="s">
        <v>501</v>
      </c>
      <c r="B293" s="53" t="s">
        <v>502</v>
      </c>
      <c r="C293" s="30">
        <v>4301011876</v>
      </c>
      <c r="D293" s="782">
        <v>4680115885707</v>
      </c>
      <c r="E293" s="783"/>
      <c r="F293" s="774">
        <v>0.9</v>
      </c>
      <c r="G293" s="31">
        <v>10</v>
      </c>
      <c r="H293" s="774">
        <v>9</v>
      </c>
      <c r="I293" s="774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84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5"/>
      <c r="R293" s="785"/>
      <c r="S293" s="785"/>
      <c r="T293" s="786"/>
      <c r="U293" s="33"/>
      <c r="V293" s="33"/>
      <c r="W293" s="34" t="s">
        <v>69</v>
      </c>
      <c r="X293" s="775">
        <v>0</v>
      </c>
      <c r="Y293" s="776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801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2"/>
      <c r="P294" s="796" t="s">
        <v>71</v>
      </c>
      <c r="Q294" s="794"/>
      <c r="R294" s="794"/>
      <c r="S294" s="794"/>
      <c r="T294" s="794"/>
      <c r="U294" s="794"/>
      <c r="V294" s="795"/>
      <c r="W294" s="36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2"/>
      <c r="P295" s="796" t="s">
        <v>71</v>
      </c>
      <c r="Q295" s="794"/>
      <c r="R295" s="794"/>
      <c r="S295" s="794"/>
      <c r="T295" s="794"/>
      <c r="U295" s="794"/>
      <c r="V295" s="795"/>
      <c r="W295" s="36" t="s">
        <v>69</v>
      </c>
      <c r="X295" s="777">
        <f>IFERROR(SUM(X293:X293),"0")</f>
        <v>0</v>
      </c>
      <c r="Y295" s="777">
        <f>IFERROR(SUM(Y293:Y293),"0")</f>
        <v>0</v>
      </c>
      <c r="Z295" s="36"/>
      <c r="AA295" s="778"/>
      <c r="AB295" s="778"/>
      <c r="AC295" s="778"/>
    </row>
    <row r="296" spans="1:68" ht="16.5" customHeight="1" x14ac:dyDescent="0.25">
      <c r="A296" s="807" t="s">
        <v>503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71"/>
      <c r="AB296" s="771"/>
      <c r="AC296" s="771"/>
    </row>
    <row r="297" spans="1:68" ht="14.25" customHeight="1" x14ac:dyDescent="0.25">
      <c r="A297" s="799" t="s">
        <v>115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66"/>
      <c r="AB297" s="766"/>
      <c r="AC297" s="766"/>
    </row>
    <row r="298" spans="1:68" ht="27" customHeight="1" x14ac:dyDescent="0.25">
      <c r="A298" s="53" t="s">
        <v>504</v>
      </c>
      <c r="B298" s="53" t="s">
        <v>505</v>
      </c>
      <c r="C298" s="30">
        <v>4301011223</v>
      </c>
      <c r="D298" s="782">
        <v>4607091383423</v>
      </c>
      <c r="E298" s="783"/>
      <c r="F298" s="774">
        <v>1.35</v>
      </c>
      <c r="G298" s="31">
        <v>8</v>
      </c>
      <c r="H298" s="774">
        <v>10.8</v>
      </c>
      <c r="I298" s="774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5"/>
      <c r="R298" s="785"/>
      <c r="S298" s="785"/>
      <c r="T298" s="786"/>
      <c r="U298" s="33"/>
      <c r="V298" s="33"/>
      <c r="W298" s="34" t="s">
        <v>69</v>
      </c>
      <c r="X298" s="775">
        <v>0</v>
      </c>
      <c r="Y298" s="776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506</v>
      </c>
      <c r="B299" s="53" t="s">
        <v>507</v>
      </c>
      <c r="C299" s="30">
        <v>4301011879</v>
      </c>
      <c r="D299" s="782">
        <v>4680115885691</v>
      </c>
      <c r="E299" s="783"/>
      <c r="F299" s="774">
        <v>1.35</v>
      </c>
      <c r="G299" s="31">
        <v>8</v>
      </c>
      <c r="H299" s="774">
        <v>10.8</v>
      </c>
      <c r="I299" s="774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5"/>
      <c r="R299" s="785"/>
      <c r="S299" s="785"/>
      <c r="T299" s="786"/>
      <c r="U299" s="33"/>
      <c r="V299" s="33"/>
      <c r="W299" s="34" t="s">
        <v>69</v>
      </c>
      <c r="X299" s="775">
        <v>0</v>
      </c>
      <c r="Y299" s="776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509</v>
      </c>
      <c r="B300" s="53" t="s">
        <v>510</v>
      </c>
      <c r="C300" s="30">
        <v>4301011878</v>
      </c>
      <c r="D300" s="782">
        <v>4680115885660</v>
      </c>
      <c r="E300" s="783"/>
      <c r="F300" s="774">
        <v>1.35</v>
      </c>
      <c r="G300" s="31">
        <v>8</v>
      </c>
      <c r="H300" s="774">
        <v>10.8</v>
      </c>
      <c r="I300" s="774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10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5"/>
      <c r="R300" s="785"/>
      <c r="S300" s="785"/>
      <c r="T300" s="786"/>
      <c r="U300" s="33"/>
      <c r="V300" s="33"/>
      <c r="W300" s="34" t="s">
        <v>69</v>
      </c>
      <c r="X300" s="775">
        <v>0</v>
      </c>
      <c r="Y300" s="776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801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2"/>
      <c r="P301" s="796" t="s">
        <v>71</v>
      </c>
      <c r="Q301" s="794"/>
      <c r="R301" s="794"/>
      <c r="S301" s="794"/>
      <c r="T301" s="794"/>
      <c r="U301" s="794"/>
      <c r="V301" s="795"/>
      <c r="W301" s="36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02"/>
      <c r="P302" s="796" t="s">
        <v>71</v>
      </c>
      <c r="Q302" s="794"/>
      <c r="R302" s="794"/>
      <c r="S302" s="794"/>
      <c r="T302" s="794"/>
      <c r="U302" s="794"/>
      <c r="V302" s="795"/>
      <c r="W302" s="36" t="s">
        <v>69</v>
      </c>
      <c r="X302" s="777">
        <f>IFERROR(SUM(X298:X300),"0")</f>
        <v>0</v>
      </c>
      <c r="Y302" s="777">
        <f>IFERROR(SUM(Y298:Y300),"0")</f>
        <v>0</v>
      </c>
      <c r="Z302" s="36"/>
      <c r="AA302" s="778"/>
      <c r="AB302" s="778"/>
      <c r="AC302" s="778"/>
    </row>
    <row r="303" spans="1:68" ht="16.5" customHeight="1" x14ac:dyDescent="0.25">
      <c r="A303" s="807" t="s">
        <v>512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71"/>
      <c r="AB303" s="771"/>
      <c r="AC303" s="771"/>
    </row>
    <row r="304" spans="1:68" ht="14.25" customHeight="1" x14ac:dyDescent="0.25">
      <c r="A304" s="799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66"/>
      <c r="AB304" s="766"/>
      <c r="AC304" s="766"/>
    </row>
    <row r="305" spans="1:68" ht="37.5" customHeight="1" x14ac:dyDescent="0.25">
      <c r="A305" s="53" t="s">
        <v>513</v>
      </c>
      <c r="B305" s="53" t="s">
        <v>514</v>
      </c>
      <c r="C305" s="30">
        <v>4301051409</v>
      </c>
      <c r="D305" s="782">
        <v>4680115881556</v>
      </c>
      <c r="E305" s="783"/>
      <c r="F305" s="774">
        <v>1</v>
      </c>
      <c r="G305" s="31">
        <v>4</v>
      </c>
      <c r="H305" s="774">
        <v>4</v>
      </c>
      <c r="I305" s="774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1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5"/>
      <c r="R305" s="785"/>
      <c r="S305" s="785"/>
      <c r="T305" s="786"/>
      <c r="U305" s="33"/>
      <c r="V305" s="33"/>
      <c r="W305" s="34" t="s">
        <v>69</v>
      </c>
      <c r="X305" s="775">
        <v>0</v>
      </c>
      <c r="Y305" s="776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customHeight="1" x14ac:dyDescent="0.25">
      <c r="A306" s="53" t="s">
        <v>516</v>
      </c>
      <c r="B306" s="53" t="s">
        <v>517</v>
      </c>
      <c r="C306" s="30">
        <v>4301051506</v>
      </c>
      <c r="D306" s="782">
        <v>4680115881037</v>
      </c>
      <c r="E306" s="783"/>
      <c r="F306" s="774">
        <v>0.84</v>
      </c>
      <c r="G306" s="31">
        <v>4</v>
      </c>
      <c r="H306" s="774">
        <v>3.36</v>
      </c>
      <c r="I306" s="774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5"/>
      <c r="R306" s="785"/>
      <c r="S306" s="785"/>
      <c r="T306" s="786"/>
      <c r="U306" s="33"/>
      <c r="V306" s="33"/>
      <c r="W306" s="34" t="s">
        <v>69</v>
      </c>
      <c r="X306" s="775">
        <v>0</v>
      </c>
      <c r="Y306" s="776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customHeight="1" x14ac:dyDescent="0.25">
      <c r="A307" s="53" t="s">
        <v>519</v>
      </c>
      <c r="B307" s="53" t="s">
        <v>520</v>
      </c>
      <c r="C307" s="30">
        <v>4301051893</v>
      </c>
      <c r="D307" s="782">
        <v>4680115886186</v>
      </c>
      <c r="E307" s="783"/>
      <c r="F307" s="774">
        <v>0.3</v>
      </c>
      <c r="G307" s="31">
        <v>6</v>
      </c>
      <c r="H307" s="774">
        <v>1.8</v>
      </c>
      <c r="I307" s="774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5"/>
      <c r="R307" s="785"/>
      <c r="S307" s="785"/>
      <c r="T307" s="786"/>
      <c r="U307" s="33"/>
      <c r="V307" s="33"/>
      <c r="W307" s="34" t="s">
        <v>69</v>
      </c>
      <c r="X307" s="775">
        <v>0</v>
      </c>
      <c r="Y307" s="776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521</v>
      </c>
      <c r="B308" s="53" t="s">
        <v>522</v>
      </c>
      <c r="C308" s="30">
        <v>4301051487</v>
      </c>
      <c r="D308" s="782">
        <v>4680115881228</v>
      </c>
      <c r="E308" s="783"/>
      <c r="F308" s="774">
        <v>0.4</v>
      </c>
      <c r="G308" s="31">
        <v>6</v>
      </c>
      <c r="H308" s="774">
        <v>2.4</v>
      </c>
      <c r="I308" s="774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5"/>
      <c r="R308" s="785"/>
      <c r="S308" s="785"/>
      <c r="T308" s="786"/>
      <c r="U308" s="33"/>
      <c r="V308" s="33"/>
      <c r="W308" s="34" t="s">
        <v>69</v>
      </c>
      <c r="X308" s="775">
        <v>0</v>
      </c>
      <c r="Y308" s="776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customHeight="1" x14ac:dyDescent="0.25">
      <c r="A309" s="53" t="s">
        <v>523</v>
      </c>
      <c r="B309" s="53" t="s">
        <v>524</v>
      </c>
      <c r="C309" s="30">
        <v>4301051384</v>
      </c>
      <c r="D309" s="782">
        <v>4680115881211</v>
      </c>
      <c r="E309" s="783"/>
      <c r="F309" s="774">
        <v>0.4</v>
      </c>
      <c r="G309" s="31">
        <v>6</v>
      </c>
      <c r="H309" s="774">
        <v>2.4</v>
      </c>
      <c r="I309" s="774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1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5"/>
      <c r="R309" s="785"/>
      <c r="S309" s="785"/>
      <c r="T309" s="786"/>
      <c r="U309" s="33"/>
      <c r="V309" s="33"/>
      <c r="W309" s="34" t="s">
        <v>69</v>
      </c>
      <c r="X309" s="775">
        <v>0</v>
      </c>
      <c r="Y309" s="776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customHeight="1" x14ac:dyDescent="0.25">
      <c r="A310" s="53" t="s">
        <v>525</v>
      </c>
      <c r="B310" s="53" t="s">
        <v>526</v>
      </c>
      <c r="C310" s="30">
        <v>4301051378</v>
      </c>
      <c r="D310" s="782">
        <v>4680115881020</v>
      </c>
      <c r="E310" s="783"/>
      <c r="F310" s="774">
        <v>0.84</v>
      </c>
      <c r="G310" s="31">
        <v>4</v>
      </c>
      <c r="H310" s="774">
        <v>3.36</v>
      </c>
      <c r="I310" s="774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10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5"/>
      <c r="R310" s="785"/>
      <c r="S310" s="785"/>
      <c r="T310" s="786"/>
      <c r="U310" s="33"/>
      <c r="V310" s="33"/>
      <c r="W310" s="34" t="s">
        <v>69</v>
      </c>
      <c r="X310" s="775">
        <v>0</v>
      </c>
      <c r="Y310" s="776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801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2"/>
      <c r="P311" s="796" t="s">
        <v>71</v>
      </c>
      <c r="Q311" s="794"/>
      <c r="R311" s="794"/>
      <c r="S311" s="794"/>
      <c r="T311" s="794"/>
      <c r="U311" s="794"/>
      <c r="V311" s="795"/>
      <c r="W311" s="36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02"/>
      <c r="P312" s="796" t="s">
        <v>71</v>
      </c>
      <c r="Q312" s="794"/>
      <c r="R312" s="794"/>
      <c r="S312" s="794"/>
      <c r="T312" s="794"/>
      <c r="U312" s="794"/>
      <c r="V312" s="795"/>
      <c r="W312" s="36" t="s">
        <v>69</v>
      </c>
      <c r="X312" s="777">
        <f>IFERROR(SUM(X305:X310),"0")</f>
        <v>0</v>
      </c>
      <c r="Y312" s="777">
        <f>IFERROR(SUM(Y305:Y310),"0")</f>
        <v>0</v>
      </c>
      <c r="Z312" s="36"/>
      <c r="AA312" s="778"/>
      <c r="AB312" s="778"/>
      <c r="AC312" s="778"/>
    </row>
    <row r="313" spans="1:68" ht="16.5" customHeight="1" x14ac:dyDescent="0.25">
      <c r="A313" s="807" t="s">
        <v>528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71"/>
      <c r="AB313" s="771"/>
      <c r="AC313" s="771"/>
    </row>
    <row r="314" spans="1:68" ht="14.25" customHeight="1" x14ac:dyDescent="0.25">
      <c r="A314" s="799" t="s">
        <v>115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66"/>
      <c r="AB314" s="766"/>
      <c r="AC314" s="766"/>
    </row>
    <row r="315" spans="1:68" ht="27" customHeight="1" x14ac:dyDescent="0.25">
      <c r="A315" s="53" t="s">
        <v>529</v>
      </c>
      <c r="B315" s="53" t="s">
        <v>530</v>
      </c>
      <c r="C315" s="30">
        <v>4301011306</v>
      </c>
      <c r="D315" s="782">
        <v>4607091389296</v>
      </c>
      <c r="E315" s="783"/>
      <c r="F315" s="774">
        <v>0.4</v>
      </c>
      <c r="G315" s="31">
        <v>10</v>
      </c>
      <c r="H315" s="774">
        <v>4</v>
      </c>
      <c r="I315" s="774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12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5"/>
      <c r="R315" s="785"/>
      <c r="S315" s="785"/>
      <c r="T315" s="786"/>
      <c r="U315" s="33"/>
      <c r="V315" s="33"/>
      <c r="W315" s="34" t="s">
        <v>69</v>
      </c>
      <c r="X315" s="775">
        <v>0</v>
      </c>
      <c r="Y315" s="776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801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2"/>
      <c r="P316" s="796" t="s">
        <v>71</v>
      </c>
      <c r="Q316" s="794"/>
      <c r="R316" s="794"/>
      <c r="S316" s="794"/>
      <c r="T316" s="794"/>
      <c r="U316" s="794"/>
      <c r="V316" s="795"/>
      <c r="W316" s="36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02"/>
      <c r="P317" s="796" t="s">
        <v>71</v>
      </c>
      <c r="Q317" s="794"/>
      <c r="R317" s="794"/>
      <c r="S317" s="794"/>
      <c r="T317" s="794"/>
      <c r="U317" s="794"/>
      <c r="V317" s="795"/>
      <c r="W317" s="36" t="s">
        <v>69</v>
      </c>
      <c r="X317" s="777">
        <f>IFERROR(SUM(X315:X315),"0")</f>
        <v>0</v>
      </c>
      <c r="Y317" s="777">
        <f>IFERROR(SUM(Y315:Y315),"0")</f>
        <v>0</v>
      </c>
      <c r="Z317" s="36"/>
      <c r="AA317" s="778"/>
      <c r="AB317" s="778"/>
      <c r="AC317" s="778"/>
    </row>
    <row r="318" spans="1:68" ht="14.25" customHeight="1" x14ac:dyDescent="0.25">
      <c r="A318" s="799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66"/>
      <c r="AB318" s="766"/>
      <c r="AC318" s="766"/>
    </row>
    <row r="319" spans="1:68" ht="27" customHeight="1" x14ac:dyDescent="0.25">
      <c r="A319" s="53" t="s">
        <v>532</v>
      </c>
      <c r="B319" s="53" t="s">
        <v>533</v>
      </c>
      <c r="C319" s="30">
        <v>4301031163</v>
      </c>
      <c r="D319" s="782">
        <v>4680115880344</v>
      </c>
      <c r="E319" s="783"/>
      <c r="F319" s="774">
        <v>0.28000000000000003</v>
      </c>
      <c r="G319" s="31">
        <v>6</v>
      </c>
      <c r="H319" s="774">
        <v>1.68</v>
      </c>
      <c r="I319" s="774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1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5"/>
      <c r="R319" s="785"/>
      <c r="S319" s="785"/>
      <c r="T319" s="786"/>
      <c r="U319" s="33"/>
      <c r="V319" s="33"/>
      <c r="W319" s="34" t="s">
        <v>69</v>
      </c>
      <c r="X319" s="775">
        <v>0</v>
      </c>
      <c r="Y319" s="776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801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2"/>
      <c r="P320" s="796" t="s">
        <v>71</v>
      </c>
      <c r="Q320" s="794"/>
      <c r="R320" s="794"/>
      <c r="S320" s="794"/>
      <c r="T320" s="794"/>
      <c r="U320" s="794"/>
      <c r="V320" s="795"/>
      <c r="W320" s="36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02"/>
      <c r="P321" s="796" t="s">
        <v>71</v>
      </c>
      <c r="Q321" s="794"/>
      <c r="R321" s="794"/>
      <c r="S321" s="794"/>
      <c r="T321" s="794"/>
      <c r="U321" s="794"/>
      <c r="V321" s="795"/>
      <c r="W321" s="36" t="s">
        <v>69</v>
      </c>
      <c r="X321" s="777">
        <f>IFERROR(SUM(X319:X319),"0")</f>
        <v>0</v>
      </c>
      <c r="Y321" s="777">
        <f>IFERROR(SUM(Y319:Y319),"0")</f>
        <v>0</v>
      </c>
      <c r="Z321" s="36"/>
      <c r="AA321" s="778"/>
      <c r="AB321" s="778"/>
      <c r="AC321" s="778"/>
    </row>
    <row r="322" spans="1:68" ht="14.25" customHeight="1" x14ac:dyDescent="0.25">
      <c r="A322" s="799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66"/>
      <c r="AB322" s="766"/>
      <c r="AC322" s="766"/>
    </row>
    <row r="323" spans="1:68" ht="37.5" customHeight="1" x14ac:dyDescent="0.25">
      <c r="A323" s="53" t="s">
        <v>535</v>
      </c>
      <c r="B323" s="53" t="s">
        <v>536</v>
      </c>
      <c r="C323" s="30">
        <v>4301051731</v>
      </c>
      <c r="D323" s="782">
        <v>4680115884618</v>
      </c>
      <c r="E323" s="783"/>
      <c r="F323" s="774">
        <v>0.6</v>
      </c>
      <c r="G323" s="31">
        <v>6</v>
      </c>
      <c r="H323" s="774">
        <v>3.6</v>
      </c>
      <c r="I323" s="774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9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5"/>
      <c r="R323" s="785"/>
      <c r="S323" s="785"/>
      <c r="T323" s="786"/>
      <c r="U323" s="33"/>
      <c r="V323" s="33"/>
      <c r="W323" s="34" t="s">
        <v>69</v>
      </c>
      <c r="X323" s="775">
        <v>0</v>
      </c>
      <c r="Y323" s="776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801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2"/>
      <c r="P324" s="796" t="s">
        <v>71</v>
      </c>
      <c r="Q324" s="794"/>
      <c r="R324" s="794"/>
      <c r="S324" s="794"/>
      <c r="T324" s="794"/>
      <c r="U324" s="794"/>
      <c r="V324" s="795"/>
      <c r="W324" s="36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2"/>
      <c r="P325" s="796" t="s">
        <v>71</v>
      </c>
      <c r="Q325" s="794"/>
      <c r="R325" s="794"/>
      <c r="S325" s="794"/>
      <c r="T325" s="794"/>
      <c r="U325" s="794"/>
      <c r="V325" s="795"/>
      <c r="W325" s="36" t="s">
        <v>69</v>
      </c>
      <c r="X325" s="777">
        <f>IFERROR(SUM(X323:X323),"0")</f>
        <v>0</v>
      </c>
      <c r="Y325" s="777">
        <f>IFERROR(SUM(Y323:Y323),"0")</f>
        <v>0</v>
      </c>
      <c r="Z325" s="36"/>
      <c r="AA325" s="778"/>
      <c r="AB325" s="778"/>
      <c r="AC325" s="778"/>
    </row>
    <row r="326" spans="1:68" ht="16.5" customHeight="1" x14ac:dyDescent="0.25">
      <c r="A326" s="807" t="s">
        <v>538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71"/>
      <c r="AB326" s="771"/>
      <c r="AC326" s="771"/>
    </row>
    <row r="327" spans="1:68" ht="14.25" customHeight="1" x14ac:dyDescent="0.25">
      <c r="A327" s="799" t="s">
        <v>115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66"/>
      <c r="AB327" s="766"/>
      <c r="AC327" s="766"/>
    </row>
    <row r="328" spans="1:68" ht="27" customHeight="1" x14ac:dyDescent="0.25">
      <c r="A328" s="53" t="s">
        <v>539</v>
      </c>
      <c r="B328" s="53" t="s">
        <v>540</v>
      </c>
      <c r="C328" s="30">
        <v>4301011353</v>
      </c>
      <c r="D328" s="782">
        <v>4607091389807</v>
      </c>
      <c r="E328" s="783"/>
      <c r="F328" s="774">
        <v>0.4</v>
      </c>
      <c r="G328" s="31">
        <v>10</v>
      </c>
      <c r="H328" s="774">
        <v>4</v>
      </c>
      <c r="I328" s="774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11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5"/>
      <c r="R328" s="785"/>
      <c r="S328" s="785"/>
      <c r="T328" s="786"/>
      <c r="U328" s="33"/>
      <c r="V328" s="33"/>
      <c r="W328" s="34" t="s">
        <v>69</v>
      </c>
      <c r="X328" s="775">
        <v>0</v>
      </c>
      <c r="Y328" s="776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801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2"/>
      <c r="P329" s="796" t="s">
        <v>71</v>
      </c>
      <c r="Q329" s="794"/>
      <c r="R329" s="794"/>
      <c r="S329" s="794"/>
      <c r="T329" s="794"/>
      <c r="U329" s="794"/>
      <c r="V329" s="795"/>
      <c r="W329" s="36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02"/>
      <c r="P330" s="796" t="s">
        <v>71</v>
      </c>
      <c r="Q330" s="794"/>
      <c r="R330" s="794"/>
      <c r="S330" s="794"/>
      <c r="T330" s="794"/>
      <c r="U330" s="794"/>
      <c r="V330" s="795"/>
      <c r="W330" s="36" t="s">
        <v>69</v>
      </c>
      <c r="X330" s="777">
        <f>IFERROR(SUM(X328:X328),"0")</f>
        <v>0</v>
      </c>
      <c r="Y330" s="777">
        <f>IFERROR(SUM(Y328:Y328),"0")</f>
        <v>0</v>
      </c>
      <c r="Z330" s="36"/>
      <c r="AA330" s="778"/>
      <c r="AB330" s="778"/>
      <c r="AC330" s="778"/>
    </row>
    <row r="331" spans="1:68" ht="14.25" customHeight="1" x14ac:dyDescent="0.25">
      <c r="A331" s="799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66"/>
      <c r="AB331" s="766"/>
      <c r="AC331" s="766"/>
    </row>
    <row r="332" spans="1:68" ht="27" customHeight="1" x14ac:dyDescent="0.25">
      <c r="A332" s="53" t="s">
        <v>542</v>
      </c>
      <c r="B332" s="53" t="s">
        <v>543</v>
      </c>
      <c r="C332" s="30">
        <v>4301031164</v>
      </c>
      <c r="D332" s="782">
        <v>4680115880481</v>
      </c>
      <c r="E332" s="783"/>
      <c r="F332" s="774">
        <v>0.28000000000000003</v>
      </c>
      <c r="G332" s="31">
        <v>6</v>
      </c>
      <c r="H332" s="774">
        <v>1.68</v>
      </c>
      <c r="I332" s="774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9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5"/>
      <c r="R332" s="785"/>
      <c r="S332" s="785"/>
      <c r="T332" s="786"/>
      <c r="U332" s="33"/>
      <c r="V332" s="33"/>
      <c r="W332" s="34" t="s">
        <v>69</v>
      </c>
      <c r="X332" s="775">
        <v>0</v>
      </c>
      <c r="Y332" s="776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801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2"/>
      <c r="P333" s="796" t="s">
        <v>71</v>
      </c>
      <c r="Q333" s="794"/>
      <c r="R333" s="794"/>
      <c r="S333" s="794"/>
      <c r="T333" s="794"/>
      <c r="U333" s="794"/>
      <c r="V333" s="795"/>
      <c r="W333" s="36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02"/>
      <c r="P334" s="796" t="s">
        <v>71</v>
      </c>
      <c r="Q334" s="794"/>
      <c r="R334" s="794"/>
      <c r="S334" s="794"/>
      <c r="T334" s="794"/>
      <c r="U334" s="794"/>
      <c r="V334" s="795"/>
      <c r="W334" s="36" t="s">
        <v>69</v>
      </c>
      <c r="X334" s="777">
        <f>IFERROR(SUM(X332:X332),"0")</f>
        <v>0</v>
      </c>
      <c r="Y334" s="777">
        <f>IFERROR(SUM(Y332:Y332),"0")</f>
        <v>0</v>
      </c>
      <c r="Z334" s="36"/>
      <c r="AA334" s="778"/>
      <c r="AB334" s="778"/>
      <c r="AC334" s="778"/>
    </row>
    <row r="335" spans="1:68" ht="14.25" customHeight="1" x14ac:dyDescent="0.25">
      <c r="A335" s="799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66"/>
      <c r="AB335" s="766"/>
      <c r="AC335" s="766"/>
    </row>
    <row r="336" spans="1:68" ht="27" customHeight="1" x14ac:dyDescent="0.25">
      <c r="A336" s="53" t="s">
        <v>545</v>
      </c>
      <c r="B336" s="53" t="s">
        <v>546</v>
      </c>
      <c r="C336" s="30">
        <v>4301051344</v>
      </c>
      <c r="D336" s="782">
        <v>4680115880412</v>
      </c>
      <c r="E336" s="783"/>
      <c r="F336" s="774">
        <v>0.33</v>
      </c>
      <c r="G336" s="31">
        <v>6</v>
      </c>
      <c r="H336" s="774">
        <v>1.98</v>
      </c>
      <c r="I336" s="774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5"/>
      <c r="R336" s="785"/>
      <c r="S336" s="785"/>
      <c r="T336" s="786"/>
      <c r="U336" s="33"/>
      <c r="V336" s="33"/>
      <c r="W336" s="34" t="s">
        <v>69</v>
      </c>
      <c r="X336" s="775">
        <v>0</v>
      </c>
      <c r="Y336" s="776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548</v>
      </c>
      <c r="B337" s="53" t="s">
        <v>549</v>
      </c>
      <c r="C337" s="30">
        <v>4301051277</v>
      </c>
      <c r="D337" s="782">
        <v>4680115880511</v>
      </c>
      <c r="E337" s="783"/>
      <c r="F337" s="774">
        <v>0.33</v>
      </c>
      <c r="G337" s="31">
        <v>6</v>
      </c>
      <c r="H337" s="774">
        <v>1.98</v>
      </c>
      <c r="I337" s="774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5"/>
      <c r="R337" s="785"/>
      <c r="S337" s="785"/>
      <c r="T337" s="786"/>
      <c r="U337" s="33"/>
      <c r="V337" s="33"/>
      <c r="W337" s="34" t="s">
        <v>69</v>
      </c>
      <c r="X337" s="775">
        <v>0</v>
      </c>
      <c r="Y337" s="776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801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2"/>
      <c r="P338" s="796" t="s">
        <v>71</v>
      </c>
      <c r="Q338" s="794"/>
      <c r="R338" s="794"/>
      <c r="S338" s="794"/>
      <c r="T338" s="794"/>
      <c r="U338" s="794"/>
      <c r="V338" s="795"/>
      <c r="W338" s="36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2"/>
      <c r="P339" s="796" t="s">
        <v>71</v>
      </c>
      <c r="Q339" s="794"/>
      <c r="R339" s="794"/>
      <c r="S339" s="794"/>
      <c r="T339" s="794"/>
      <c r="U339" s="794"/>
      <c r="V339" s="795"/>
      <c r="W339" s="36" t="s">
        <v>69</v>
      </c>
      <c r="X339" s="777">
        <f>IFERROR(SUM(X336:X337),"0")</f>
        <v>0</v>
      </c>
      <c r="Y339" s="777">
        <f>IFERROR(SUM(Y336:Y337),"0")</f>
        <v>0</v>
      </c>
      <c r="Z339" s="36"/>
      <c r="AA339" s="778"/>
      <c r="AB339" s="778"/>
      <c r="AC339" s="778"/>
    </row>
    <row r="340" spans="1:68" ht="16.5" customHeight="1" x14ac:dyDescent="0.25">
      <c r="A340" s="807" t="s">
        <v>551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71"/>
      <c r="AB340" s="771"/>
      <c r="AC340" s="771"/>
    </row>
    <row r="341" spans="1:68" ht="14.25" customHeight="1" x14ac:dyDescent="0.25">
      <c r="A341" s="799" t="s">
        <v>115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66"/>
      <c r="AB341" s="766"/>
      <c r="AC341" s="766"/>
    </row>
    <row r="342" spans="1:68" ht="27" customHeight="1" x14ac:dyDescent="0.25">
      <c r="A342" s="53" t="s">
        <v>552</v>
      </c>
      <c r="B342" s="53" t="s">
        <v>553</v>
      </c>
      <c r="C342" s="30">
        <v>4301011593</v>
      </c>
      <c r="D342" s="782">
        <v>4680115882973</v>
      </c>
      <c r="E342" s="783"/>
      <c r="F342" s="774">
        <v>0.7</v>
      </c>
      <c r="G342" s="31">
        <v>6</v>
      </c>
      <c r="H342" s="774">
        <v>4.2</v>
      </c>
      <c r="I342" s="774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5"/>
      <c r="R342" s="785"/>
      <c r="S342" s="785"/>
      <c r="T342" s="786"/>
      <c r="U342" s="33"/>
      <c r="V342" s="33"/>
      <c r="W342" s="34" t="s">
        <v>69</v>
      </c>
      <c r="X342" s="775">
        <v>0</v>
      </c>
      <c r="Y342" s="776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801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2"/>
      <c r="P343" s="796" t="s">
        <v>71</v>
      </c>
      <c r="Q343" s="794"/>
      <c r="R343" s="794"/>
      <c r="S343" s="794"/>
      <c r="T343" s="794"/>
      <c r="U343" s="794"/>
      <c r="V343" s="795"/>
      <c r="W343" s="36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2"/>
      <c r="P344" s="796" t="s">
        <v>71</v>
      </c>
      <c r="Q344" s="794"/>
      <c r="R344" s="794"/>
      <c r="S344" s="794"/>
      <c r="T344" s="794"/>
      <c r="U344" s="794"/>
      <c r="V344" s="795"/>
      <c r="W344" s="36" t="s">
        <v>69</v>
      </c>
      <c r="X344" s="777">
        <f>IFERROR(SUM(X342:X342),"0")</f>
        <v>0</v>
      </c>
      <c r="Y344" s="777">
        <f>IFERROR(SUM(Y342:Y342),"0")</f>
        <v>0</v>
      </c>
      <c r="Z344" s="36"/>
      <c r="AA344" s="778"/>
      <c r="AB344" s="778"/>
      <c r="AC344" s="778"/>
    </row>
    <row r="345" spans="1:68" ht="14.25" customHeight="1" x14ac:dyDescent="0.25">
      <c r="A345" s="799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66"/>
      <c r="AB345" s="766"/>
      <c r="AC345" s="766"/>
    </row>
    <row r="346" spans="1:68" ht="27" customHeight="1" x14ac:dyDescent="0.25">
      <c r="A346" s="53" t="s">
        <v>554</v>
      </c>
      <c r="B346" s="53" t="s">
        <v>555</v>
      </c>
      <c r="C346" s="30">
        <v>4301031305</v>
      </c>
      <c r="D346" s="782">
        <v>4607091389845</v>
      </c>
      <c r="E346" s="783"/>
      <c r="F346" s="774">
        <v>0.35</v>
      </c>
      <c r="G346" s="31">
        <v>6</v>
      </c>
      <c r="H346" s="774">
        <v>2.1</v>
      </c>
      <c r="I346" s="774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5"/>
      <c r="R346" s="785"/>
      <c r="S346" s="785"/>
      <c r="T346" s="786"/>
      <c r="U346" s="33"/>
      <c r="V346" s="33"/>
      <c r="W346" s="34" t="s">
        <v>69</v>
      </c>
      <c r="X346" s="775">
        <v>0</v>
      </c>
      <c r="Y346" s="776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557</v>
      </c>
      <c r="B347" s="53" t="s">
        <v>558</v>
      </c>
      <c r="C347" s="30">
        <v>4301031306</v>
      </c>
      <c r="D347" s="782">
        <v>4680115882881</v>
      </c>
      <c r="E347" s="783"/>
      <c r="F347" s="774">
        <v>0.28000000000000003</v>
      </c>
      <c r="G347" s="31">
        <v>6</v>
      </c>
      <c r="H347" s="774">
        <v>1.68</v>
      </c>
      <c r="I347" s="774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5"/>
      <c r="R347" s="785"/>
      <c r="S347" s="785"/>
      <c r="T347" s="786"/>
      <c r="U347" s="33"/>
      <c r="V347" s="33"/>
      <c r="W347" s="34" t="s">
        <v>69</v>
      </c>
      <c r="X347" s="775">
        <v>0</v>
      </c>
      <c r="Y347" s="776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801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02"/>
      <c r="P348" s="796" t="s">
        <v>71</v>
      </c>
      <c r="Q348" s="794"/>
      <c r="R348" s="794"/>
      <c r="S348" s="794"/>
      <c r="T348" s="794"/>
      <c r="U348" s="794"/>
      <c r="V348" s="795"/>
      <c r="W348" s="36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2"/>
      <c r="P349" s="796" t="s">
        <v>71</v>
      </c>
      <c r="Q349" s="794"/>
      <c r="R349" s="794"/>
      <c r="S349" s="794"/>
      <c r="T349" s="794"/>
      <c r="U349" s="794"/>
      <c r="V349" s="795"/>
      <c r="W349" s="36" t="s">
        <v>69</v>
      </c>
      <c r="X349" s="777">
        <f>IFERROR(SUM(X346:X347),"0")</f>
        <v>0</v>
      </c>
      <c r="Y349" s="777">
        <f>IFERROR(SUM(Y346:Y347),"0")</f>
        <v>0</v>
      </c>
      <c r="Z349" s="36"/>
      <c r="AA349" s="778"/>
      <c r="AB349" s="778"/>
      <c r="AC349" s="778"/>
    </row>
    <row r="350" spans="1:68" ht="14.25" customHeight="1" x14ac:dyDescent="0.25">
      <c r="A350" s="799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66"/>
      <c r="AB350" s="766"/>
      <c r="AC350" s="766"/>
    </row>
    <row r="351" spans="1:68" ht="37.5" customHeight="1" x14ac:dyDescent="0.25">
      <c r="A351" s="53" t="s">
        <v>559</v>
      </c>
      <c r="B351" s="53" t="s">
        <v>560</v>
      </c>
      <c r="C351" s="30">
        <v>4301051517</v>
      </c>
      <c r="D351" s="782">
        <v>4680115883390</v>
      </c>
      <c r="E351" s="783"/>
      <c r="F351" s="774">
        <v>0.3</v>
      </c>
      <c r="G351" s="31">
        <v>6</v>
      </c>
      <c r="H351" s="774">
        <v>1.8</v>
      </c>
      <c r="I351" s="774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9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5"/>
      <c r="R351" s="785"/>
      <c r="S351" s="785"/>
      <c r="T351" s="786"/>
      <c r="U351" s="33"/>
      <c r="V351" s="33"/>
      <c r="W351" s="34" t="s">
        <v>69</v>
      </c>
      <c r="X351" s="775">
        <v>0</v>
      </c>
      <c r="Y351" s="776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801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2"/>
      <c r="P352" s="796" t="s">
        <v>71</v>
      </c>
      <c r="Q352" s="794"/>
      <c r="R352" s="794"/>
      <c r="S352" s="794"/>
      <c r="T352" s="794"/>
      <c r="U352" s="794"/>
      <c r="V352" s="795"/>
      <c r="W352" s="36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2"/>
      <c r="P353" s="796" t="s">
        <v>71</v>
      </c>
      <c r="Q353" s="794"/>
      <c r="R353" s="794"/>
      <c r="S353" s="794"/>
      <c r="T353" s="794"/>
      <c r="U353" s="794"/>
      <c r="V353" s="795"/>
      <c r="W353" s="36" t="s">
        <v>69</v>
      </c>
      <c r="X353" s="777">
        <f>IFERROR(SUM(X351:X351),"0")</f>
        <v>0</v>
      </c>
      <c r="Y353" s="777">
        <f>IFERROR(SUM(Y351:Y351),"0")</f>
        <v>0</v>
      </c>
      <c r="Z353" s="36"/>
      <c r="AA353" s="778"/>
      <c r="AB353" s="778"/>
      <c r="AC353" s="778"/>
    </row>
    <row r="354" spans="1:68" ht="16.5" customHeight="1" x14ac:dyDescent="0.25">
      <c r="A354" s="807" t="s">
        <v>562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1"/>
      <c r="AB354" s="771"/>
      <c r="AC354" s="771"/>
    </row>
    <row r="355" spans="1:68" ht="14.25" customHeight="1" x14ac:dyDescent="0.25">
      <c r="A355" s="799" t="s">
        <v>115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66"/>
      <c r="AB355" s="766"/>
      <c r="AC355" s="766"/>
    </row>
    <row r="356" spans="1:68" ht="27" customHeight="1" x14ac:dyDescent="0.25">
      <c r="A356" s="53" t="s">
        <v>563</v>
      </c>
      <c r="B356" s="53" t="s">
        <v>564</v>
      </c>
      <c r="C356" s="30">
        <v>4301012024</v>
      </c>
      <c r="D356" s="782">
        <v>4680115885615</v>
      </c>
      <c r="E356" s="783"/>
      <c r="F356" s="774">
        <v>1.35</v>
      </c>
      <c r="G356" s="31">
        <v>8</v>
      </c>
      <c r="H356" s="774">
        <v>10.8</v>
      </c>
      <c r="I356" s="774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10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5"/>
      <c r="R356" s="785"/>
      <c r="S356" s="785"/>
      <c r="T356" s="786"/>
      <c r="U356" s="33"/>
      <c r="V356" s="33"/>
      <c r="W356" s="34" t="s">
        <v>69</v>
      </c>
      <c r="X356" s="775">
        <v>0</v>
      </c>
      <c r="Y356" s="776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customHeight="1" x14ac:dyDescent="0.25">
      <c r="A357" s="53" t="s">
        <v>566</v>
      </c>
      <c r="B357" s="53" t="s">
        <v>567</v>
      </c>
      <c r="C357" s="30">
        <v>4301012016</v>
      </c>
      <c r="D357" s="782">
        <v>4680115885554</v>
      </c>
      <c r="E357" s="783"/>
      <c r="F357" s="774">
        <v>1.35</v>
      </c>
      <c r="G357" s="31">
        <v>8</v>
      </c>
      <c r="H357" s="774">
        <v>10.8</v>
      </c>
      <c r="I357" s="774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3"/>
      <c r="V357" s="33"/>
      <c r="W357" s="34" t="s">
        <v>69</v>
      </c>
      <c r="X357" s="775">
        <v>0</v>
      </c>
      <c r="Y357" s="776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customHeight="1" x14ac:dyDescent="0.25">
      <c r="A358" s="53" t="s">
        <v>566</v>
      </c>
      <c r="B358" s="53" t="s">
        <v>569</v>
      </c>
      <c r="C358" s="30">
        <v>4301011911</v>
      </c>
      <c r="D358" s="782">
        <v>4680115885554</v>
      </c>
      <c r="E358" s="783"/>
      <c r="F358" s="774">
        <v>1.35</v>
      </c>
      <c r="G358" s="31">
        <v>8</v>
      </c>
      <c r="H358" s="774">
        <v>10.8</v>
      </c>
      <c r="I358" s="774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5"/>
      <c r="R358" s="785"/>
      <c r="S358" s="785"/>
      <c r="T358" s="786"/>
      <c r="U358" s="33"/>
      <c r="V358" s="33"/>
      <c r="W358" s="34" t="s">
        <v>69</v>
      </c>
      <c r="X358" s="775">
        <v>0</v>
      </c>
      <c r="Y358" s="776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customHeight="1" x14ac:dyDescent="0.25">
      <c r="A359" s="53" t="s">
        <v>571</v>
      </c>
      <c r="B359" s="53" t="s">
        <v>572</v>
      </c>
      <c r="C359" s="30">
        <v>4301011858</v>
      </c>
      <c r="D359" s="782">
        <v>4680115885646</v>
      </c>
      <c r="E359" s="783"/>
      <c r="F359" s="774">
        <v>1.35</v>
      </c>
      <c r="G359" s="31">
        <v>8</v>
      </c>
      <c r="H359" s="774">
        <v>10.8</v>
      </c>
      <c r="I359" s="774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9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5"/>
      <c r="R359" s="785"/>
      <c r="S359" s="785"/>
      <c r="T359" s="786"/>
      <c r="U359" s="33"/>
      <c r="V359" s="33"/>
      <c r="W359" s="34" t="s">
        <v>69</v>
      </c>
      <c r="X359" s="775">
        <v>0</v>
      </c>
      <c r="Y359" s="776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customHeight="1" x14ac:dyDescent="0.25">
      <c r="A360" s="53" t="s">
        <v>574</v>
      </c>
      <c r="B360" s="53" t="s">
        <v>575</v>
      </c>
      <c r="C360" s="30">
        <v>4301011857</v>
      </c>
      <c r="D360" s="782">
        <v>4680115885622</v>
      </c>
      <c r="E360" s="783"/>
      <c r="F360" s="774">
        <v>0.4</v>
      </c>
      <c r="G360" s="31">
        <v>10</v>
      </c>
      <c r="H360" s="774">
        <v>4</v>
      </c>
      <c r="I360" s="774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5"/>
      <c r="R360" s="785"/>
      <c r="S360" s="785"/>
      <c r="T360" s="786"/>
      <c r="U360" s="33"/>
      <c r="V360" s="33"/>
      <c r="W360" s="34" t="s">
        <v>69</v>
      </c>
      <c r="X360" s="775">
        <v>0</v>
      </c>
      <c r="Y360" s="776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576</v>
      </c>
      <c r="B361" s="53" t="s">
        <v>577</v>
      </c>
      <c r="C361" s="30">
        <v>4301011573</v>
      </c>
      <c r="D361" s="782">
        <v>4680115881938</v>
      </c>
      <c r="E361" s="783"/>
      <c r="F361" s="774">
        <v>0.4</v>
      </c>
      <c r="G361" s="31">
        <v>10</v>
      </c>
      <c r="H361" s="774">
        <v>4</v>
      </c>
      <c r="I361" s="774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10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5"/>
      <c r="R361" s="785"/>
      <c r="S361" s="785"/>
      <c r="T361" s="786"/>
      <c r="U361" s="33"/>
      <c r="V361" s="33"/>
      <c r="W361" s="34" t="s">
        <v>69</v>
      </c>
      <c r="X361" s="775">
        <v>0</v>
      </c>
      <c r="Y361" s="776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4301010944</v>
      </c>
      <c r="D362" s="782">
        <v>4607091387346</v>
      </c>
      <c r="E362" s="783"/>
      <c r="F362" s="774">
        <v>0.4</v>
      </c>
      <c r="G362" s="31">
        <v>10</v>
      </c>
      <c r="H362" s="774">
        <v>4</v>
      </c>
      <c r="I362" s="774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8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5"/>
      <c r="R362" s="785"/>
      <c r="S362" s="785"/>
      <c r="T362" s="786"/>
      <c r="U362" s="33"/>
      <c r="V362" s="33"/>
      <c r="W362" s="34" t="s">
        <v>69</v>
      </c>
      <c r="X362" s="775">
        <v>0</v>
      </c>
      <c r="Y362" s="776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582</v>
      </c>
      <c r="B363" s="53" t="s">
        <v>583</v>
      </c>
      <c r="C363" s="30">
        <v>4301011859</v>
      </c>
      <c r="D363" s="782">
        <v>4680115885608</v>
      </c>
      <c r="E363" s="783"/>
      <c r="F363" s="774">
        <v>0.4</v>
      </c>
      <c r="G363" s="31">
        <v>10</v>
      </c>
      <c r="H363" s="774">
        <v>4</v>
      </c>
      <c r="I363" s="774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8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5"/>
      <c r="R363" s="785"/>
      <c r="S363" s="785"/>
      <c r="T363" s="786"/>
      <c r="U363" s="33"/>
      <c r="V363" s="33"/>
      <c r="W363" s="34" t="s">
        <v>69</v>
      </c>
      <c r="X363" s="775">
        <v>0</v>
      </c>
      <c r="Y363" s="776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customHeight="1" x14ac:dyDescent="0.25">
      <c r="A364" s="53" t="s">
        <v>584</v>
      </c>
      <c r="B364" s="53" t="s">
        <v>585</v>
      </c>
      <c r="C364" s="30">
        <v>4301011323</v>
      </c>
      <c r="D364" s="782">
        <v>4607091386011</v>
      </c>
      <c r="E364" s="783"/>
      <c r="F364" s="774">
        <v>0.5</v>
      </c>
      <c r="G364" s="31">
        <v>10</v>
      </c>
      <c r="H364" s="774">
        <v>5</v>
      </c>
      <c r="I364" s="774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8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5"/>
      <c r="R364" s="785"/>
      <c r="S364" s="785"/>
      <c r="T364" s="786"/>
      <c r="U364" s="33"/>
      <c r="V364" s="33"/>
      <c r="W364" s="34" t="s">
        <v>69</v>
      </c>
      <c r="X364" s="775">
        <v>0</v>
      </c>
      <c r="Y364" s="776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801"/>
      <c r="B365" s="800"/>
      <c r="C365" s="800"/>
      <c r="D365" s="800"/>
      <c r="E365" s="800"/>
      <c r="F365" s="800"/>
      <c r="G365" s="800"/>
      <c r="H365" s="800"/>
      <c r="I365" s="800"/>
      <c r="J365" s="800"/>
      <c r="K365" s="800"/>
      <c r="L365" s="800"/>
      <c r="M365" s="800"/>
      <c r="N365" s="800"/>
      <c r="O365" s="802"/>
      <c r="P365" s="796" t="s">
        <v>71</v>
      </c>
      <c r="Q365" s="794"/>
      <c r="R365" s="794"/>
      <c r="S365" s="794"/>
      <c r="T365" s="794"/>
      <c r="U365" s="794"/>
      <c r="V365" s="795"/>
      <c r="W365" s="36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800"/>
      <c r="B366" s="800"/>
      <c r="C366" s="800"/>
      <c r="D366" s="800"/>
      <c r="E366" s="800"/>
      <c r="F366" s="800"/>
      <c r="G366" s="800"/>
      <c r="H366" s="800"/>
      <c r="I366" s="800"/>
      <c r="J366" s="800"/>
      <c r="K366" s="800"/>
      <c r="L366" s="800"/>
      <c r="M366" s="800"/>
      <c r="N366" s="800"/>
      <c r="O366" s="802"/>
      <c r="P366" s="796" t="s">
        <v>71</v>
      </c>
      <c r="Q366" s="794"/>
      <c r="R366" s="794"/>
      <c r="S366" s="794"/>
      <c r="T366" s="794"/>
      <c r="U366" s="794"/>
      <c r="V366" s="795"/>
      <c r="W366" s="36" t="s">
        <v>69</v>
      </c>
      <c r="X366" s="777">
        <f>IFERROR(SUM(X356:X364),"0")</f>
        <v>0</v>
      </c>
      <c r="Y366" s="777">
        <f>IFERROR(SUM(Y356:Y364),"0")</f>
        <v>0</v>
      </c>
      <c r="Z366" s="36"/>
      <c r="AA366" s="778"/>
      <c r="AB366" s="778"/>
      <c r="AC366" s="778"/>
    </row>
    <row r="367" spans="1:68" ht="14.25" customHeight="1" x14ac:dyDescent="0.25">
      <c r="A367" s="799" t="s">
        <v>64</v>
      </c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00"/>
      <c r="P367" s="800"/>
      <c r="Q367" s="800"/>
      <c r="R367" s="800"/>
      <c r="S367" s="800"/>
      <c r="T367" s="800"/>
      <c r="U367" s="800"/>
      <c r="V367" s="800"/>
      <c r="W367" s="800"/>
      <c r="X367" s="800"/>
      <c r="Y367" s="800"/>
      <c r="Z367" s="800"/>
      <c r="AA367" s="766"/>
      <c r="AB367" s="766"/>
      <c r="AC367" s="766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2">
        <v>4607091387193</v>
      </c>
      <c r="E368" s="783"/>
      <c r="F368" s="774">
        <v>0.7</v>
      </c>
      <c r="G368" s="31">
        <v>6</v>
      </c>
      <c r="H368" s="774">
        <v>4.2</v>
      </c>
      <c r="I368" s="774">
        <v>4.47</v>
      </c>
      <c r="J368" s="31">
        <v>132</v>
      </c>
      <c r="K368" s="31" t="s">
        <v>128</v>
      </c>
      <c r="L368" s="31"/>
      <c r="M368" s="32" t="s">
        <v>68</v>
      </c>
      <c r="N368" s="32"/>
      <c r="O368" s="31">
        <v>35</v>
      </c>
      <c r="P368" s="8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5"/>
      <c r="R368" s="785"/>
      <c r="S368" s="785"/>
      <c r="T368" s="786"/>
      <c r="U368" s="33"/>
      <c r="V368" s="33"/>
      <c r="W368" s="34" t="s">
        <v>69</v>
      </c>
      <c r="X368" s="775">
        <v>0</v>
      </c>
      <c r="Y368" s="776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2">
        <v>4607091387230</v>
      </c>
      <c r="E369" s="783"/>
      <c r="F369" s="774">
        <v>0.7</v>
      </c>
      <c r="G369" s="31">
        <v>6</v>
      </c>
      <c r="H369" s="774">
        <v>4.2</v>
      </c>
      <c r="I369" s="774">
        <v>4.47</v>
      </c>
      <c r="J369" s="31">
        <v>132</v>
      </c>
      <c r="K369" s="31" t="s">
        <v>128</v>
      </c>
      <c r="L369" s="31"/>
      <c r="M369" s="32" t="s">
        <v>68</v>
      </c>
      <c r="N369" s="32"/>
      <c r="O369" s="31">
        <v>40</v>
      </c>
      <c r="P369" s="8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5"/>
      <c r="R369" s="785"/>
      <c r="S369" s="785"/>
      <c r="T369" s="786"/>
      <c r="U369" s="33"/>
      <c r="V369" s="33"/>
      <c r="W369" s="34" t="s">
        <v>69</v>
      </c>
      <c r="X369" s="775">
        <v>0</v>
      </c>
      <c r="Y369" s="776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customHeight="1" x14ac:dyDescent="0.25">
      <c r="A370" s="53" t="s">
        <v>593</v>
      </c>
      <c r="B370" s="53" t="s">
        <v>594</v>
      </c>
      <c r="C370" s="30">
        <v>4301031154</v>
      </c>
      <c r="D370" s="782">
        <v>4607091387292</v>
      </c>
      <c r="E370" s="783"/>
      <c r="F370" s="774">
        <v>0.73</v>
      </c>
      <c r="G370" s="31">
        <v>6</v>
      </c>
      <c r="H370" s="774">
        <v>4.38</v>
      </c>
      <c r="I370" s="774">
        <v>4.6500000000000004</v>
      </c>
      <c r="J370" s="31">
        <v>132</v>
      </c>
      <c r="K370" s="31" t="s">
        <v>128</v>
      </c>
      <c r="L370" s="31"/>
      <c r="M370" s="32" t="s">
        <v>68</v>
      </c>
      <c r="N370" s="32"/>
      <c r="O370" s="31">
        <v>45</v>
      </c>
      <c r="P370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5"/>
      <c r="R370" s="785"/>
      <c r="S370" s="785"/>
      <c r="T370" s="786"/>
      <c r="U370" s="33"/>
      <c r="V370" s="33"/>
      <c r="W370" s="34" t="s">
        <v>69</v>
      </c>
      <c r="X370" s="775">
        <v>0</v>
      </c>
      <c r="Y370" s="776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596</v>
      </c>
      <c r="B371" s="53" t="s">
        <v>597</v>
      </c>
      <c r="C371" s="30">
        <v>4301031152</v>
      </c>
      <c r="D371" s="782">
        <v>4607091387285</v>
      </c>
      <c r="E371" s="783"/>
      <c r="F371" s="774">
        <v>0.35</v>
      </c>
      <c r="G371" s="31">
        <v>6</v>
      </c>
      <c r="H371" s="774">
        <v>2.1</v>
      </c>
      <c r="I371" s="774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0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5"/>
      <c r="R371" s="785"/>
      <c r="S371" s="785"/>
      <c r="T371" s="786"/>
      <c r="U371" s="33"/>
      <c r="V371" s="33"/>
      <c r="W371" s="34" t="s">
        <v>69</v>
      </c>
      <c r="X371" s="775">
        <v>0</v>
      </c>
      <c r="Y371" s="776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801"/>
      <c r="B372" s="800"/>
      <c r="C372" s="800"/>
      <c r="D372" s="800"/>
      <c r="E372" s="800"/>
      <c r="F372" s="800"/>
      <c r="G372" s="800"/>
      <c r="H372" s="800"/>
      <c r="I372" s="800"/>
      <c r="J372" s="800"/>
      <c r="K372" s="800"/>
      <c r="L372" s="800"/>
      <c r="M372" s="800"/>
      <c r="N372" s="800"/>
      <c r="O372" s="802"/>
      <c r="P372" s="796" t="s">
        <v>71</v>
      </c>
      <c r="Q372" s="794"/>
      <c r="R372" s="794"/>
      <c r="S372" s="794"/>
      <c r="T372" s="794"/>
      <c r="U372" s="794"/>
      <c r="V372" s="795"/>
      <c r="W372" s="36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800"/>
      <c r="B373" s="800"/>
      <c r="C373" s="800"/>
      <c r="D373" s="800"/>
      <c r="E373" s="800"/>
      <c r="F373" s="800"/>
      <c r="G373" s="800"/>
      <c r="H373" s="800"/>
      <c r="I373" s="800"/>
      <c r="J373" s="800"/>
      <c r="K373" s="800"/>
      <c r="L373" s="800"/>
      <c r="M373" s="800"/>
      <c r="N373" s="800"/>
      <c r="O373" s="802"/>
      <c r="P373" s="796" t="s">
        <v>71</v>
      </c>
      <c r="Q373" s="794"/>
      <c r="R373" s="794"/>
      <c r="S373" s="794"/>
      <c r="T373" s="794"/>
      <c r="U373" s="794"/>
      <c r="V373" s="795"/>
      <c r="W373" s="36" t="s">
        <v>69</v>
      </c>
      <c r="X373" s="777">
        <f>IFERROR(SUM(X368:X371),"0")</f>
        <v>0</v>
      </c>
      <c r="Y373" s="777">
        <f>IFERROR(SUM(Y368:Y371),"0")</f>
        <v>0</v>
      </c>
      <c r="Z373" s="36"/>
      <c r="AA373" s="778"/>
      <c r="AB373" s="778"/>
      <c r="AC373" s="778"/>
    </row>
    <row r="374" spans="1:68" ht="14.25" customHeight="1" x14ac:dyDescent="0.25">
      <c r="A374" s="799" t="s">
        <v>73</v>
      </c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00"/>
      <c r="P374" s="800"/>
      <c r="Q374" s="800"/>
      <c r="R374" s="800"/>
      <c r="S374" s="800"/>
      <c r="T374" s="800"/>
      <c r="U374" s="800"/>
      <c r="V374" s="800"/>
      <c r="W374" s="800"/>
      <c r="X374" s="800"/>
      <c r="Y374" s="800"/>
      <c r="Z374" s="800"/>
      <c r="AA374" s="766"/>
      <c r="AB374" s="766"/>
      <c r="AC374" s="766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2">
        <v>4607091387766</v>
      </c>
      <c r="E375" s="783"/>
      <c r="F375" s="774">
        <v>1.3</v>
      </c>
      <c r="G375" s="31">
        <v>6</v>
      </c>
      <c r="H375" s="774">
        <v>7.8</v>
      </c>
      <c r="I375" s="774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5"/>
      <c r="R375" s="785"/>
      <c r="S375" s="785"/>
      <c r="T375" s="786"/>
      <c r="U375" s="33"/>
      <c r="V375" s="33"/>
      <c r="W375" s="34" t="s">
        <v>69</v>
      </c>
      <c r="X375" s="775">
        <v>0</v>
      </c>
      <c r="Y375" s="776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customHeight="1" x14ac:dyDescent="0.25">
      <c r="A376" s="53" t="s">
        <v>601</v>
      </c>
      <c r="B376" s="53" t="s">
        <v>602</v>
      </c>
      <c r="C376" s="30">
        <v>4301051116</v>
      </c>
      <c r="D376" s="782">
        <v>4607091387957</v>
      </c>
      <c r="E376" s="783"/>
      <c r="F376" s="774">
        <v>1.3</v>
      </c>
      <c r="G376" s="31">
        <v>6</v>
      </c>
      <c r="H376" s="774">
        <v>7.8</v>
      </c>
      <c r="I376" s="774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5"/>
      <c r="R376" s="785"/>
      <c r="S376" s="785"/>
      <c r="T376" s="786"/>
      <c r="U376" s="33"/>
      <c r="V376" s="33"/>
      <c r="W376" s="34" t="s">
        <v>69</v>
      </c>
      <c r="X376" s="775">
        <v>0</v>
      </c>
      <c r="Y376" s="776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4301051115</v>
      </c>
      <c r="D377" s="782">
        <v>4607091387964</v>
      </c>
      <c r="E377" s="783"/>
      <c r="F377" s="774">
        <v>1.35</v>
      </c>
      <c r="G377" s="31">
        <v>6</v>
      </c>
      <c r="H377" s="774">
        <v>8.1</v>
      </c>
      <c r="I377" s="774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5"/>
      <c r="R377" s="785"/>
      <c r="S377" s="785"/>
      <c r="T377" s="786"/>
      <c r="U377" s="33"/>
      <c r="V377" s="33"/>
      <c r="W377" s="34" t="s">
        <v>69</v>
      </c>
      <c r="X377" s="775">
        <v>0</v>
      </c>
      <c r="Y377" s="776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4301051705</v>
      </c>
      <c r="D378" s="782">
        <v>4680115884588</v>
      </c>
      <c r="E378" s="783"/>
      <c r="F378" s="774">
        <v>0.5</v>
      </c>
      <c r="G378" s="31">
        <v>6</v>
      </c>
      <c r="H378" s="774">
        <v>3</v>
      </c>
      <c r="I378" s="774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0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5"/>
      <c r="R378" s="785"/>
      <c r="S378" s="785"/>
      <c r="T378" s="786"/>
      <c r="U378" s="33"/>
      <c r="V378" s="33"/>
      <c r="W378" s="34" t="s">
        <v>69</v>
      </c>
      <c r="X378" s="775">
        <v>0</v>
      </c>
      <c r="Y378" s="776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customHeight="1" x14ac:dyDescent="0.25">
      <c r="A379" s="53" t="s">
        <v>610</v>
      </c>
      <c r="B379" s="53" t="s">
        <v>611</v>
      </c>
      <c r="C379" s="30">
        <v>4301051130</v>
      </c>
      <c r="D379" s="782">
        <v>4607091387537</v>
      </c>
      <c r="E379" s="783"/>
      <c r="F379" s="774">
        <v>0.45</v>
      </c>
      <c r="G379" s="31">
        <v>6</v>
      </c>
      <c r="H379" s="774">
        <v>2.7</v>
      </c>
      <c r="I379" s="774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5"/>
      <c r="R379" s="785"/>
      <c r="S379" s="785"/>
      <c r="T379" s="786"/>
      <c r="U379" s="33"/>
      <c r="V379" s="33"/>
      <c r="W379" s="34" t="s">
        <v>69</v>
      </c>
      <c r="X379" s="775">
        <v>0</v>
      </c>
      <c r="Y379" s="776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customHeight="1" x14ac:dyDescent="0.25">
      <c r="A380" s="53" t="s">
        <v>613</v>
      </c>
      <c r="B380" s="53" t="s">
        <v>614</v>
      </c>
      <c r="C380" s="30">
        <v>4301051132</v>
      </c>
      <c r="D380" s="782">
        <v>4607091387513</v>
      </c>
      <c r="E380" s="783"/>
      <c r="F380" s="774">
        <v>0.45</v>
      </c>
      <c r="G380" s="31">
        <v>6</v>
      </c>
      <c r="H380" s="774">
        <v>2.7</v>
      </c>
      <c r="I380" s="774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5"/>
      <c r="R380" s="785"/>
      <c r="S380" s="785"/>
      <c r="T380" s="786"/>
      <c r="U380" s="33"/>
      <c r="V380" s="33"/>
      <c r="W380" s="34" t="s">
        <v>69</v>
      </c>
      <c r="X380" s="775">
        <v>0</v>
      </c>
      <c r="Y380" s="776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801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02"/>
      <c r="P381" s="796" t="s">
        <v>71</v>
      </c>
      <c r="Q381" s="794"/>
      <c r="R381" s="794"/>
      <c r="S381" s="794"/>
      <c r="T381" s="794"/>
      <c r="U381" s="794"/>
      <c r="V381" s="795"/>
      <c r="W381" s="36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800"/>
      <c r="B382" s="800"/>
      <c r="C382" s="800"/>
      <c r="D382" s="800"/>
      <c r="E382" s="800"/>
      <c r="F382" s="800"/>
      <c r="G382" s="800"/>
      <c r="H382" s="800"/>
      <c r="I382" s="800"/>
      <c r="J382" s="800"/>
      <c r="K382" s="800"/>
      <c r="L382" s="800"/>
      <c r="M382" s="800"/>
      <c r="N382" s="800"/>
      <c r="O382" s="802"/>
      <c r="P382" s="796" t="s">
        <v>71</v>
      </c>
      <c r="Q382" s="794"/>
      <c r="R382" s="794"/>
      <c r="S382" s="794"/>
      <c r="T382" s="794"/>
      <c r="U382" s="794"/>
      <c r="V382" s="795"/>
      <c r="W382" s="36" t="s">
        <v>69</v>
      </c>
      <c r="X382" s="777">
        <f>IFERROR(SUM(X375:X380),"0")</f>
        <v>0</v>
      </c>
      <c r="Y382" s="777">
        <f>IFERROR(SUM(Y375:Y380),"0")</f>
        <v>0</v>
      </c>
      <c r="Z382" s="36"/>
      <c r="AA382" s="778"/>
      <c r="AB382" s="778"/>
      <c r="AC382" s="778"/>
    </row>
    <row r="383" spans="1:68" ht="14.25" customHeight="1" x14ac:dyDescent="0.25">
      <c r="A383" s="799" t="s">
        <v>213</v>
      </c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00"/>
      <c r="P383" s="800"/>
      <c r="Q383" s="800"/>
      <c r="R383" s="800"/>
      <c r="S383" s="800"/>
      <c r="T383" s="800"/>
      <c r="U383" s="800"/>
      <c r="V383" s="800"/>
      <c r="W383" s="800"/>
      <c r="X383" s="800"/>
      <c r="Y383" s="800"/>
      <c r="Z383" s="800"/>
      <c r="AA383" s="766"/>
      <c r="AB383" s="766"/>
      <c r="AC383" s="766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82">
        <v>4607091380880</v>
      </c>
      <c r="E384" s="783"/>
      <c r="F384" s="774">
        <v>1.4</v>
      </c>
      <c r="G384" s="31">
        <v>6</v>
      </c>
      <c r="H384" s="774">
        <v>8.4</v>
      </c>
      <c r="I384" s="774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11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5"/>
      <c r="R384" s="785"/>
      <c r="S384" s="785"/>
      <c r="T384" s="786"/>
      <c r="U384" s="33"/>
      <c r="V384" s="33"/>
      <c r="W384" s="34" t="s">
        <v>69</v>
      </c>
      <c r="X384" s="775">
        <v>170</v>
      </c>
      <c r="Y384" s="776">
        <f>IFERROR(IF(X384="",0,CEILING((X384/$H384),1)*$H384),"")</f>
        <v>176.4</v>
      </c>
      <c r="Z384" s="35">
        <f>IFERROR(IF(Y384=0,"",ROUNDUP(Y384/H384,0)*0.02175),"")</f>
        <v>0.45674999999999999</v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181.41428571428571</v>
      </c>
      <c r="BN384" s="63">
        <f>IFERROR(Y384*I384/H384,"0")</f>
        <v>188.244</v>
      </c>
      <c r="BO384" s="63">
        <f>IFERROR(1/J384*(X384/H384),"0")</f>
        <v>0.36139455782312924</v>
      </c>
      <c r="BP384" s="63">
        <f>IFERROR(1/J384*(Y384/H384),"0")</f>
        <v>0.375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2">
        <v>4607091384482</v>
      </c>
      <c r="E385" s="783"/>
      <c r="F385" s="774">
        <v>1.3</v>
      </c>
      <c r="G385" s="31">
        <v>6</v>
      </c>
      <c r="H385" s="774">
        <v>7.8</v>
      </c>
      <c r="I385" s="774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7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5"/>
      <c r="R385" s="785"/>
      <c r="S385" s="785"/>
      <c r="T385" s="786"/>
      <c r="U385" s="33"/>
      <c r="V385" s="33"/>
      <c r="W385" s="34" t="s">
        <v>69</v>
      </c>
      <c r="X385" s="775">
        <v>150</v>
      </c>
      <c r="Y385" s="776">
        <f>IFERROR(IF(X385="",0,CEILING((X385/$H385),1)*$H385),"")</f>
        <v>156</v>
      </c>
      <c r="Z385" s="35">
        <f>IFERROR(IF(Y385=0,"",ROUNDUP(Y385/H385,0)*0.02175),"")</f>
        <v>0.43499999999999994</v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160.84615384615387</v>
      </c>
      <c r="BN385" s="63">
        <f>IFERROR(Y385*I385/H385,"0")</f>
        <v>167.28000000000003</v>
      </c>
      <c r="BO385" s="63">
        <f>IFERROR(1/J385*(X385/H385),"0")</f>
        <v>0.34340659340659335</v>
      </c>
      <c r="BP385" s="63">
        <f>IFERROR(1/J385*(Y385/H385),"0")</f>
        <v>0.3571428571428571</v>
      </c>
    </row>
    <row r="386" spans="1:68" ht="16.5" customHeight="1" x14ac:dyDescent="0.25">
      <c r="A386" s="53" t="s">
        <v>622</v>
      </c>
      <c r="B386" s="53" t="s">
        <v>623</v>
      </c>
      <c r="C386" s="30">
        <v>4301060484</v>
      </c>
      <c r="D386" s="782">
        <v>4607091380897</v>
      </c>
      <c r="E386" s="783"/>
      <c r="F386" s="774">
        <v>1.4</v>
      </c>
      <c r="G386" s="31">
        <v>6</v>
      </c>
      <c r="H386" s="774">
        <v>8.4</v>
      </c>
      <c r="I386" s="774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1193" t="s">
        <v>624</v>
      </c>
      <c r="Q386" s="785"/>
      <c r="R386" s="785"/>
      <c r="S386" s="785"/>
      <c r="T386" s="786"/>
      <c r="U386" s="33"/>
      <c r="V386" s="33"/>
      <c r="W386" s="34" t="s">
        <v>69</v>
      </c>
      <c r="X386" s="775">
        <v>0</v>
      </c>
      <c r="Y386" s="776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customHeight="1" x14ac:dyDescent="0.25">
      <c r="A387" s="53" t="s">
        <v>622</v>
      </c>
      <c r="B387" s="53" t="s">
        <v>626</v>
      </c>
      <c r="C387" s="30">
        <v>4301060325</v>
      </c>
      <c r="D387" s="782">
        <v>4607091380897</v>
      </c>
      <c r="E387" s="783"/>
      <c r="F387" s="774">
        <v>1.4</v>
      </c>
      <c r="G387" s="31">
        <v>6</v>
      </c>
      <c r="H387" s="774">
        <v>8.4</v>
      </c>
      <c r="I387" s="774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5"/>
      <c r="R387" s="785"/>
      <c r="S387" s="785"/>
      <c r="T387" s="786"/>
      <c r="U387" s="33"/>
      <c r="V387" s="33"/>
      <c r="W387" s="34" t="s">
        <v>69</v>
      </c>
      <c r="X387" s="775">
        <v>0</v>
      </c>
      <c r="Y387" s="776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801"/>
      <c r="B388" s="800"/>
      <c r="C388" s="800"/>
      <c r="D388" s="800"/>
      <c r="E388" s="800"/>
      <c r="F388" s="800"/>
      <c r="G388" s="800"/>
      <c r="H388" s="800"/>
      <c r="I388" s="800"/>
      <c r="J388" s="800"/>
      <c r="K388" s="800"/>
      <c r="L388" s="800"/>
      <c r="M388" s="800"/>
      <c r="N388" s="800"/>
      <c r="O388" s="802"/>
      <c r="P388" s="796" t="s">
        <v>71</v>
      </c>
      <c r="Q388" s="794"/>
      <c r="R388" s="794"/>
      <c r="S388" s="794"/>
      <c r="T388" s="794"/>
      <c r="U388" s="794"/>
      <c r="V388" s="795"/>
      <c r="W388" s="36" t="s">
        <v>72</v>
      </c>
      <c r="X388" s="777">
        <f>IFERROR(X384/H384,"0")+IFERROR(X385/H385,"0")+IFERROR(X386/H386,"0")+IFERROR(X387/H387,"0")</f>
        <v>39.468864468864467</v>
      </c>
      <c r="Y388" s="777">
        <f>IFERROR(Y384/H384,"0")+IFERROR(Y385/H385,"0")+IFERROR(Y386/H386,"0")+IFERROR(Y387/H387,"0")</f>
        <v>41</v>
      </c>
      <c r="Z388" s="777">
        <f>IFERROR(IF(Z384="",0,Z384),"0")+IFERROR(IF(Z385="",0,Z385),"0")+IFERROR(IF(Z386="",0,Z386),"0")+IFERROR(IF(Z387="",0,Z387),"0")</f>
        <v>0.89174999999999993</v>
      </c>
      <c r="AA388" s="778"/>
      <c r="AB388" s="778"/>
      <c r="AC388" s="778"/>
    </row>
    <row r="389" spans="1:68" x14ac:dyDescent="0.2">
      <c r="A389" s="800"/>
      <c r="B389" s="800"/>
      <c r="C389" s="800"/>
      <c r="D389" s="800"/>
      <c r="E389" s="800"/>
      <c r="F389" s="800"/>
      <c r="G389" s="800"/>
      <c r="H389" s="800"/>
      <c r="I389" s="800"/>
      <c r="J389" s="800"/>
      <c r="K389" s="800"/>
      <c r="L389" s="800"/>
      <c r="M389" s="800"/>
      <c r="N389" s="800"/>
      <c r="O389" s="802"/>
      <c r="P389" s="796" t="s">
        <v>71</v>
      </c>
      <c r="Q389" s="794"/>
      <c r="R389" s="794"/>
      <c r="S389" s="794"/>
      <c r="T389" s="794"/>
      <c r="U389" s="794"/>
      <c r="V389" s="795"/>
      <c r="W389" s="36" t="s">
        <v>69</v>
      </c>
      <c r="X389" s="777">
        <f>IFERROR(SUM(X384:X387),"0")</f>
        <v>320</v>
      </c>
      <c r="Y389" s="777">
        <f>IFERROR(SUM(Y384:Y387),"0")</f>
        <v>332.4</v>
      </c>
      <c r="Z389" s="36"/>
      <c r="AA389" s="778"/>
      <c r="AB389" s="778"/>
      <c r="AC389" s="778"/>
    </row>
    <row r="390" spans="1:68" ht="14.25" customHeight="1" x14ac:dyDescent="0.25">
      <c r="A390" s="799" t="s">
        <v>104</v>
      </c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00"/>
      <c r="P390" s="800"/>
      <c r="Q390" s="800"/>
      <c r="R390" s="800"/>
      <c r="S390" s="800"/>
      <c r="T390" s="800"/>
      <c r="U390" s="800"/>
      <c r="V390" s="800"/>
      <c r="W390" s="800"/>
      <c r="X390" s="800"/>
      <c r="Y390" s="800"/>
      <c r="Z390" s="800"/>
      <c r="AA390" s="766"/>
      <c r="AB390" s="766"/>
      <c r="AC390" s="766"/>
    </row>
    <row r="391" spans="1:68" ht="16.5" customHeight="1" x14ac:dyDescent="0.25">
      <c r="A391" s="53" t="s">
        <v>628</v>
      </c>
      <c r="B391" s="53" t="s">
        <v>629</v>
      </c>
      <c r="C391" s="30">
        <v>4301030232</v>
      </c>
      <c r="D391" s="782">
        <v>4607091388374</v>
      </c>
      <c r="E391" s="783"/>
      <c r="F391" s="774">
        <v>0.38</v>
      </c>
      <c r="G391" s="31">
        <v>8</v>
      </c>
      <c r="H391" s="774">
        <v>3.04</v>
      </c>
      <c r="I391" s="774">
        <v>3.29</v>
      </c>
      <c r="J391" s="31">
        <v>132</v>
      </c>
      <c r="K391" s="31" t="s">
        <v>128</v>
      </c>
      <c r="L391" s="31"/>
      <c r="M391" s="32" t="s">
        <v>107</v>
      </c>
      <c r="N391" s="32"/>
      <c r="O391" s="31">
        <v>180</v>
      </c>
      <c r="P391" s="1201" t="s">
        <v>630</v>
      </c>
      <c r="Q391" s="785"/>
      <c r="R391" s="785"/>
      <c r="S391" s="785"/>
      <c r="T391" s="786"/>
      <c r="U391" s="33"/>
      <c r="V391" s="33"/>
      <c r="W391" s="34" t="s">
        <v>69</v>
      </c>
      <c r="X391" s="775">
        <v>0</v>
      </c>
      <c r="Y391" s="776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632</v>
      </c>
      <c r="B392" s="53" t="s">
        <v>633</v>
      </c>
      <c r="C392" s="30">
        <v>4301030235</v>
      </c>
      <c r="D392" s="782">
        <v>4607091388381</v>
      </c>
      <c r="E392" s="783"/>
      <c r="F392" s="774">
        <v>0.38</v>
      </c>
      <c r="G392" s="31">
        <v>8</v>
      </c>
      <c r="H392" s="774">
        <v>3.04</v>
      </c>
      <c r="I392" s="774">
        <v>3.33</v>
      </c>
      <c r="J392" s="31">
        <v>132</v>
      </c>
      <c r="K392" s="31" t="s">
        <v>128</v>
      </c>
      <c r="L392" s="31"/>
      <c r="M392" s="32" t="s">
        <v>107</v>
      </c>
      <c r="N392" s="32"/>
      <c r="O392" s="31">
        <v>180</v>
      </c>
      <c r="P392" s="1191" t="s">
        <v>634</v>
      </c>
      <c r="Q392" s="785"/>
      <c r="R392" s="785"/>
      <c r="S392" s="785"/>
      <c r="T392" s="786"/>
      <c r="U392" s="33"/>
      <c r="V392" s="33"/>
      <c r="W392" s="34" t="s">
        <v>69</v>
      </c>
      <c r="X392" s="775">
        <v>0</v>
      </c>
      <c r="Y392" s="776">
        <f>IFERROR(IF(X392="",0,CEILING((X392/$H392),1)*$H392),"")</f>
        <v>0</v>
      </c>
      <c r="Z392" s="35" t="str">
        <f>IFERROR(IF(Y392=0,"",ROUNDUP(Y392/H392,0)*0.00902),"")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4301032015</v>
      </c>
      <c r="D393" s="782">
        <v>4607091383102</v>
      </c>
      <c r="E393" s="783"/>
      <c r="F393" s="774">
        <v>0.17</v>
      </c>
      <c r="G393" s="31">
        <v>15</v>
      </c>
      <c r="H393" s="774">
        <v>2.5499999999999998</v>
      </c>
      <c r="I393" s="774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5"/>
      <c r="R393" s="785"/>
      <c r="S393" s="785"/>
      <c r="T393" s="786"/>
      <c r="U393" s="33"/>
      <c r="V393" s="33"/>
      <c r="W393" s="34" t="s">
        <v>69</v>
      </c>
      <c r="X393" s="775">
        <v>0</v>
      </c>
      <c r="Y393" s="776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2">
        <v>4607091388404</v>
      </c>
      <c r="E394" s="783"/>
      <c r="F394" s="774">
        <v>0.17</v>
      </c>
      <c r="G394" s="31">
        <v>15</v>
      </c>
      <c r="H394" s="774">
        <v>2.5499999999999998</v>
      </c>
      <c r="I394" s="774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11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5"/>
      <c r="R394" s="785"/>
      <c r="S394" s="785"/>
      <c r="T394" s="786"/>
      <c r="U394" s="33"/>
      <c r="V394" s="33"/>
      <c r="W394" s="34" t="s">
        <v>69</v>
      </c>
      <c r="X394" s="775">
        <v>0</v>
      </c>
      <c r="Y394" s="776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801"/>
      <c r="B395" s="800"/>
      <c r="C395" s="800"/>
      <c r="D395" s="800"/>
      <c r="E395" s="800"/>
      <c r="F395" s="800"/>
      <c r="G395" s="800"/>
      <c r="H395" s="800"/>
      <c r="I395" s="800"/>
      <c r="J395" s="800"/>
      <c r="K395" s="800"/>
      <c r="L395" s="800"/>
      <c r="M395" s="800"/>
      <c r="N395" s="800"/>
      <c r="O395" s="802"/>
      <c r="P395" s="796" t="s">
        <v>71</v>
      </c>
      <c r="Q395" s="794"/>
      <c r="R395" s="794"/>
      <c r="S395" s="794"/>
      <c r="T395" s="794"/>
      <c r="U395" s="794"/>
      <c r="V395" s="795"/>
      <c r="W395" s="36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800"/>
      <c r="B396" s="800"/>
      <c r="C396" s="800"/>
      <c r="D396" s="800"/>
      <c r="E396" s="800"/>
      <c r="F396" s="800"/>
      <c r="G396" s="800"/>
      <c r="H396" s="800"/>
      <c r="I396" s="800"/>
      <c r="J396" s="800"/>
      <c r="K396" s="800"/>
      <c r="L396" s="800"/>
      <c r="M396" s="800"/>
      <c r="N396" s="800"/>
      <c r="O396" s="802"/>
      <c r="P396" s="796" t="s">
        <v>71</v>
      </c>
      <c r="Q396" s="794"/>
      <c r="R396" s="794"/>
      <c r="S396" s="794"/>
      <c r="T396" s="794"/>
      <c r="U396" s="794"/>
      <c r="V396" s="795"/>
      <c r="W396" s="36" t="s">
        <v>69</v>
      </c>
      <c r="X396" s="777">
        <f>IFERROR(SUM(X391:X394),"0")</f>
        <v>0</v>
      </c>
      <c r="Y396" s="777">
        <f>IFERROR(SUM(Y391:Y394),"0")</f>
        <v>0</v>
      </c>
      <c r="Z396" s="36"/>
      <c r="AA396" s="778"/>
      <c r="AB396" s="778"/>
      <c r="AC396" s="778"/>
    </row>
    <row r="397" spans="1:68" ht="14.25" customHeight="1" x14ac:dyDescent="0.25">
      <c r="A397" s="799" t="s">
        <v>640</v>
      </c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00"/>
      <c r="P397" s="800"/>
      <c r="Q397" s="800"/>
      <c r="R397" s="800"/>
      <c r="S397" s="800"/>
      <c r="T397" s="800"/>
      <c r="U397" s="800"/>
      <c r="V397" s="800"/>
      <c r="W397" s="800"/>
      <c r="X397" s="800"/>
      <c r="Y397" s="800"/>
      <c r="Z397" s="800"/>
      <c r="AA397" s="766"/>
      <c r="AB397" s="766"/>
      <c r="AC397" s="766"/>
    </row>
    <row r="398" spans="1:68" ht="16.5" customHeight="1" x14ac:dyDescent="0.25">
      <c r="A398" s="53" t="s">
        <v>641</v>
      </c>
      <c r="B398" s="53" t="s">
        <v>642</v>
      </c>
      <c r="C398" s="30">
        <v>4301180007</v>
      </c>
      <c r="D398" s="782">
        <v>4680115881808</v>
      </c>
      <c r="E398" s="783"/>
      <c r="F398" s="774">
        <v>0.1</v>
      </c>
      <c r="G398" s="31">
        <v>20</v>
      </c>
      <c r="H398" s="774">
        <v>2</v>
      </c>
      <c r="I398" s="774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9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5"/>
      <c r="R398" s="785"/>
      <c r="S398" s="785"/>
      <c r="T398" s="786"/>
      <c r="U398" s="33"/>
      <c r="V398" s="33"/>
      <c r="W398" s="34" t="s">
        <v>69</v>
      </c>
      <c r="X398" s="775">
        <v>0</v>
      </c>
      <c r="Y398" s="776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4301180006</v>
      </c>
      <c r="D399" s="782">
        <v>4680115881822</v>
      </c>
      <c r="E399" s="783"/>
      <c r="F399" s="774">
        <v>0.1</v>
      </c>
      <c r="G399" s="31">
        <v>20</v>
      </c>
      <c r="H399" s="774">
        <v>2</v>
      </c>
      <c r="I399" s="774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9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5"/>
      <c r="R399" s="785"/>
      <c r="S399" s="785"/>
      <c r="T399" s="786"/>
      <c r="U399" s="33"/>
      <c r="V399" s="33"/>
      <c r="W399" s="34" t="s">
        <v>69</v>
      </c>
      <c r="X399" s="775">
        <v>0</v>
      </c>
      <c r="Y399" s="776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customHeight="1" x14ac:dyDescent="0.25">
      <c r="A400" s="53" t="s">
        <v>647</v>
      </c>
      <c r="B400" s="53" t="s">
        <v>648</v>
      </c>
      <c r="C400" s="30">
        <v>4301180001</v>
      </c>
      <c r="D400" s="782">
        <v>4680115880016</v>
      </c>
      <c r="E400" s="783"/>
      <c r="F400" s="774">
        <v>0.1</v>
      </c>
      <c r="G400" s="31">
        <v>20</v>
      </c>
      <c r="H400" s="774">
        <v>2</v>
      </c>
      <c r="I400" s="774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11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5"/>
      <c r="R400" s="785"/>
      <c r="S400" s="785"/>
      <c r="T400" s="786"/>
      <c r="U400" s="33"/>
      <c r="V400" s="33"/>
      <c r="W400" s="34" t="s">
        <v>69</v>
      </c>
      <c r="X400" s="775">
        <v>0</v>
      </c>
      <c r="Y400" s="776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x14ac:dyDescent="0.2">
      <c r="A401" s="801"/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02"/>
      <c r="P401" s="796" t="s">
        <v>71</v>
      </c>
      <c r="Q401" s="794"/>
      <c r="R401" s="794"/>
      <c r="S401" s="794"/>
      <c r="T401" s="794"/>
      <c r="U401" s="794"/>
      <c r="V401" s="795"/>
      <c r="W401" s="36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800"/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2"/>
      <c r="P402" s="796" t="s">
        <v>71</v>
      </c>
      <c r="Q402" s="794"/>
      <c r="R402" s="794"/>
      <c r="S402" s="794"/>
      <c r="T402" s="794"/>
      <c r="U402" s="794"/>
      <c r="V402" s="795"/>
      <c r="W402" s="36" t="s">
        <v>69</v>
      </c>
      <c r="X402" s="777">
        <f>IFERROR(SUM(X398:X400),"0")</f>
        <v>0</v>
      </c>
      <c r="Y402" s="777">
        <f>IFERROR(SUM(Y398:Y400),"0")</f>
        <v>0</v>
      </c>
      <c r="Z402" s="36"/>
      <c r="AA402" s="778"/>
      <c r="AB402" s="778"/>
      <c r="AC402" s="778"/>
    </row>
    <row r="403" spans="1:68" ht="16.5" customHeight="1" x14ac:dyDescent="0.25">
      <c r="A403" s="807" t="s">
        <v>649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771"/>
      <c r="AB403" s="771"/>
      <c r="AC403" s="771"/>
    </row>
    <row r="404" spans="1:68" ht="14.25" customHeight="1" x14ac:dyDescent="0.25">
      <c r="A404" s="799" t="s">
        <v>64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766"/>
      <c r="AB404" s="766"/>
      <c r="AC404" s="766"/>
    </row>
    <row r="405" spans="1:68" ht="27" customHeight="1" x14ac:dyDescent="0.25">
      <c r="A405" s="53" t="s">
        <v>650</v>
      </c>
      <c r="B405" s="53" t="s">
        <v>651</v>
      </c>
      <c r="C405" s="30">
        <v>4301031066</v>
      </c>
      <c r="D405" s="782">
        <v>4607091383836</v>
      </c>
      <c r="E405" s="783"/>
      <c r="F405" s="774">
        <v>0.3</v>
      </c>
      <c r="G405" s="31">
        <v>6</v>
      </c>
      <c r="H405" s="774">
        <v>1.8</v>
      </c>
      <c r="I405" s="774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11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5"/>
      <c r="R405" s="785"/>
      <c r="S405" s="785"/>
      <c r="T405" s="786"/>
      <c r="U405" s="33"/>
      <c r="V405" s="33"/>
      <c r="W405" s="34" t="s">
        <v>69</v>
      </c>
      <c r="X405" s="775">
        <v>0</v>
      </c>
      <c r="Y405" s="776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x14ac:dyDescent="0.2">
      <c r="A406" s="801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2"/>
      <c r="P406" s="796" t="s">
        <v>71</v>
      </c>
      <c r="Q406" s="794"/>
      <c r="R406" s="794"/>
      <c r="S406" s="794"/>
      <c r="T406" s="794"/>
      <c r="U406" s="794"/>
      <c r="V406" s="795"/>
      <c r="W406" s="36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800"/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2"/>
      <c r="P407" s="796" t="s">
        <v>71</v>
      </c>
      <c r="Q407" s="794"/>
      <c r="R407" s="794"/>
      <c r="S407" s="794"/>
      <c r="T407" s="794"/>
      <c r="U407" s="794"/>
      <c r="V407" s="795"/>
      <c r="W407" s="36" t="s">
        <v>69</v>
      </c>
      <c r="X407" s="777">
        <f>IFERROR(SUM(X405:X405),"0")</f>
        <v>0</v>
      </c>
      <c r="Y407" s="777">
        <f>IFERROR(SUM(Y405:Y405),"0")</f>
        <v>0</v>
      </c>
      <c r="Z407" s="36"/>
      <c r="AA407" s="778"/>
      <c r="AB407" s="778"/>
      <c r="AC407" s="778"/>
    </row>
    <row r="408" spans="1:68" ht="14.25" customHeight="1" x14ac:dyDescent="0.25">
      <c r="A408" s="799" t="s">
        <v>73</v>
      </c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00"/>
      <c r="P408" s="800"/>
      <c r="Q408" s="800"/>
      <c r="R408" s="800"/>
      <c r="S408" s="800"/>
      <c r="T408" s="800"/>
      <c r="U408" s="800"/>
      <c r="V408" s="800"/>
      <c r="W408" s="800"/>
      <c r="X408" s="800"/>
      <c r="Y408" s="800"/>
      <c r="Z408" s="800"/>
      <c r="AA408" s="766"/>
      <c r="AB408" s="766"/>
      <c r="AC408" s="766"/>
    </row>
    <row r="409" spans="1:68" ht="37.5" customHeight="1" x14ac:dyDescent="0.25">
      <c r="A409" s="53" t="s">
        <v>653</v>
      </c>
      <c r="B409" s="53" t="s">
        <v>654</v>
      </c>
      <c r="C409" s="30">
        <v>4301051142</v>
      </c>
      <c r="D409" s="782">
        <v>4607091387919</v>
      </c>
      <c r="E409" s="783"/>
      <c r="F409" s="774">
        <v>1.35</v>
      </c>
      <c r="G409" s="31">
        <v>6</v>
      </c>
      <c r="H409" s="774">
        <v>8.1</v>
      </c>
      <c r="I409" s="774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5"/>
      <c r="R409" s="785"/>
      <c r="S409" s="785"/>
      <c r="T409" s="786"/>
      <c r="U409" s="33"/>
      <c r="V409" s="33"/>
      <c r="W409" s="34" t="s">
        <v>69</v>
      </c>
      <c r="X409" s="775">
        <v>0</v>
      </c>
      <c r="Y409" s="776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2">
        <v>4680115883604</v>
      </c>
      <c r="E410" s="783"/>
      <c r="F410" s="774">
        <v>0.35</v>
      </c>
      <c r="G410" s="31">
        <v>6</v>
      </c>
      <c r="H410" s="774">
        <v>2.1</v>
      </c>
      <c r="I410" s="774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5"/>
      <c r="R410" s="785"/>
      <c r="S410" s="785"/>
      <c r="T410" s="786"/>
      <c r="U410" s="33"/>
      <c r="V410" s="33"/>
      <c r="W410" s="34" t="s">
        <v>69</v>
      </c>
      <c r="X410" s="775">
        <v>0</v>
      </c>
      <c r="Y410" s="776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customHeight="1" x14ac:dyDescent="0.25">
      <c r="A411" s="53" t="s">
        <v>659</v>
      </c>
      <c r="B411" s="53" t="s">
        <v>660</v>
      </c>
      <c r="C411" s="30">
        <v>4301051485</v>
      </c>
      <c r="D411" s="782">
        <v>4680115883567</v>
      </c>
      <c r="E411" s="783"/>
      <c r="F411" s="774">
        <v>0.35</v>
      </c>
      <c r="G411" s="31">
        <v>6</v>
      </c>
      <c r="H411" s="774">
        <v>2.1</v>
      </c>
      <c r="I411" s="774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5"/>
      <c r="R411" s="785"/>
      <c r="S411" s="785"/>
      <c r="T411" s="786"/>
      <c r="U411" s="33"/>
      <c r="V411" s="33"/>
      <c r="W411" s="34" t="s">
        <v>69</v>
      </c>
      <c r="X411" s="775">
        <v>0</v>
      </c>
      <c r="Y411" s="776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x14ac:dyDescent="0.2">
      <c r="A412" s="801"/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02"/>
      <c r="P412" s="796" t="s">
        <v>71</v>
      </c>
      <c r="Q412" s="794"/>
      <c r="R412" s="794"/>
      <c r="S412" s="794"/>
      <c r="T412" s="794"/>
      <c r="U412" s="794"/>
      <c r="V412" s="795"/>
      <c r="W412" s="36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800"/>
      <c r="B413" s="800"/>
      <c r="C413" s="800"/>
      <c r="D413" s="800"/>
      <c r="E413" s="800"/>
      <c r="F413" s="800"/>
      <c r="G413" s="800"/>
      <c r="H413" s="800"/>
      <c r="I413" s="800"/>
      <c r="J413" s="800"/>
      <c r="K413" s="800"/>
      <c r="L413" s="800"/>
      <c r="M413" s="800"/>
      <c r="N413" s="800"/>
      <c r="O413" s="802"/>
      <c r="P413" s="796" t="s">
        <v>71</v>
      </c>
      <c r="Q413" s="794"/>
      <c r="R413" s="794"/>
      <c r="S413" s="794"/>
      <c r="T413" s="794"/>
      <c r="U413" s="794"/>
      <c r="V413" s="795"/>
      <c r="W413" s="36" t="s">
        <v>69</v>
      </c>
      <c r="X413" s="777">
        <f>IFERROR(SUM(X409:X411),"0")</f>
        <v>0</v>
      </c>
      <c r="Y413" s="777">
        <f>IFERROR(SUM(Y409:Y411),"0")</f>
        <v>0</v>
      </c>
      <c r="Z413" s="36"/>
      <c r="AA413" s="778"/>
      <c r="AB413" s="778"/>
      <c r="AC413" s="778"/>
    </row>
    <row r="414" spans="1:68" ht="27.75" customHeight="1" x14ac:dyDescent="0.2">
      <c r="A414" s="889" t="s">
        <v>662</v>
      </c>
      <c r="B414" s="890"/>
      <c r="C414" s="890"/>
      <c r="D414" s="890"/>
      <c r="E414" s="890"/>
      <c r="F414" s="890"/>
      <c r="G414" s="890"/>
      <c r="H414" s="890"/>
      <c r="I414" s="890"/>
      <c r="J414" s="890"/>
      <c r="K414" s="890"/>
      <c r="L414" s="890"/>
      <c r="M414" s="890"/>
      <c r="N414" s="890"/>
      <c r="O414" s="890"/>
      <c r="P414" s="890"/>
      <c r="Q414" s="890"/>
      <c r="R414" s="890"/>
      <c r="S414" s="890"/>
      <c r="T414" s="890"/>
      <c r="U414" s="890"/>
      <c r="V414" s="890"/>
      <c r="W414" s="890"/>
      <c r="X414" s="890"/>
      <c r="Y414" s="890"/>
      <c r="Z414" s="890"/>
      <c r="AA414" s="47"/>
      <c r="AB414" s="47"/>
      <c r="AC414" s="47"/>
    </row>
    <row r="415" spans="1:68" ht="16.5" customHeight="1" x14ac:dyDescent="0.25">
      <c r="A415" s="807" t="s">
        <v>663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771"/>
      <c r="AB415" s="771"/>
      <c r="AC415" s="771"/>
    </row>
    <row r="416" spans="1:68" ht="14.25" customHeight="1" x14ac:dyDescent="0.25">
      <c r="A416" s="799" t="s">
        <v>115</v>
      </c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00"/>
      <c r="P416" s="800"/>
      <c r="Q416" s="800"/>
      <c r="R416" s="800"/>
      <c r="S416" s="800"/>
      <c r="T416" s="800"/>
      <c r="U416" s="800"/>
      <c r="V416" s="800"/>
      <c r="W416" s="800"/>
      <c r="X416" s="800"/>
      <c r="Y416" s="800"/>
      <c r="Z416" s="800"/>
      <c r="AA416" s="766"/>
      <c r="AB416" s="766"/>
      <c r="AC416" s="766"/>
    </row>
    <row r="417" spans="1:68" ht="27" customHeight="1" x14ac:dyDescent="0.25">
      <c r="A417" s="53" t="s">
        <v>664</v>
      </c>
      <c r="B417" s="53" t="s">
        <v>665</v>
      </c>
      <c r="C417" s="30">
        <v>4301011946</v>
      </c>
      <c r="D417" s="782">
        <v>4680115884847</v>
      </c>
      <c r="E417" s="783"/>
      <c r="F417" s="774">
        <v>2.5</v>
      </c>
      <c r="G417" s="31">
        <v>6</v>
      </c>
      <c r="H417" s="774">
        <v>15</v>
      </c>
      <c r="I417" s="774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5"/>
      <c r="R417" s="785"/>
      <c r="S417" s="785"/>
      <c r="T417" s="786"/>
      <c r="U417" s="33"/>
      <c r="V417" s="33"/>
      <c r="W417" s="34" t="s">
        <v>69</v>
      </c>
      <c r="X417" s="775">
        <v>0</v>
      </c>
      <c r="Y417" s="776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2">
        <v>4680115884847</v>
      </c>
      <c r="E418" s="783"/>
      <c r="F418" s="774">
        <v>2.5</v>
      </c>
      <c r="G418" s="31">
        <v>6</v>
      </c>
      <c r="H418" s="774">
        <v>15</v>
      </c>
      <c r="I418" s="774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5"/>
      <c r="R418" s="785"/>
      <c r="S418" s="785"/>
      <c r="T418" s="786"/>
      <c r="U418" s="33"/>
      <c r="V418" s="33"/>
      <c r="W418" s="34" t="s">
        <v>69</v>
      </c>
      <c r="X418" s="775">
        <v>0</v>
      </c>
      <c r="Y418" s="776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customHeight="1" x14ac:dyDescent="0.25">
      <c r="A419" s="53" t="s">
        <v>669</v>
      </c>
      <c r="B419" s="53" t="s">
        <v>670</v>
      </c>
      <c r="C419" s="30">
        <v>4301011947</v>
      </c>
      <c r="D419" s="782">
        <v>4680115884854</v>
      </c>
      <c r="E419" s="783"/>
      <c r="F419" s="774">
        <v>2.5</v>
      </c>
      <c r="G419" s="31">
        <v>6</v>
      </c>
      <c r="H419" s="774">
        <v>15</v>
      </c>
      <c r="I419" s="774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10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5"/>
      <c r="R419" s="785"/>
      <c r="S419" s="785"/>
      <c r="T419" s="786"/>
      <c r="U419" s="33"/>
      <c r="V419" s="33"/>
      <c r="W419" s="34" t="s">
        <v>69</v>
      </c>
      <c r="X419" s="775">
        <v>0</v>
      </c>
      <c r="Y419" s="776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2">
        <v>4680115884854</v>
      </c>
      <c r="E420" s="783"/>
      <c r="F420" s="774">
        <v>2.5</v>
      </c>
      <c r="G420" s="31">
        <v>6</v>
      </c>
      <c r="H420" s="774">
        <v>15</v>
      </c>
      <c r="I420" s="774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5"/>
      <c r="R420" s="785"/>
      <c r="S420" s="785"/>
      <c r="T420" s="786"/>
      <c r="U420" s="33"/>
      <c r="V420" s="33"/>
      <c r="W420" s="34" t="s">
        <v>69</v>
      </c>
      <c r="X420" s="775">
        <v>2500</v>
      </c>
      <c r="Y420" s="776">
        <f t="shared" si="87"/>
        <v>2505</v>
      </c>
      <c r="Z420" s="35">
        <f>IFERROR(IF(Y420=0,"",ROUNDUP(Y420/H420,0)*0.02175),"")</f>
        <v>3.6322499999999995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2580</v>
      </c>
      <c r="BN420" s="63">
        <f t="shared" si="89"/>
        <v>2585.1600000000003</v>
      </c>
      <c r="BO420" s="63">
        <f t="shared" si="90"/>
        <v>3.4722222222222219</v>
      </c>
      <c r="BP420" s="63">
        <f t="shared" si="91"/>
        <v>3.4791666666666665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782">
        <v>4607091383997</v>
      </c>
      <c r="E421" s="783"/>
      <c r="F421" s="774">
        <v>2.5</v>
      </c>
      <c r="G421" s="31">
        <v>6</v>
      </c>
      <c r="H421" s="774">
        <v>15</v>
      </c>
      <c r="I421" s="774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8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3"/>
      <c r="V421" s="33"/>
      <c r="W421" s="34" t="s">
        <v>69</v>
      </c>
      <c r="X421" s="775">
        <v>0</v>
      </c>
      <c r="Y421" s="776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2">
        <v>4680115884830</v>
      </c>
      <c r="E422" s="783"/>
      <c r="F422" s="774">
        <v>2.5</v>
      </c>
      <c r="G422" s="31">
        <v>6</v>
      </c>
      <c r="H422" s="774">
        <v>15</v>
      </c>
      <c r="I422" s="774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11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5"/>
      <c r="R422" s="785"/>
      <c r="S422" s="785"/>
      <c r="T422" s="786"/>
      <c r="U422" s="33"/>
      <c r="V422" s="33"/>
      <c r="W422" s="34" t="s">
        <v>69</v>
      </c>
      <c r="X422" s="775">
        <v>0</v>
      </c>
      <c r="Y422" s="776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676</v>
      </c>
      <c r="B423" s="53" t="s">
        <v>678</v>
      </c>
      <c r="C423" s="30">
        <v>4301011867</v>
      </c>
      <c r="D423" s="782">
        <v>4680115884830</v>
      </c>
      <c r="E423" s="783"/>
      <c r="F423" s="774">
        <v>2.5</v>
      </c>
      <c r="G423" s="31">
        <v>6</v>
      </c>
      <c r="H423" s="774">
        <v>15</v>
      </c>
      <c r="I423" s="774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12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5"/>
      <c r="R423" s="785"/>
      <c r="S423" s="785"/>
      <c r="T423" s="786"/>
      <c r="U423" s="33"/>
      <c r="V423" s="33"/>
      <c r="W423" s="34" t="s">
        <v>69</v>
      </c>
      <c r="X423" s="775">
        <v>5000</v>
      </c>
      <c r="Y423" s="776">
        <f t="shared" si="87"/>
        <v>5010</v>
      </c>
      <c r="Z423" s="35">
        <f>IFERROR(IF(Y423=0,"",ROUNDUP(Y423/H423,0)*0.02175),"")</f>
        <v>7.2644999999999991</v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5160</v>
      </c>
      <c r="BN423" s="63">
        <f t="shared" si="89"/>
        <v>5170.3200000000006</v>
      </c>
      <c r="BO423" s="63">
        <f t="shared" si="90"/>
        <v>6.9444444444444438</v>
      </c>
      <c r="BP423" s="63">
        <f t="shared" si="91"/>
        <v>6.958333333333333</v>
      </c>
    </row>
    <row r="424" spans="1:68" ht="27" customHeight="1" x14ac:dyDescent="0.25">
      <c r="A424" s="53" t="s">
        <v>680</v>
      </c>
      <c r="B424" s="53" t="s">
        <v>681</v>
      </c>
      <c r="C424" s="30">
        <v>4301011433</v>
      </c>
      <c r="D424" s="782">
        <v>4680115882638</v>
      </c>
      <c r="E424" s="783"/>
      <c r="F424" s="774">
        <v>0.4</v>
      </c>
      <c r="G424" s="31">
        <v>10</v>
      </c>
      <c r="H424" s="774">
        <v>4</v>
      </c>
      <c r="I424" s="774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10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5"/>
      <c r="R424" s="785"/>
      <c r="S424" s="785"/>
      <c r="T424" s="786"/>
      <c r="U424" s="33"/>
      <c r="V424" s="33"/>
      <c r="W424" s="34" t="s">
        <v>69</v>
      </c>
      <c r="X424" s="775">
        <v>0</v>
      </c>
      <c r="Y424" s="776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4301011952</v>
      </c>
      <c r="D425" s="782">
        <v>4680115884922</v>
      </c>
      <c r="E425" s="783"/>
      <c r="F425" s="774">
        <v>0.5</v>
      </c>
      <c r="G425" s="31">
        <v>10</v>
      </c>
      <c r="H425" s="774">
        <v>5</v>
      </c>
      <c r="I425" s="774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10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5"/>
      <c r="R425" s="785"/>
      <c r="S425" s="785"/>
      <c r="T425" s="786"/>
      <c r="U425" s="33"/>
      <c r="V425" s="33"/>
      <c r="W425" s="34" t="s">
        <v>69</v>
      </c>
      <c r="X425" s="775">
        <v>0</v>
      </c>
      <c r="Y425" s="776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4301011866</v>
      </c>
      <c r="D426" s="782">
        <v>4680115884878</v>
      </c>
      <c r="E426" s="783"/>
      <c r="F426" s="774">
        <v>0.5</v>
      </c>
      <c r="G426" s="31">
        <v>10</v>
      </c>
      <c r="H426" s="774">
        <v>5</v>
      </c>
      <c r="I426" s="774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11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5"/>
      <c r="R426" s="785"/>
      <c r="S426" s="785"/>
      <c r="T426" s="786"/>
      <c r="U426" s="33"/>
      <c r="V426" s="33"/>
      <c r="W426" s="34" t="s">
        <v>69</v>
      </c>
      <c r="X426" s="775">
        <v>0</v>
      </c>
      <c r="Y426" s="776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688</v>
      </c>
      <c r="B427" s="53" t="s">
        <v>689</v>
      </c>
      <c r="C427" s="30">
        <v>4301011868</v>
      </c>
      <c r="D427" s="782">
        <v>4680115884861</v>
      </c>
      <c r="E427" s="783"/>
      <c r="F427" s="774">
        <v>0.5</v>
      </c>
      <c r="G427" s="31">
        <v>10</v>
      </c>
      <c r="H427" s="774">
        <v>5</v>
      </c>
      <c r="I427" s="774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10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5"/>
      <c r="R427" s="785"/>
      <c r="S427" s="785"/>
      <c r="T427" s="786"/>
      <c r="U427" s="33"/>
      <c r="V427" s="33"/>
      <c r="W427" s="34" t="s">
        <v>69</v>
      </c>
      <c r="X427" s="775">
        <v>0</v>
      </c>
      <c r="Y427" s="776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801"/>
      <c r="B428" s="800"/>
      <c r="C428" s="800"/>
      <c r="D428" s="800"/>
      <c r="E428" s="800"/>
      <c r="F428" s="800"/>
      <c r="G428" s="800"/>
      <c r="H428" s="800"/>
      <c r="I428" s="800"/>
      <c r="J428" s="800"/>
      <c r="K428" s="800"/>
      <c r="L428" s="800"/>
      <c r="M428" s="800"/>
      <c r="N428" s="800"/>
      <c r="O428" s="802"/>
      <c r="P428" s="796" t="s">
        <v>71</v>
      </c>
      <c r="Q428" s="794"/>
      <c r="R428" s="794"/>
      <c r="S428" s="794"/>
      <c r="T428" s="794"/>
      <c r="U428" s="794"/>
      <c r="V428" s="795"/>
      <c r="W428" s="36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500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501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10.896749999999999</v>
      </c>
      <c r="AA428" s="778"/>
      <c r="AB428" s="778"/>
      <c r="AC428" s="778"/>
    </row>
    <row r="429" spans="1:68" x14ac:dyDescent="0.2">
      <c r="A429" s="800"/>
      <c r="B429" s="800"/>
      <c r="C429" s="800"/>
      <c r="D429" s="800"/>
      <c r="E429" s="800"/>
      <c r="F429" s="800"/>
      <c r="G429" s="800"/>
      <c r="H429" s="800"/>
      <c r="I429" s="800"/>
      <c r="J429" s="800"/>
      <c r="K429" s="800"/>
      <c r="L429" s="800"/>
      <c r="M429" s="800"/>
      <c r="N429" s="800"/>
      <c r="O429" s="802"/>
      <c r="P429" s="796" t="s">
        <v>71</v>
      </c>
      <c r="Q429" s="794"/>
      <c r="R429" s="794"/>
      <c r="S429" s="794"/>
      <c r="T429" s="794"/>
      <c r="U429" s="794"/>
      <c r="V429" s="795"/>
      <c r="W429" s="36" t="s">
        <v>69</v>
      </c>
      <c r="X429" s="777">
        <f>IFERROR(SUM(X417:X427),"0")</f>
        <v>7500</v>
      </c>
      <c r="Y429" s="777">
        <f>IFERROR(SUM(Y417:Y427),"0")</f>
        <v>7515</v>
      </c>
      <c r="Z429" s="36"/>
      <c r="AA429" s="778"/>
      <c r="AB429" s="778"/>
      <c r="AC429" s="778"/>
    </row>
    <row r="430" spans="1:68" ht="14.25" customHeight="1" x14ac:dyDescent="0.25">
      <c r="A430" s="799" t="s">
        <v>172</v>
      </c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00"/>
      <c r="P430" s="800"/>
      <c r="Q430" s="800"/>
      <c r="R430" s="800"/>
      <c r="S430" s="800"/>
      <c r="T430" s="800"/>
      <c r="U430" s="800"/>
      <c r="V430" s="800"/>
      <c r="W430" s="800"/>
      <c r="X430" s="800"/>
      <c r="Y430" s="800"/>
      <c r="Z430" s="800"/>
      <c r="AA430" s="766"/>
      <c r="AB430" s="766"/>
      <c r="AC430" s="766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2">
        <v>4607091383980</v>
      </c>
      <c r="E431" s="783"/>
      <c r="F431" s="774">
        <v>2.5</v>
      </c>
      <c r="G431" s="31">
        <v>6</v>
      </c>
      <c r="H431" s="774">
        <v>15</v>
      </c>
      <c r="I431" s="774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10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5"/>
      <c r="R431" s="785"/>
      <c r="S431" s="785"/>
      <c r="T431" s="786"/>
      <c r="U431" s="33"/>
      <c r="V431" s="33"/>
      <c r="W431" s="34" t="s">
        <v>69</v>
      </c>
      <c r="X431" s="775">
        <v>5000</v>
      </c>
      <c r="Y431" s="776">
        <f>IFERROR(IF(X431="",0,CEILING((X431/$H431),1)*$H431),"")</f>
        <v>5010</v>
      </c>
      <c r="Z431" s="35">
        <f>IFERROR(IF(Y431=0,"",ROUNDUP(Y431/H431,0)*0.02175),"")</f>
        <v>7.2644999999999991</v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5160</v>
      </c>
      <c r="BN431" s="63">
        <f>IFERROR(Y431*I431/H431,"0")</f>
        <v>5170.3200000000006</v>
      </c>
      <c r="BO431" s="63">
        <f>IFERROR(1/J431*(X431/H431),"0")</f>
        <v>6.9444444444444438</v>
      </c>
      <c r="BP431" s="63">
        <f>IFERROR(1/J431*(Y431/H431),"0")</f>
        <v>6.958333333333333</v>
      </c>
    </row>
    <row r="432" spans="1:68" ht="27" customHeight="1" x14ac:dyDescent="0.25">
      <c r="A432" s="53" t="s">
        <v>693</v>
      </c>
      <c r="B432" s="53" t="s">
        <v>694</v>
      </c>
      <c r="C432" s="30">
        <v>4301020179</v>
      </c>
      <c r="D432" s="782">
        <v>4607091384178</v>
      </c>
      <c r="E432" s="783"/>
      <c r="F432" s="774">
        <v>0.4</v>
      </c>
      <c r="G432" s="31">
        <v>10</v>
      </c>
      <c r="H432" s="774">
        <v>4</v>
      </c>
      <c r="I432" s="774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5"/>
      <c r="R432" s="785"/>
      <c r="S432" s="785"/>
      <c r="T432" s="786"/>
      <c r="U432" s="33"/>
      <c r="V432" s="33"/>
      <c r="W432" s="34" t="s">
        <v>69</v>
      </c>
      <c r="X432" s="775">
        <v>0</v>
      </c>
      <c r="Y432" s="776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801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2"/>
      <c r="P433" s="796" t="s">
        <v>71</v>
      </c>
      <c r="Q433" s="794"/>
      <c r="R433" s="794"/>
      <c r="S433" s="794"/>
      <c r="T433" s="794"/>
      <c r="U433" s="794"/>
      <c r="V433" s="795"/>
      <c r="W433" s="36" t="s">
        <v>72</v>
      </c>
      <c r="X433" s="777">
        <f>IFERROR(X431/H431,"0")+IFERROR(X432/H432,"0")</f>
        <v>333.33333333333331</v>
      </c>
      <c r="Y433" s="777">
        <f>IFERROR(Y431/H431,"0")+IFERROR(Y432/H432,"0")</f>
        <v>334</v>
      </c>
      <c r="Z433" s="777">
        <f>IFERROR(IF(Z431="",0,Z431),"0")+IFERROR(IF(Z432="",0,Z432),"0")</f>
        <v>7.2644999999999991</v>
      </c>
      <c r="AA433" s="778"/>
      <c r="AB433" s="778"/>
      <c r="AC433" s="778"/>
    </row>
    <row r="434" spans="1:68" x14ac:dyDescent="0.2">
      <c r="A434" s="800"/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2"/>
      <c r="P434" s="796" t="s">
        <v>71</v>
      </c>
      <c r="Q434" s="794"/>
      <c r="R434" s="794"/>
      <c r="S434" s="794"/>
      <c r="T434" s="794"/>
      <c r="U434" s="794"/>
      <c r="V434" s="795"/>
      <c r="W434" s="36" t="s">
        <v>69</v>
      </c>
      <c r="X434" s="777">
        <f>IFERROR(SUM(X431:X432),"0")</f>
        <v>5000</v>
      </c>
      <c r="Y434" s="777">
        <f>IFERROR(SUM(Y431:Y432),"0")</f>
        <v>5010</v>
      </c>
      <c r="Z434" s="36"/>
      <c r="AA434" s="778"/>
      <c r="AB434" s="778"/>
      <c r="AC434" s="778"/>
    </row>
    <row r="435" spans="1:68" ht="14.25" customHeight="1" x14ac:dyDescent="0.25">
      <c r="A435" s="799" t="s">
        <v>73</v>
      </c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00"/>
      <c r="P435" s="800"/>
      <c r="Q435" s="800"/>
      <c r="R435" s="800"/>
      <c r="S435" s="800"/>
      <c r="T435" s="800"/>
      <c r="U435" s="800"/>
      <c r="V435" s="800"/>
      <c r="W435" s="800"/>
      <c r="X435" s="800"/>
      <c r="Y435" s="800"/>
      <c r="Z435" s="800"/>
      <c r="AA435" s="766"/>
      <c r="AB435" s="766"/>
      <c r="AC435" s="766"/>
    </row>
    <row r="436" spans="1:68" ht="27" customHeight="1" x14ac:dyDescent="0.25">
      <c r="A436" s="53" t="s">
        <v>695</v>
      </c>
      <c r="B436" s="53" t="s">
        <v>696</v>
      </c>
      <c r="C436" s="30">
        <v>4301051903</v>
      </c>
      <c r="D436" s="782">
        <v>4607091383928</v>
      </c>
      <c r="E436" s="783"/>
      <c r="F436" s="774">
        <v>1.5</v>
      </c>
      <c r="G436" s="31">
        <v>6</v>
      </c>
      <c r="H436" s="774">
        <v>9</v>
      </c>
      <c r="I436" s="774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852" t="s">
        <v>697</v>
      </c>
      <c r="Q436" s="785"/>
      <c r="R436" s="785"/>
      <c r="S436" s="785"/>
      <c r="T436" s="786"/>
      <c r="U436" s="33"/>
      <c r="V436" s="33"/>
      <c r="W436" s="34" t="s">
        <v>69</v>
      </c>
      <c r="X436" s="775">
        <v>0</v>
      </c>
      <c r="Y436" s="776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customHeight="1" x14ac:dyDescent="0.25">
      <c r="A437" s="53" t="s">
        <v>699</v>
      </c>
      <c r="B437" s="53" t="s">
        <v>700</v>
      </c>
      <c r="C437" s="30">
        <v>4301051897</v>
      </c>
      <c r="D437" s="782">
        <v>4607091384260</v>
      </c>
      <c r="E437" s="783"/>
      <c r="F437" s="774">
        <v>1.5</v>
      </c>
      <c r="G437" s="31">
        <v>6</v>
      </c>
      <c r="H437" s="774">
        <v>9</v>
      </c>
      <c r="I437" s="774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1212" t="s">
        <v>701</v>
      </c>
      <c r="Q437" s="785"/>
      <c r="R437" s="785"/>
      <c r="S437" s="785"/>
      <c r="T437" s="786"/>
      <c r="U437" s="33"/>
      <c r="V437" s="33"/>
      <c r="W437" s="34" t="s">
        <v>69</v>
      </c>
      <c r="X437" s="775">
        <v>200</v>
      </c>
      <c r="Y437" s="776">
        <f>IFERROR(IF(X437="",0,CEILING((X437/$H437),1)*$H437),"")</f>
        <v>207</v>
      </c>
      <c r="Z437" s="35">
        <f>IFERROR(IF(Y437=0,"",ROUNDUP(Y437/H437,0)*0.02175),"")</f>
        <v>0.50024999999999997</v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212.53333333333333</v>
      </c>
      <c r="BN437" s="63">
        <f>IFERROR(Y437*I437/H437,"0")</f>
        <v>219.97200000000001</v>
      </c>
      <c r="BO437" s="63">
        <f>IFERROR(1/J437*(X437/H437),"0")</f>
        <v>0.3968253968253968</v>
      </c>
      <c r="BP437" s="63">
        <f>IFERROR(1/J437*(Y437/H437),"0")</f>
        <v>0.4107142857142857</v>
      </c>
    </row>
    <row r="438" spans="1:68" x14ac:dyDescent="0.2">
      <c r="A438" s="801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2"/>
      <c r="P438" s="796" t="s">
        <v>71</v>
      </c>
      <c r="Q438" s="794"/>
      <c r="R438" s="794"/>
      <c r="S438" s="794"/>
      <c r="T438" s="794"/>
      <c r="U438" s="794"/>
      <c r="V438" s="795"/>
      <c r="W438" s="36" t="s">
        <v>72</v>
      </c>
      <c r="X438" s="777">
        <f>IFERROR(X436/H436,"0")+IFERROR(X437/H437,"0")</f>
        <v>22.222222222222221</v>
      </c>
      <c r="Y438" s="777">
        <f>IFERROR(Y436/H436,"0")+IFERROR(Y437/H437,"0")</f>
        <v>23</v>
      </c>
      <c r="Z438" s="777">
        <f>IFERROR(IF(Z436="",0,Z436),"0")+IFERROR(IF(Z437="",0,Z437),"0")</f>
        <v>0.50024999999999997</v>
      </c>
      <c r="AA438" s="778"/>
      <c r="AB438" s="778"/>
      <c r="AC438" s="778"/>
    </row>
    <row r="439" spans="1:68" x14ac:dyDescent="0.2">
      <c r="A439" s="800"/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2"/>
      <c r="P439" s="796" t="s">
        <v>71</v>
      </c>
      <c r="Q439" s="794"/>
      <c r="R439" s="794"/>
      <c r="S439" s="794"/>
      <c r="T439" s="794"/>
      <c r="U439" s="794"/>
      <c r="V439" s="795"/>
      <c r="W439" s="36" t="s">
        <v>69</v>
      </c>
      <c r="X439" s="777">
        <f>IFERROR(SUM(X436:X437),"0")</f>
        <v>200</v>
      </c>
      <c r="Y439" s="777">
        <f>IFERROR(SUM(Y436:Y437),"0")</f>
        <v>207</v>
      </c>
      <c r="Z439" s="36"/>
      <c r="AA439" s="778"/>
      <c r="AB439" s="778"/>
      <c r="AC439" s="778"/>
    </row>
    <row r="440" spans="1:68" ht="14.25" customHeight="1" x14ac:dyDescent="0.25">
      <c r="A440" s="799" t="s">
        <v>213</v>
      </c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00"/>
      <c r="P440" s="800"/>
      <c r="Q440" s="800"/>
      <c r="R440" s="800"/>
      <c r="S440" s="800"/>
      <c r="T440" s="800"/>
      <c r="U440" s="800"/>
      <c r="V440" s="800"/>
      <c r="W440" s="800"/>
      <c r="X440" s="800"/>
      <c r="Y440" s="800"/>
      <c r="Z440" s="800"/>
      <c r="AA440" s="766"/>
      <c r="AB440" s="766"/>
      <c r="AC440" s="766"/>
    </row>
    <row r="441" spans="1:68" ht="27" customHeight="1" x14ac:dyDescent="0.25">
      <c r="A441" s="53" t="s">
        <v>703</v>
      </c>
      <c r="B441" s="53" t="s">
        <v>704</v>
      </c>
      <c r="C441" s="30">
        <v>4301060439</v>
      </c>
      <c r="D441" s="782">
        <v>4607091384673</v>
      </c>
      <c r="E441" s="783"/>
      <c r="F441" s="774">
        <v>1.5</v>
      </c>
      <c r="G441" s="31">
        <v>6</v>
      </c>
      <c r="H441" s="774">
        <v>9</v>
      </c>
      <c r="I441" s="774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11" t="s">
        <v>705</v>
      </c>
      <c r="Q441" s="785"/>
      <c r="R441" s="785"/>
      <c r="S441" s="785"/>
      <c r="T441" s="786"/>
      <c r="U441" s="33"/>
      <c r="V441" s="33"/>
      <c r="W441" s="34" t="s">
        <v>69</v>
      </c>
      <c r="X441" s="775">
        <v>0</v>
      </c>
      <c r="Y441" s="776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x14ac:dyDescent="0.2">
      <c r="A442" s="801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2"/>
      <c r="P442" s="796" t="s">
        <v>71</v>
      </c>
      <c r="Q442" s="794"/>
      <c r="R442" s="794"/>
      <c r="S442" s="794"/>
      <c r="T442" s="794"/>
      <c r="U442" s="794"/>
      <c r="V442" s="795"/>
      <c r="W442" s="36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800"/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2"/>
      <c r="P443" s="796" t="s">
        <v>71</v>
      </c>
      <c r="Q443" s="794"/>
      <c r="R443" s="794"/>
      <c r="S443" s="794"/>
      <c r="T443" s="794"/>
      <c r="U443" s="794"/>
      <c r="V443" s="795"/>
      <c r="W443" s="36" t="s">
        <v>69</v>
      </c>
      <c r="X443" s="777">
        <f>IFERROR(SUM(X441:X441),"0")</f>
        <v>0</v>
      </c>
      <c r="Y443" s="777">
        <f>IFERROR(SUM(Y441:Y441),"0")</f>
        <v>0</v>
      </c>
      <c r="Z443" s="36"/>
      <c r="AA443" s="778"/>
      <c r="AB443" s="778"/>
      <c r="AC443" s="778"/>
    </row>
    <row r="444" spans="1:68" ht="16.5" customHeight="1" x14ac:dyDescent="0.25">
      <c r="A444" s="807" t="s">
        <v>707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71"/>
      <c r="AB444" s="771"/>
      <c r="AC444" s="771"/>
    </row>
    <row r="445" spans="1:68" ht="14.25" customHeight="1" x14ac:dyDescent="0.25">
      <c r="A445" s="799" t="s">
        <v>115</v>
      </c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00"/>
      <c r="P445" s="800"/>
      <c r="Q445" s="800"/>
      <c r="R445" s="800"/>
      <c r="S445" s="800"/>
      <c r="T445" s="800"/>
      <c r="U445" s="800"/>
      <c r="V445" s="800"/>
      <c r="W445" s="800"/>
      <c r="X445" s="800"/>
      <c r="Y445" s="800"/>
      <c r="Z445" s="800"/>
      <c r="AA445" s="766"/>
      <c r="AB445" s="766"/>
      <c r="AC445" s="766"/>
    </row>
    <row r="446" spans="1:68" ht="27" customHeight="1" x14ac:dyDescent="0.25">
      <c r="A446" s="53" t="s">
        <v>708</v>
      </c>
      <c r="B446" s="53" t="s">
        <v>709</v>
      </c>
      <c r="C446" s="30">
        <v>4301011483</v>
      </c>
      <c r="D446" s="782">
        <v>4680115881907</v>
      </c>
      <c r="E446" s="783"/>
      <c r="F446" s="774">
        <v>1.8</v>
      </c>
      <c r="G446" s="31">
        <v>6</v>
      </c>
      <c r="H446" s="774">
        <v>10.8</v>
      </c>
      <c r="I446" s="774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5"/>
      <c r="R446" s="785"/>
      <c r="S446" s="785"/>
      <c r="T446" s="786"/>
      <c r="U446" s="33"/>
      <c r="V446" s="33"/>
      <c r="W446" s="34" t="s">
        <v>69</v>
      </c>
      <c r="X446" s="775">
        <v>0</v>
      </c>
      <c r="Y446" s="776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customHeight="1" x14ac:dyDescent="0.25">
      <c r="A447" s="53" t="s">
        <v>708</v>
      </c>
      <c r="B447" s="53" t="s">
        <v>711</v>
      </c>
      <c r="C447" s="30">
        <v>4301011873</v>
      </c>
      <c r="D447" s="782">
        <v>4680115881907</v>
      </c>
      <c r="E447" s="783"/>
      <c r="F447" s="774">
        <v>1.8</v>
      </c>
      <c r="G447" s="31">
        <v>6</v>
      </c>
      <c r="H447" s="774">
        <v>10.8</v>
      </c>
      <c r="I447" s="774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8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5"/>
      <c r="R447" s="785"/>
      <c r="S447" s="785"/>
      <c r="T447" s="786"/>
      <c r="U447" s="33"/>
      <c r="V447" s="33"/>
      <c r="W447" s="34" t="s">
        <v>69</v>
      </c>
      <c r="X447" s="775">
        <v>0</v>
      </c>
      <c r="Y447" s="776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713</v>
      </c>
      <c r="B448" s="53" t="s">
        <v>714</v>
      </c>
      <c r="C448" s="30">
        <v>4301011655</v>
      </c>
      <c r="D448" s="782">
        <v>4680115883925</v>
      </c>
      <c r="E448" s="783"/>
      <c r="F448" s="774">
        <v>2.5</v>
      </c>
      <c r="G448" s="31">
        <v>6</v>
      </c>
      <c r="H448" s="774">
        <v>15</v>
      </c>
      <c r="I448" s="774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5"/>
      <c r="R448" s="785"/>
      <c r="S448" s="785"/>
      <c r="T448" s="786"/>
      <c r="U448" s="33"/>
      <c r="V448" s="33"/>
      <c r="W448" s="34" t="s">
        <v>69</v>
      </c>
      <c r="X448" s="775">
        <v>0</v>
      </c>
      <c r="Y448" s="776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customHeight="1" x14ac:dyDescent="0.25">
      <c r="A449" s="53" t="s">
        <v>713</v>
      </c>
      <c r="B449" s="53" t="s">
        <v>715</v>
      </c>
      <c r="C449" s="30">
        <v>4301011872</v>
      </c>
      <c r="D449" s="782">
        <v>4680115883925</v>
      </c>
      <c r="E449" s="783"/>
      <c r="F449" s="774">
        <v>2.5</v>
      </c>
      <c r="G449" s="31">
        <v>6</v>
      </c>
      <c r="H449" s="774">
        <v>15</v>
      </c>
      <c r="I449" s="774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8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5"/>
      <c r="R449" s="785"/>
      <c r="S449" s="785"/>
      <c r="T449" s="786"/>
      <c r="U449" s="33"/>
      <c r="V449" s="33"/>
      <c r="W449" s="34" t="s">
        <v>69</v>
      </c>
      <c r="X449" s="775">
        <v>0</v>
      </c>
      <c r="Y449" s="776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4301011312</v>
      </c>
      <c r="D450" s="782">
        <v>4607091384192</v>
      </c>
      <c r="E450" s="783"/>
      <c r="F450" s="774">
        <v>1.8</v>
      </c>
      <c r="G450" s="31">
        <v>6</v>
      </c>
      <c r="H450" s="774">
        <v>10.8</v>
      </c>
      <c r="I450" s="774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5"/>
      <c r="R450" s="785"/>
      <c r="S450" s="785"/>
      <c r="T450" s="786"/>
      <c r="U450" s="33"/>
      <c r="V450" s="33"/>
      <c r="W450" s="34" t="s">
        <v>69</v>
      </c>
      <c r="X450" s="775">
        <v>0</v>
      </c>
      <c r="Y450" s="776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customHeight="1" x14ac:dyDescent="0.25">
      <c r="A451" s="53" t="s">
        <v>719</v>
      </c>
      <c r="B451" s="53" t="s">
        <v>720</v>
      </c>
      <c r="C451" s="30">
        <v>4301011874</v>
      </c>
      <c r="D451" s="782">
        <v>4680115884892</v>
      </c>
      <c r="E451" s="783"/>
      <c r="F451" s="774">
        <v>1.8</v>
      </c>
      <c r="G451" s="31">
        <v>6</v>
      </c>
      <c r="H451" s="774">
        <v>10.8</v>
      </c>
      <c r="I451" s="774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5"/>
      <c r="R451" s="785"/>
      <c r="S451" s="785"/>
      <c r="T451" s="786"/>
      <c r="U451" s="33"/>
      <c r="V451" s="33"/>
      <c r="W451" s="34" t="s">
        <v>69</v>
      </c>
      <c r="X451" s="775">
        <v>0</v>
      </c>
      <c r="Y451" s="776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customHeight="1" x14ac:dyDescent="0.25">
      <c r="A452" s="53" t="s">
        <v>722</v>
      </c>
      <c r="B452" s="53" t="s">
        <v>723</v>
      </c>
      <c r="C452" s="30">
        <v>4301011875</v>
      </c>
      <c r="D452" s="782">
        <v>4680115884885</v>
      </c>
      <c r="E452" s="783"/>
      <c r="F452" s="774">
        <v>0.8</v>
      </c>
      <c r="G452" s="31">
        <v>15</v>
      </c>
      <c r="H452" s="774">
        <v>12</v>
      </c>
      <c r="I452" s="774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11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5"/>
      <c r="R452" s="785"/>
      <c r="S452" s="785"/>
      <c r="T452" s="786"/>
      <c r="U452" s="33"/>
      <c r="V452" s="33"/>
      <c r="W452" s="34" t="s">
        <v>69</v>
      </c>
      <c r="X452" s="775">
        <v>0</v>
      </c>
      <c r="Y452" s="776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customHeight="1" x14ac:dyDescent="0.25">
      <c r="A453" s="53" t="s">
        <v>724</v>
      </c>
      <c r="B453" s="53" t="s">
        <v>725</v>
      </c>
      <c r="C453" s="30">
        <v>4301011871</v>
      </c>
      <c r="D453" s="782">
        <v>4680115884908</v>
      </c>
      <c r="E453" s="783"/>
      <c r="F453" s="774">
        <v>0.4</v>
      </c>
      <c r="G453" s="31">
        <v>10</v>
      </c>
      <c r="H453" s="774">
        <v>4</v>
      </c>
      <c r="I453" s="774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11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5"/>
      <c r="R453" s="785"/>
      <c r="S453" s="785"/>
      <c r="T453" s="786"/>
      <c r="U453" s="33"/>
      <c r="V453" s="33"/>
      <c r="W453" s="34" t="s">
        <v>69</v>
      </c>
      <c r="X453" s="775">
        <v>0</v>
      </c>
      <c r="Y453" s="776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801"/>
      <c r="B454" s="800"/>
      <c r="C454" s="800"/>
      <c r="D454" s="800"/>
      <c r="E454" s="800"/>
      <c r="F454" s="800"/>
      <c r="G454" s="800"/>
      <c r="H454" s="800"/>
      <c r="I454" s="800"/>
      <c r="J454" s="800"/>
      <c r="K454" s="800"/>
      <c r="L454" s="800"/>
      <c r="M454" s="800"/>
      <c r="N454" s="800"/>
      <c r="O454" s="802"/>
      <c r="P454" s="796" t="s">
        <v>71</v>
      </c>
      <c r="Q454" s="794"/>
      <c r="R454" s="794"/>
      <c r="S454" s="794"/>
      <c r="T454" s="794"/>
      <c r="U454" s="794"/>
      <c r="V454" s="795"/>
      <c r="W454" s="36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800"/>
      <c r="B455" s="800"/>
      <c r="C455" s="800"/>
      <c r="D455" s="800"/>
      <c r="E455" s="800"/>
      <c r="F455" s="800"/>
      <c r="G455" s="800"/>
      <c r="H455" s="800"/>
      <c r="I455" s="800"/>
      <c r="J455" s="800"/>
      <c r="K455" s="800"/>
      <c r="L455" s="800"/>
      <c r="M455" s="800"/>
      <c r="N455" s="800"/>
      <c r="O455" s="802"/>
      <c r="P455" s="796" t="s">
        <v>71</v>
      </c>
      <c r="Q455" s="794"/>
      <c r="R455" s="794"/>
      <c r="S455" s="794"/>
      <c r="T455" s="794"/>
      <c r="U455" s="794"/>
      <c r="V455" s="795"/>
      <c r="W455" s="36" t="s">
        <v>69</v>
      </c>
      <c r="X455" s="777">
        <f>IFERROR(SUM(X446:X453),"0")</f>
        <v>0</v>
      </c>
      <c r="Y455" s="777">
        <f>IFERROR(SUM(Y446:Y453),"0")</f>
        <v>0</v>
      </c>
      <c r="Z455" s="36"/>
      <c r="AA455" s="778"/>
      <c r="AB455" s="778"/>
      <c r="AC455" s="778"/>
    </row>
    <row r="456" spans="1:68" ht="14.25" customHeight="1" x14ac:dyDescent="0.25">
      <c r="A456" s="799" t="s">
        <v>64</v>
      </c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00"/>
      <c r="P456" s="800"/>
      <c r="Q456" s="800"/>
      <c r="R456" s="800"/>
      <c r="S456" s="800"/>
      <c r="T456" s="800"/>
      <c r="U456" s="800"/>
      <c r="V456" s="800"/>
      <c r="W456" s="800"/>
      <c r="X456" s="800"/>
      <c r="Y456" s="800"/>
      <c r="Z456" s="800"/>
      <c r="AA456" s="766"/>
      <c r="AB456" s="766"/>
      <c r="AC456" s="766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2">
        <v>4607091384802</v>
      </c>
      <c r="E457" s="783"/>
      <c r="F457" s="774">
        <v>0.73</v>
      </c>
      <c r="G457" s="31">
        <v>6</v>
      </c>
      <c r="H457" s="774">
        <v>4.38</v>
      </c>
      <c r="I457" s="774">
        <v>4.6500000000000004</v>
      </c>
      <c r="J457" s="31">
        <v>132</v>
      </c>
      <c r="K457" s="31" t="s">
        <v>128</v>
      </c>
      <c r="L457" s="31"/>
      <c r="M457" s="32" t="s">
        <v>68</v>
      </c>
      <c r="N457" s="32"/>
      <c r="O457" s="31">
        <v>35</v>
      </c>
      <c r="P457" s="11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5"/>
      <c r="R457" s="785"/>
      <c r="S457" s="785"/>
      <c r="T457" s="786"/>
      <c r="U457" s="33"/>
      <c r="V457" s="33"/>
      <c r="W457" s="34" t="s">
        <v>69</v>
      </c>
      <c r="X457" s="775">
        <v>0</v>
      </c>
      <c r="Y457" s="776">
        <f>IFERROR(IF(X457="",0,CEILING((X457/$H457),1)*$H457),"")</f>
        <v>0</v>
      </c>
      <c r="Z457" s="35" t="str">
        <f>IFERROR(IF(Y457=0,"",ROUNDUP(Y457/H457,0)*0.00902),"")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customHeight="1" x14ac:dyDescent="0.25">
      <c r="A458" s="53" t="s">
        <v>729</v>
      </c>
      <c r="B458" s="53" t="s">
        <v>730</v>
      </c>
      <c r="C458" s="30">
        <v>4301031304</v>
      </c>
      <c r="D458" s="782">
        <v>4607091384826</v>
      </c>
      <c r="E458" s="783"/>
      <c r="F458" s="774">
        <v>0.35</v>
      </c>
      <c r="G458" s="31">
        <v>8</v>
      </c>
      <c r="H458" s="774">
        <v>2.8</v>
      </c>
      <c r="I458" s="774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11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5"/>
      <c r="R458" s="785"/>
      <c r="S458" s="785"/>
      <c r="T458" s="786"/>
      <c r="U458" s="33"/>
      <c r="V458" s="33"/>
      <c r="W458" s="34" t="s">
        <v>69</v>
      </c>
      <c r="X458" s="775">
        <v>0</v>
      </c>
      <c r="Y458" s="776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801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02"/>
      <c r="P459" s="796" t="s">
        <v>71</v>
      </c>
      <c r="Q459" s="794"/>
      <c r="R459" s="794"/>
      <c r="S459" s="794"/>
      <c r="T459" s="794"/>
      <c r="U459" s="794"/>
      <c r="V459" s="795"/>
      <c r="W459" s="36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800"/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2"/>
      <c r="P460" s="796" t="s">
        <v>71</v>
      </c>
      <c r="Q460" s="794"/>
      <c r="R460" s="794"/>
      <c r="S460" s="794"/>
      <c r="T460" s="794"/>
      <c r="U460" s="794"/>
      <c r="V460" s="795"/>
      <c r="W460" s="36" t="s">
        <v>69</v>
      </c>
      <c r="X460" s="777">
        <f>IFERROR(SUM(X457:X458),"0")</f>
        <v>0</v>
      </c>
      <c r="Y460" s="777">
        <f>IFERROR(SUM(Y457:Y458),"0")</f>
        <v>0</v>
      </c>
      <c r="Z460" s="36"/>
      <c r="AA460" s="778"/>
      <c r="AB460" s="778"/>
      <c r="AC460" s="778"/>
    </row>
    <row r="461" spans="1:68" ht="14.25" customHeight="1" x14ac:dyDescent="0.25">
      <c r="A461" s="799" t="s">
        <v>73</v>
      </c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00"/>
      <c r="P461" s="800"/>
      <c r="Q461" s="800"/>
      <c r="R461" s="800"/>
      <c r="S461" s="800"/>
      <c r="T461" s="800"/>
      <c r="U461" s="800"/>
      <c r="V461" s="800"/>
      <c r="W461" s="800"/>
      <c r="X461" s="800"/>
      <c r="Y461" s="800"/>
      <c r="Z461" s="800"/>
      <c r="AA461" s="766"/>
      <c r="AB461" s="766"/>
      <c r="AC461" s="766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2">
        <v>4607091384246</v>
      </c>
      <c r="E462" s="783"/>
      <c r="F462" s="774">
        <v>1.5</v>
      </c>
      <c r="G462" s="31">
        <v>6</v>
      </c>
      <c r="H462" s="774">
        <v>9</v>
      </c>
      <c r="I462" s="774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932" t="s">
        <v>733</v>
      </c>
      <c r="Q462" s="785"/>
      <c r="R462" s="785"/>
      <c r="S462" s="785"/>
      <c r="T462" s="786"/>
      <c r="U462" s="33"/>
      <c r="V462" s="33"/>
      <c r="W462" s="34" t="s">
        <v>69</v>
      </c>
      <c r="X462" s="775">
        <v>0</v>
      </c>
      <c r="Y462" s="776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customHeight="1" x14ac:dyDescent="0.25">
      <c r="A463" s="53" t="s">
        <v>735</v>
      </c>
      <c r="B463" s="53" t="s">
        <v>736</v>
      </c>
      <c r="C463" s="30">
        <v>4301051901</v>
      </c>
      <c r="D463" s="782">
        <v>4680115881976</v>
      </c>
      <c r="E463" s="783"/>
      <c r="F463" s="774">
        <v>1.5</v>
      </c>
      <c r="G463" s="31">
        <v>6</v>
      </c>
      <c r="H463" s="774">
        <v>9</v>
      </c>
      <c r="I463" s="774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985" t="s">
        <v>737</v>
      </c>
      <c r="Q463" s="785"/>
      <c r="R463" s="785"/>
      <c r="S463" s="785"/>
      <c r="T463" s="786"/>
      <c r="U463" s="33"/>
      <c r="V463" s="33"/>
      <c r="W463" s="34" t="s">
        <v>69</v>
      </c>
      <c r="X463" s="775">
        <v>0</v>
      </c>
      <c r="Y463" s="776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customHeight="1" x14ac:dyDescent="0.25">
      <c r="A464" s="53" t="s">
        <v>739</v>
      </c>
      <c r="B464" s="53" t="s">
        <v>740</v>
      </c>
      <c r="C464" s="30">
        <v>4301051634</v>
      </c>
      <c r="D464" s="782">
        <v>4607091384253</v>
      </c>
      <c r="E464" s="783"/>
      <c r="F464" s="774">
        <v>0.4</v>
      </c>
      <c r="G464" s="31">
        <v>6</v>
      </c>
      <c r="H464" s="774">
        <v>2.4</v>
      </c>
      <c r="I464" s="774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5"/>
      <c r="R464" s="785"/>
      <c r="S464" s="785"/>
      <c r="T464" s="786"/>
      <c r="U464" s="33"/>
      <c r="V464" s="33"/>
      <c r="W464" s="34" t="s">
        <v>69</v>
      </c>
      <c r="X464" s="775">
        <v>0</v>
      </c>
      <c r="Y464" s="776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739</v>
      </c>
      <c r="B465" s="53" t="s">
        <v>742</v>
      </c>
      <c r="C465" s="30">
        <v>4301051297</v>
      </c>
      <c r="D465" s="782">
        <v>4607091384253</v>
      </c>
      <c r="E465" s="783"/>
      <c r="F465" s="774">
        <v>0.4</v>
      </c>
      <c r="G465" s="31">
        <v>6</v>
      </c>
      <c r="H465" s="774">
        <v>2.4</v>
      </c>
      <c r="I465" s="774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5"/>
      <c r="R465" s="785"/>
      <c r="S465" s="785"/>
      <c r="T465" s="786"/>
      <c r="U465" s="33"/>
      <c r="V465" s="33"/>
      <c r="W465" s="34" t="s">
        <v>69</v>
      </c>
      <c r="X465" s="775">
        <v>0</v>
      </c>
      <c r="Y465" s="776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customHeight="1" x14ac:dyDescent="0.25">
      <c r="A466" s="53" t="s">
        <v>744</v>
      </c>
      <c r="B466" s="53" t="s">
        <v>745</v>
      </c>
      <c r="C466" s="30">
        <v>4301051444</v>
      </c>
      <c r="D466" s="782">
        <v>4680115881969</v>
      </c>
      <c r="E466" s="783"/>
      <c r="F466" s="774">
        <v>0.4</v>
      </c>
      <c r="G466" s="31">
        <v>6</v>
      </c>
      <c r="H466" s="774">
        <v>2.4</v>
      </c>
      <c r="I466" s="774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5"/>
      <c r="R466" s="785"/>
      <c r="S466" s="785"/>
      <c r="T466" s="786"/>
      <c r="U466" s="33"/>
      <c r="V466" s="33"/>
      <c r="W466" s="34" t="s">
        <v>69</v>
      </c>
      <c r="X466" s="775">
        <v>0</v>
      </c>
      <c r="Y466" s="776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801"/>
      <c r="B467" s="800"/>
      <c r="C467" s="800"/>
      <c r="D467" s="800"/>
      <c r="E467" s="800"/>
      <c r="F467" s="800"/>
      <c r="G467" s="800"/>
      <c r="H467" s="800"/>
      <c r="I467" s="800"/>
      <c r="J467" s="800"/>
      <c r="K467" s="800"/>
      <c r="L467" s="800"/>
      <c r="M467" s="800"/>
      <c r="N467" s="800"/>
      <c r="O467" s="802"/>
      <c r="P467" s="796" t="s">
        <v>71</v>
      </c>
      <c r="Q467" s="794"/>
      <c r="R467" s="794"/>
      <c r="S467" s="794"/>
      <c r="T467" s="794"/>
      <c r="U467" s="794"/>
      <c r="V467" s="795"/>
      <c r="W467" s="36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800"/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2"/>
      <c r="P468" s="796" t="s">
        <v>71</v>
      </c>
      <c r="Q468" s="794"/>
      <c r="R468" s="794"/>
      <c r="S468" s="794"/>
      <c r="T468" s="794"/>
      <c r="U468" s="794"/>
      <c r="V468" s="795"/>
      <c r="W468" s="36" t="s">
        <v>69</v>
      </c>
      <c r="X468" s="777">
        <f>IFERROR(SUM(X462:X466),"0")</f>
        <v>0</v>
      </c>
      <c r="Y468" s="777">
        <f>IFERROR(SUM(Y462:Y466),"0")</f>
        <v>0</v>
      </c>
      <c r="Z468" s="36"/>
      <c r="AA468" s="778"/>
      <c r="AB468" s="778"/>
      <c r="AC468" s="778"/>
    </row>
    <row r="469" spans="1:68" ht="14.25" customHeight="1" x14ac:dyDescent="0.25">
      <c r="A469" s="799" t="s">
        <v>213</v>
      </c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00"/>
      <c r="P469" s="800"/>
      <c r="Q469" s="800"/>
      <c r="R469" s="800"/>
      <c r="S469" s="800"/>
      <c r="T469" s="800"/>
      <c r="U469" s="800"/>
      <c r="V469" s="800"/>
      <c r="W469" s="800"/>
      <c r="X469" s="800"/>
      <c r="Y469" s="800"/>
      <c r="Z469" s="800"/>
      <c r="AA469" s="766"/>
      <c r="AB469" s="766"/>
      <c r="AC469" s="766"/>
    </row>
    <row r="470" spans="1:68" ht="27" customHeight="1" x14ac:dyDescent="0.25">
      <c r="A470" s="53" t="s">
        <v>747</v>
      </c>
      <c r="B470" s="53" t="s">
        <v>748</v>
      </c>
      <c r="C470" s="30">
        <v>4301060441</v>
      </c>
      <c r="D470" s="782">
        <v>4607091389357</v>
      </c>
      <c r="E470" s="783"/>
      <c r="F470" s="774">
        <v>1.5</v>
      </c>
      <c r="G470" s="31">
        <v>6</v>
      </c>
      <c r="H470" s="774">
        <v>9</v>
      </c>
      <c r="I470" s="774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923" t="s">
        <v>749</v>
      </c>
      <c r="Q470" s="785"/>
      <c r="R470" s="785"/>
      <c r="S470" s="785"/>
      <c r="T470" s="786"/>
      <c r="U470" s="33"/>
      <c r="V470" s="33"/>
      <c r="W470" s="34" t="s">
        <v>69</v>
      </c>
      <c r="X470" s="775">
        <v>0</v>
      </c>
      <c r="Y470" s="776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x14ac:dyDescent="0.2">
      <c r="A471" s="801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2"/>
      <c r="P471" s="796" t="s">
        <v>71</v>
      </c>
      <c r="Q471" s="794"/>
      <c r="R471" s="794"/>
      <c r="S471" s="794"/>
      <c r="T471" s="794"/>
      <c r="U471" s="794"/>
      <c r="V471" s="795"/>
      <c r="W471" s="36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800"/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2"/>
      <c r="P472" s="796" t="s">
        <v>71</v>
      </c>
      <c r="Q472" s="794"/>
      <c r="R472" s="794"/>
      <c r="S472" s="794"/>
      <c r="T472" s="794"/>
      <c r="U472" s="794"/>
      <c r="V472" s="795"/>
      <c r="W472" s="36" t="s">
        <v>69</v>
      </c>
      <c r="X472" s="777">
        <f>IFERROR(SUM(X470:X470),"0")</f>
        <v>0</v>
      </c>
      <c r="Y472" s="777">
        <f>IFERROR(SUM(Y470:Y470),"0")</f>
        <v>0</v>
      </c>
      <c r="Z472" s="36"/>
      <c r="AA472" s="778"/>
      <c r="AB472" s="778"/>
      <c r="AC472" s="778"/>
    </row>
    <row r="473" spans="1:68" ht="27.75" customHeight="1" x14ac:dyDescent="0.2">
      <c r="A473" s="889" t="s">
        <v>751</v>
      </c>
      <c r="B473" s="890"/>
      <c r="C473" s="890"/>
      <c r="D473" s="890"/>
      <c r="E473" s="890"/>
      <c r="F473" s="890"/>
      <c r="G473" s="890"/>
      <c r="H473" s="890"/>
      <c r="I473" s="890"/>
      <c r="J473" s="890"/>
      <c r="K473" s="890"/>
      <c r="L473" s="890"/>
      <c r="M473" s="890"/>
      <c r="N473" s="890"/>
      <c r="O473" s="890"/>
      <c r="P473" s="890"/>
      <c r="Q473" s="890"/>
      <c r="R473" s="890"/>
      <c r="S473" s="890"/>
      <c r="T473" s="890"/>
      <c r="U473" s="890"/>
      <c r="V473" s="890"/>
      <c r="W473" s="890"/>
      <c r="X473" s="890"/>
      <c r="Y473" s="890"/>
      <c r="Z473" s="890"/>
      <c r="AA473" s="47"/>
      <c r="AB473" s="47"/>
      <c r="AC473" s="47"/>
    </row>
    <row r="474" spans="1:68" ht="16.5" customHeight="1" x14ac:dyDescent="0.25">
      <c r="A474" s="807" t="s">
        <v>752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771"/>
      <c r="AB474" s="771"/>
      <c r="AC474" s="771"/>
    </row>
    <row r="475" spans="1:68" ht="14.25" customHeight="1" x14ac:dyDescent="0.25">
      <c r="A475" s="799" t="s">
        <v>115</v>
      </c>
      <c r="B475" s="800"/>
      <c r="C475" s="800"/>
      <c r="D475" s="800"/>
      <c r="E475" s="800"/>
      <c r="F475" s="800"/>
      <c r="G475" s="800"/>
      <c r="H475" s="800"/>
      <c r="I475" s="800"/>
      <c r="J475" s="800"/>
      <c r="K475" s="800"/>
      <c r="L475" s="800"/>
      <c r="M475" s="800"/>
      <c r="N475" s="800"/>
      <c r="O475" s="800"/>
      <c r="P475" s="800"/>
      <c r="Q475" s="800"/>
      <c r="R475" s="800"/>
      <c r="S475" s="800"/>
      <c r="T475" s="800"/>
      <c r="U475" s="800"/>
      <c r="V475" s="800"/>
      <c r="W475" s="800"/>
      <c r="X475" s="800"/>
      <c r="Y475" s="800"/>
      <c r="Z475" s="800"/>
      <c r="AA475" s="766"/>
      <c r="AB475" s="766"/>
      <c r="AC475" s="766"/>
    </row>
    <row r="476" spans="1:68" ht="27" customHeight="1" x14ac:dyDescent="0.25">
      <c r="A476" s="53" t="s">
        <v>753</v>
      </c>
      <c r="B476" s="53" t="s">
        <v>754</v>
      </c>
      <c r="C476" s="30">
        <v>4301011428</v>
      </c>
      <c r="D476" s="782">
        <v>4607091389708</v>
      </c>
      <c r="E476" s="783"/>
      <c r="F476" s="774">
        <v>0.45</v>
      </c>
      <c r="G476" s="31">
        <v>6</v>
      </c>
      <c r="H476" s="774">
        <v>2.7</v>
      </c>
      <c r="I476" s="774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11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5"/>
      <c r="R476" s="785"/>
      <c r="S476" s="785"/>
      <c r="T476" s="786"/>
      <c r="U476" s="33"/>
      <c r="V476" s="33"/>
      <c r="W476" s="34" t="s">
        <v>69</v>
      </c>
      <c r="X476" s="775">
        <v>0</v>
      </c>
      <c r="Y476" s="776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x14ac:dyDescent="0.2">
      <c r="A477" s="801"/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2"/>
      <c r="P477" s="796" t="s">
        <v>71</v>
      </c>
      <c r="Q477" s="794"/>
      <c r="R477" s="794"/>
      <c r="S477" s="794"/>
      <c r="T477" s="794"/>
      <c r="U477" s="794"/>
      <c r="V477" s="795"/>
      <c r="W477" s="36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800"/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2"/>
      <c r="P478" s="796" t="s">
        <v>71</v>
      </c>
      <c r="Q478" s="794"/>
      <c r="R478" s="794"/>
      <c r="S478" s="794"/>
      <c r="T478" s="794"/>
      <c r="U478" s="794"/>
      <c r="V478" s="795"/>
      <c r="W478" s="36" t="s">
        <v>69</v>
      </c>
      <c r="X478" s="777">
        <f>IFERROR(SUM(X476:X476),"0")</f>
        <v>0</v>
      </c>
      <c r="Y478" s="777">
        <f>IFERROR(SUM(Y476:Y476),"0")</f>
        <v>0</v>
      </c>
      <c r="Z478" s="36"/>
      <c r="AA478" s="778"/>
      <c r="AB478" s="778"/>
      <c r="AC478" s="778"/>
    </row>
    <row r="479" spans="1:68" ht="14.25" customHeight="1" x14ac:dyDescent="0.25">
      <c r="A479" s="799" t="s">
        <v>64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766"/>
      <c r="AB479" s="766"/>
      <c r="AC479" s="766"/>
    </row>
    <row r="480" spans="1:68" ht="27" customHeight="1" x14ac:dyDescent="0.25">
      <c r="A480" s="53" t="s">
        <v>756</v>
      </c>
      <c r="B480" s="53" t="s">
        <v>757</v>
      </c>
      <c r="C480" s="30">
        <v>4301031405</v>
      </c>
      <c r="D480" s="782">
        <v>4680115886100</v>
      </c>
      <c r="E480" s="783"/>
      <c r="F480" s="774">
        <v>0.9</v>
      </c>
      <c r="G480" s="31">
        <v>6</v>
      </c>
      <c r="H480" s="774">
        <v>5.4</v>
      </c>
      <c r="I480" s="774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1091" t="s">
        <v>758</v>
      </c>
      <c r="Q480" s="785"/>
      <c r="R480" s="785"/>
      <c r="S480" s="785"/>
      <c r="T480" s="786"/>
      <c r="U480" s="33"/>
      <c r="V480" s="33"/>
      <c r="W480" s="34" t="s">
        <v>69</v>
      </c>
      <c r="X480" s="775">
        <v>0</v>
      </c>
      <c r="Y480" s="776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customHeight="1" x14ac:dyDescent="0.25">
      <c r="A481" s="53" t="s">
        <v>756</v>
      </c>
      <c r="B481" s="53" t="s">
        <v>760</v>
      </c>
      <c r="C481" s="30">
        <v>4301031322</v>
      </c>
      <c r="D481" s="782">
        <v>4607091389753</v>
      </c>
      <c r="E481" s="783"/>
      <c r="F481" s="774">
        <v>0.7</v>
      </c>
      <c r="G481" s="31">
        <v>6</v>
      </c>
      <c r="H481" s="774">
        <v>4.2</v>
      </c>
      <c r="I481" s="774">
        <v>4.4400000000000004</v>
      </c>
      <c r="J481" s="31">
        <v>132</v>
      </c>
      <c r="K481" s="31" t="s">
        <v>128</v>
      </c>
      <c r="L481" s="31"/>
      <c r="M481" s="32" t="s">
        <v>68</v>
      </c>
      <c r="N481" s="32"/>
      <c r="O481" s="31">
        <v>50</v>
      </c>
      <c r="P481" s="12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5"/>
      <c r="R481" s="785"/>
      <c r="S481" s="785"/>
      <c r="T481" s="786"/>
      <c r="U481" s="33"/>
      <c r="V481" s="33"/>
      <c r="W481" s="34" t="s">
        <v>69</v>
      </c>
      <c r="X481" s="775">
        <v>0</v>
      </c>
      <c r="Y481" s="776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756</v>
      </c>
      <c r="B482" s="53" t="s">
        <v>761</v>
      </c>
      <c r="C482" s="30">
        <v>4301031355</v>
      </c>
      <c r="D482" s="782">
        <v>4607091389753</v>
      </c>
      <c r="E482" s="783"/>
      <c r="F482" s="774">
        <v>0.7</v>
      </c>
      <c r="G482" s="31">
        <v>6</v>
      </c>
      <c r="H482" s="774">
        <v>4.2</v>
      </c>
      <c r="I482" s="774">
        <v>4.4400000000000004</v>
      </c>
      <c r="J482" s="31">
        <v>132</v>
      </c>
      <c r="K482" s="31" t="s">
        <v>128</v>
      </c>
      <c r="L482" s="31"/>
      <c r="M482" s="32" t="s">
        <v>68</v>
      </c>
      <c r="N482" s="32"/>
      <c r="O482" s="31">
        <v>50</v>
      </c>
      <c r="P482" s="113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5"/>
      <c r="R482" s="785"/>
      <c r="S482" s="785"/>
      <c r="T482" s="786"/>
      <c r="U482" s="33"/>
      <c r="V482" s="33"/>
      <c r="W482" s="34" t="s">
        <v>69</v>
      </c>
      <c r="X482" s="775">
        <v>0</v>
      </c>
      <c r="Y482" s="776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762</v>
      </c>
      <c r="B483" s="53" t="s">
        <v>763</v>
      </c>
      <c r="C483" s="30">
        <v>4301031382</v>
      </c>
      <c r="D483" s="782">
        <v>4680115886117</v>
      </c>
      <c r="E483" s="783"/>
      <c r="F483" s="774">
        <v>0.9</v>
      </c>
      <c r="G483" s="31">
        <v>6</v>
      </c>
      <c r="H483" s="774">
        <v>5.4</v>
      </c>
      <c r="I483" s="774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912" t="s">
        <v>764</v>
      </c>
      <c r="Q483" s="785"/>
      <c r="R483" s="785"/>
      <c r="S483" s="785"/>
      <c r="T483" s="786"/>
      <c r="U483" s="33"/>
      <c r="V483" s="33"/>
      <c r="W483" s="34" t="s">
        <v>69</v>
      </c>
      <c r="X483" s="775">
        <v>0</v>
      </c>
      <c r="Y483" s="776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customHeight="1" x14ac:dyDescent="0.25">
      <c r="A484" s="53" t="s">
        <v>762</v>
      </c>
      <c r="B484" s="53" t="s">
        <v>766</v>
      </c>
      <c r="C484" s="30">
        <v>4301031406</v>
      </c>
      <c r="D484" s="782">
        <v>4680115886117</v>
      </c>
      <c r="E484" s="783"/>
      <c r="F484" s="774">
        <v>0.9</v>
      </c>
      <c r="G484" s="31">
        <v>6</v>
      </c>
      <c r="H484" s="774">
        <v>5.4</v>
      </c>
      <c r="I484" s="774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836" t="s">
        <v>764</v>
      </c>
      <c r="Q484" s="785"/>
      <c r="R484" s="785"/>
      <c r="S484" s="785"/>
      <c r="T484" s="786"/>
      <c r="U484" s="33"/>
      <c r="V484" s="33"/>
      <c r="W484" s="34" t="s">
        <v>69</v>
      </c>
      <c r="X484" s="775">
        <v>0</v>
      </c>
      <c r="Y484" s="776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762</v>
      </c>
      <c r="B485" s="53" t="s">
        <v>767</v>
      </c>
      <c r="C485" s="30">
        <v>4301031323</v>
      </c>
      <c r="D485" s="782">
        <v>4607091389760</v>
      </c>
      <c r="E485" s="783"/>
      <c r="F485" s="774">
        <v>0.7</v>
      </c>
      <c r="G485" s="31">
        <v>6</v>
      </c>
      <c r="H485" s="774">
        <v>4.2</v>
      </c>
      <c r="I485" s="774">
        <v>4.4400000000000004</v>
      </c>
      <c r="J485" s="31">
        <v>132</v>
      </c>
      <c r="K485" s="31" t="s">
        <v>128</v>
      </c>
      <c r="L485" s="31"/>
      <c r="M485" s="32" t="s">
        <v>68</v>
      </c>
      <c r="N485" s="32"/>
      <c r="O485" s="31">
        <v>50</v>
      </c>
      <c r="P485" s="96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5"/>
      <c r="R485" s="785"/>
      <c r="S485" s="785"/>
      <c r="T485" s="786"/>
      <c r="U485" s="33"/>
      <c r="V485" s="33"/>
      <c r="W485" s="34" t="s">
        <v>69</v>
      </c>
      <c r="X485" s="775">
        <v>0</v>
      </c>
      <c r="Y485" s="776">
        <f t="shared" si="98"/>
        <v>0</v>
      </c>
      <c r="Z485" s="35" t="str">
        <f>IFERROR(IF(Y485=0,"",ROUNDUP(Y485/H485,0)*0.00902),"")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2">
        <v>4607091389746</v>
      </c>
      <c r="E486" s="783"/>
      <c r="F486" s="774">
        <v>0.7</v>
      </c>
      <c r="G486" s="31">
        <v>6</v>
      </c>
      <c r="H486" s="774">
        <v>4.2</v>
      </c>
      <c r="I486" s="774">
        <v>4.4400000000000004</v>
      </c>
      <c r="J486" s="31">
        <v>132</v>
      </c>
      <c r="K486" s="31" t="s">
        <v>128</v>
      </c>
      <c r="L486" s="31"/>
      <c r="M486" s="32" t="s">
        <v>68</v>
      </c>
      <c r="N486" s="32"/>
      <c r="O486" s="31">
        <v>50</v>
      </c>
      <c r="P486" s="8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5"/>
      <c r="R486" s="785"/>
      <c r="S486" s="785"/>
      <c r="T486" s="786"/>
      <c r="U486" s="33"/>
      <c r="V486" s="33"/>
      <c r="W486" s="34" t="s">
        <v>69</v>
      </c>
      <c r="X486" s="775">
        <v>0</v>
      </c>
      <c r="Y486" s="776">
        <f t="shared" si="98"/>
        <v>0</v>
      </c>
      <c r="Z486" s="35" t="str">
        <f>IFERROR(IF(Y486=0,"",ROUNDUP(Y486/H486,0)*0.00902),"")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customHeight="1" x14ac:dyDescent="0.25">
      <c r="A487" s="53" t="s">
        <v>768</v>
      </c>
      <c r="B487" s="53" t="s">
        <v>771</v>
      </c>
      <c r="C487" s="30">
        <v>4301031356</v>
      </c>
      <c r="D487" s="782">
        <v>4607091389746</v>
      </c>
      <c r="E487" s="783"/>
      <c r="F487" s="774">
        <v>0.7</v>
      </c>
      <c r="G487" s="31">
        <v>6</v>
      </c>
      <c r="H487" s="774">
        <v>4.2</v>
      </c>
      <c r="I487" s="774">
        <v>4.4400000000000004</v>
      </c>
      <c r="J487" s="31">
        <v>132</v>
      </c>
      <c r="K487" s="31" t="s">
        <v>128</v>
      </c>
      <c r="L487" s="31"/>
      <c r="M487" s="32" t="s">
        <v>68</v>
      </c>
      <c r="N487" s="32"/>
      <c r="O487" s="31">
        <v>50</v>
      </c>
      <c r="P487" s="97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5"/>
      <c r="R487" s="785"/>
      <c r="S487" s="785"/>
      <c r="T487" s="786"/>
      <c r="U487" s="33"/>
      <c r="V487" s="33"/>
      <c r="W487" s="34" t="s">
        <v>69</v>
      </c>
      <c r="X487" s="775">
        <v>0</v>
      </c>
      <c r="Y487" s="776">
        <f t="shared" si="98"/>
        <v>0</v>
      </c>
      <c r="Z487" s="35" t="str">
        <f>IFERROR(IF(Y487=0,"",ROUNDUP(Y487/H487,0)*0.00902),"")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customHeight="1" x14ac:dyDescent="0.25">
      <c r="A488" s="53" t="s">
        <v>772</v>
      </c>
      <c r="B488" s="53" t="s">
        <v>773</v>
      </c>
      <c r="C488" s="30">
        <v>4301031335</v>
      </c>
      <c r="D488" s="782">
        <v>4680115883147</v>
      </c>
      <c r="E488" s="783"/>
      <c r="F488" s="774">
        <v>0.28000000000000003</v>
      </c>
      <c r="G488" s="31">
        <v>6</v>
      </c>
      <c r="H488" s="774">
        <v>1.68</v>
      </c>
      <c r="I488" s="774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5"/>
      <c r="R488" s="785"/>
      <c r="S488" s="785"/>
      <c r="T488" s="786"/>
      <c r="U488" s="33"/>
      <c r="V488" s="33"/>
      <c r="W488" s="34" t="s">
        <v>69</v>
      </c>
      <c r="X488" s="775">
        <v>0</v>
      </c>
      <c r="Y488" s="776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customHeight="1" x14ac:dyDescent="0.25">
      <c r="A489" s="53" t="s">
        <v>772</v>
      </c>
      <c r="B489" s="53" t="s">
        <v>774</v>
      </c>
      <c r="C489" s="30">
        <v>4301031366</v>
      </c>
      <c r="D489" s="782">
        <v>4680115883147</v>
      </c>
      <c r="E489" s="783"/>
      <c r="F489" s="774">
        <v>0.28000000000000003</v>
      </c>
      <c r="G489" s="31">
        <v>6</v>
      </c>
      <c r="H489" s="774">
        <v>1.68</v>
      </c>
      <c r="I489" s="774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54" t="s">
        <v>775</v>
      </c>
      <c r="Q489" s="785"/>
      <c r="R489" s="785"/>
      <c r="S489" s="785"/>
      <c r="T489" s="786"/>
      <c r="U489" s="33"/>
      <c r="V489" s="33"/>
      <c r="W489" s="34" t="s">
        <v>69</v>
      </c>
      <c r="X489" s="775">
        <v>0</v>
      </c>
      <c r="Y489" s="776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customHeight="1" x14ac:dyDescent="0.25">
      <c r="A490" s="53" t="s">
        <v>776</v>
      </c>
      <c r="B490" s="53" t="s">
        <v>777</v>
      </c>
      <c r="C490" s="30">
        <v>4301031330</v>
      </c>
      <c r="D490" s="782">
        <v>4607091384338</v>
      </c>
      <c r="E490" s="783"/>
      <c r="F490" s="774">
        <v>0.35</v>
      </c>
      <c r="G490" s="31">
        <v>6</v>
      </c>
      <c r="H490" s="774">
        <v>2.1</v>
      </c>
      <c r="I490" s="774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5"/>
      <c r="R490" s="785"/>
      <c r="S490" s="785"/>
      <c r="T490" s="786"/>
      <c r="U490" s="33"/>
      <c r="V490" s="33"/>
      <c r="W490" s="34" t="s">
        <v>69</v>
      </c>
      <c r="X490" s="775">
        <v>0</v>
      </c>
      <c r="Y490" s="776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customHeight="1" x14ac:dyDescent="0.25">
      <c r="A491" s="53" t="s">
        <v>776</v>
      </c>
      <c r="B491" s="53" t="s">
        <v>778</v>
      </c>
      <c r="C491" s="30">
        <v>4301031362</v>
      </c>
      <c r="D491" s="782">
        <v>4607091384338</v>
      </c>
      <c r="E491" s="783"/>
      <c r="F491" s="774">
        <v>0.35</v>
      </c>
      <c r="G491" s="31">
        <v>6</v>
      </c>
      <c r="H491" s="774">
        <v>2.1</v>
      </c>
      <c r="I491" s="774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5"/>
      <c r="R491" s="785"/>
      <c r="S491" s="785"/>
      <c r="T491" s="786"/>
      <c r="U491" s="33"/>
      <c r="V491" s="33"/>
      <c r="W491" s="34" t="s">
        <v>69</v>
      </c>
      <c r="X491" s="775">
        <v>0</v>
      </c>
      <c r="Y491" s="776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customHeight="1" x14ac:dyDescent="0.25">
      <c r="A492" s="53" t="s">
        <v>779</v>
      </c>
      <c r="B492" s="53" t="s">
        <v>780</v>
      </c>
      <c r="C492" s="30">
        <v>4301031254</v>
      </c>
      <c r="D492" s="782">
        <v>4680115883154</v>
      </c>
      <c r="E492" s="783"/>
      <c r="F492" s="774">
        <v>0.28000000000000003</v>
      </c>
      <c r="G492" s="31">
        <v>6</v>
      </c>
      <c r="H492" s="774">
        <v>1.68</v>
      </c>
      <c r="I492" s="774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11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5"/>
      <c r="R492" s="785"/>
      <c r="S492" s="785"/>
      <c r="T492" s="786"/>
      <c r="U492" s="33"/>
      <c r="V492" s="33"/>
      <c r="W492" s="34" t="s">
        <v>69</v>
      </c>
      <c r="X492" s="775">
        <v>0</v>
      </c>
      <c r="Y492" s="776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customHeight="1" x14ac:dyDescent="0.25">
      <c r="A493" s="53" t="s">
        <v>779</v>
      </c>
      <c r="B493" s="53" t="s">
        <v>782</v>
      </c>
      <c r="C493" s="30">
        <v>4301031336</v>
      </c>
      <c r="D493" s="782">
        <v>4680115883154</v>
      </c>
      <c r="E493" s="783"/>
      <c r="F493" s="774">
        <v>0.28000000000000003</v>
      </c>
      <c r="G493" s="31">
        <v>6</v>
      </c>
      <c r="H493" s="774">
        <v>1.68</v>
      </c>
      <c r="I493" s="774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5"/>
      <c r="R493" s="785"/>
      <c r="S493" s="785"/>
      <c r="T493" s="786"/>
      <c r="U493" s="33"/>
      <c r="V493" s="33"/>
      <c r="W493" s="34" t="s">
        <v>69</v>
      </c>
      <c r="X493" s="775">
        <v>0</v>
      </c>
      <c r="Y493" s="776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customHeight="1" x14ac:dyDescent="0.25">
      <c r="A494" s="53" t="s">
        <v>779</v>
      </c>
      <c r="B494" s="53" t="s">
        <v>784</v>
      </c>
      <c r="C494" s="30">
        <v>4301031374</v>
      </c>
      <c r="D494" s="782">
        <v>4680115883154</v>
      </c>
      <c r="E494" s="783"/>
      <c r="F494" s="774">
        <v>0.28000000000000003</v>
      </c>
      <c r="G494" s="31">
        <v>6</v>
      </c>
      <c r="H494" s="774">
        <v>1.68</v>
      </c>
      <c r="I494" s="774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207" t="s">
        <v>785</v>
      </c>
      <c r="Q494" s="785"/>
      <c r="R494" s="785"/>
      <c r="S494" s="785"/>
      <c r="T494" s="786"/>
      <c r="U494" s="33"/>
      <c r="V494" s="33"/>
      <c r="W494" s="34" t="s">
        <v>69</v>
      </c>
      <c r="X494" s="775">
        <v>0</v>
      </c>
      <c r="Y494" s="776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customHeight="1" x14ac:dyDescent="0.25">
      <c r="A495" s="53" t="s">
        <v>786</v>
      </c>
      <c r="B495" s="53" t="s">
        <v>787</v>
      </c>
      <c r="C495" s="30">
        <v>4301031331</v>
      </c>
      <c r="D495" s="782">
        <v>4607091389524</v>
      </c>
      <c r="E495" s="783"/>
      <c r="F495" s="774">
        <v>0.35</v>
      </c>
      <c r="G495" s="31">
        <v>6</v>
      </c>
      <c r="H495" s="774">
        <v>2.1</v>
      </c>
      <c r="I495" s="774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5"/>
      <c r="R495" s="785"/>
      <c r="S495" s="785"/>
      <c r="T495" s="786"/>
      <c r="U495" s="33"/>
      <c r="V495" s="33"/>
      <c r="W495" s="34" t="s">
        <v>69</v>
      </c>
      <c r="X495" s="775">
        <v>0</v>
      </c>
      <c r="Y495" s="776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customHeight="1" x14ac:dyDescent="0.25">
      <c r="A496" s="53" t="s">
        <v>786</v>
      </c>
      <c r="B496" s="53" t="s">
        <v>788</v>
      </c>
      <c r="C496" s="30">
        <v>4301031361</v>
      </c>
      <c r="D496" s="782">
        <v>4607091389524</v>
      </c>
      <c r="E496" s="783"/>
      <c r="F496" s="774">
        <v>0.35</v>
      </c>
      <c r="G496" s="31">
        <v>6</v>
      </c>
      <c r="H496" s="774">
        <v>2.1</v>
      </c>
      <c r="I496" s="774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5"/>
      <c r="R496" s="785"/>
      <c r="S496" s="785"/>
      <c r="T496" s="786"/>
      <c r="U496" s="33"/>
      <c r="V496" s="33"/>
      <c r="W496" s="34" t="s">
        <v>69</v>
      </c>
      <c r="X496" s="775">
        <v>0</v>
      </c>
      <c r="Y496" s="776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789</v>
      </c>
      <c r="B497" s="53" t="s">
        <v>790</v>
      </c>
      <c r="C497" s="30">
        <v>4301031337</v>
      </c>
      <c r="D497" s="782">
        <v>4680115883161</v>
      </c>
      <c r="E497" s="783"/>
      <c r="F497" s="774">
        <v>0.28000000000000003</v>
      </c>
      <c r="G497" s="31">
        <v>6</v>
      </c>
      <c r="H497" s="774">
        <v>1.68</v>
      </c>
      <c r="I497" s="774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5"/>
      <c r="R497" s="785"/>
      <c r="S497" s="785"/>
      <c r="T497" s="786"/>
      <c r="U497" s="33"/>
      <c r="V497" s="33"/>
      <c r="W497" s="34" t="s">
        <v>69</v>
      </c>
      <c r="X497" s="775">
        <v>0</v>
      </c>
      <c r="Y497" s="776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customHeight="1" x14ac:dyDescent="0.25">
      <c r="A498" s="53" t="s">
        <v>789</v>
      </c>
      <c r="B498" s="53" t="s">
        <v>792</v>
      </c>
      <c r="C498" s="30">
        <v>4301031364</v>
      </c>
      <c r="D498" s="782">
        <v>4680115883161</v>
      </c>
      <c r="E498" s="783"/>
      <c r="F498" s="774">
        <v>0.28000000000000003</v>
      </c>
      <c r="G498" s="31">
        <v>6</v>
      </c>
      <c r="H498" s="774">
        <v>1.68</v>
      </c>
      <c r="I498" s="774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18" t="s">
        <v>793</v>
      </c>
      <c r="Q498" s="785"/>
      <c r="R498" s="785"/>
      <c r="S498" s="785"/>
      <c r="T498" s="786"/>
      <c r="U498" s="33"/>
      <c r="V498" s="33"/>
      <c r="W498" s="34" t="s">
        <v>69</v>
      </c>
      <c r="X498" s="775">
        <v>0</v>
      </c>
      <c r="Y498" s="776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794</v>
      </c>
      <c r="B499" s="53" t="s">
        <v>795</v>
      </c>
      <c r="C499" s="30">
        <v>4301031333</v>
      </c>
      <c r="D499" s="782">
        <v>4607091389531</v>
      </c>
      <c r="E499" s="783"/>
      <c r="F499" s="774">
        <v>0.35</v>
      </c>
      <c r="G499" s="31">
        <v>6</v>
      </c>
      <c r="H499" s="774">
        <v>2.1</v>
      </c>
      <c r="I499" s="774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5"/>
      <c r="R499" s="785"/>
      <c r="S499" s="785"/>
      <c r="T499" s="786"/>
      <c r="U499" s="33"/>
      <c r="V499" s="33"/>
      <c r="W499" s="34" t="s">
        <v>69</v>
      </c>
      <c r="X499" s="775">
        <v>0</v>
      </c>
      <c r="Y499" s="776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794</v>
      </c>
      <c r="B500" s="53" t="s">
        <v>797</v>
      </c>
      <c r="C500" s="30">
        <v>4301031358</v>
      </c>
      <c r="D500" s="782">
        <v>4607091389531</v>
      </c>
      <c r="E500" s="783"/>
      <c r="F500" s="774">
        <v>0.35</v>
      </c>
      <c r="G500" s="31">
        <v>6</v>
      </c>
      <c r="H500" s="774">
        <v>2.1</v>
      </c>
      <c r="I500" s="774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9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5"/>
      <c r="R500" s="785"/>
      <c r="S500" s="785"/>
      <c r="T500" s="786"/>
      <c r="U500" s="33"/>
      <c r="V500" s="33"/>
      <c r="W500" s="34" t="s">
        <v>69</v>
      </c>
      <c r="X500" s="775">
        <v>28</v>
      </c>
      <c r="Y500" s="776">
        <f t="shared" si="98"/>
        <v>29.400000000000002</v>
      </c>
      <c r="Z500" s="35">
        <f t="shared" si="103"/>
        <v>7.0280000000000009E-2</v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29.733333333333331</v>
      </c>
      <c r="BN500" s="63">
        <f t="shared" si="100"/>
        <v>31.22</v>
      </c>
      <c r="BO500" s="63">
        <f t="shared" si="101"/>
        <v>5.6980056980056981E-2</v>
      </c>
      <c r="BP500" s="63">
        <f t="shared" si="102"/>
        <v>5.9829059829059839E-2</v>
      </c>
    </row>
    <row r="501" spans="1:68" ht="37.5" customHeight="1" x14ac:dyDescent="0.25">
      <c r="A501" s="53" t="s">
        <v>798</v>
      </c>
      <c r="B501" s="53" t="s">
        <v>799</v>
      </c>
      <c r="C501" s="30">
        <v>4301031360</v>
      </c>
      <c r="D501" s="782">
        <v>4607091384345</v>
      </c>
      <c r="E501" s="783"/>
      <c r="F501" s="774">
        <v>0.35</v>
      </c>
      <c r="G501" s="31">
        <v>6</v>
      </c>
      <c r="H501" s="774">
        <v>2.1</v>
      </c>
      <c r="I501" s="774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0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5"/>
      <c r="R501" s="785"/>
      <c r="S501" s="785"/>
      <c r="T501" s="786"/>
      <c r="U501" s="33"/>
      <c r="V501" s="33"/>
      <c r="W501" s="34" t="s">
        <v>69</v>
      </c>
      <c r="X501" s="775">
        <v>0</v>
      </c>
      <c r="Y501" s="776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customHeight="1" x14ac:dyDescent="0.25">
      <c r="A502" s="53" t="s">
        <v>800</v>
      </c>
      <c r="B502" s="53" t="s">
        <v>801</v>
      </c>
      <c r="C502" s="30">
        <v>4301031255</v>
      </c>
      <c r="D502" s="782">
        <v>4680115883185</v>
      </c>
      <c r="E502" s="783"/>
      <c r="F502" s="774">
        <v>0.28000000000000003</v>
      </c>
      <c r="G502" s="31">
        <v>6</v>
      </c>
      <c r="H502" s="774">
        <v>1.68</v>
      </c>
      <c r="I502" s="774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11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5"/>
      <c r="R502" s="785"/>
      <c r="S502" s="785"/>
      <c r="T502" s="786"/>
      <c r="U502" s="33"/>
      <c r="V502" s="33"/>
      <c r="W502" s="34" t="s">
        <v>69</v>
      </c>
      <c r="X502" s="775">
        <v>0</v>
      </c>
      <c r="Y502" s="776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customHeight="1" x14ac:dyDescent="0.25">
      <c r="A503" s="53" t="s">
        <v>800</v>
      </c>
      <c r="B503" s="53" t="s">
        <v>803</v>
      </c>
      <c r="C503" s="30">
        <v>4301031338</v>
      </c>
      <c r="D503" s="782">
        <v>4680115883185</v>
      </c>
      <c r="E503" s="783"/>
      <c r="F503" s="774">
        <v>0.28000000000000003</v>
      </c>
      <c r="G503" s="31">
        <v>6</v>
      </c>
      <c r="H503" s="774">
        <v>1.68</v>
      </c>
      <c r="I503" s="774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99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5"/>
      <c r="R503" s="785"/>
      <c r="S503" s="785"/>
      <c r="T503" s="786"/>
      <c r="U503" s="33"/>
      <c r="V503" s="33"/>
      <c r="W503" s="34" t="s">
        <v>69</v>
      </c>
      <c r="X503" s="775">
        <v>0</v>
      </c>
      <c r="Y503" s="776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customHeight="1" x14ac:dyDescent="0.25">
      <c r="A504" s="53" t="s">
        <v>800</v>
      </c>
      <c r="B504" s="53" t="s">
        <v>804</v>
      </c>
      <c r="C504" s="30">
        <v>4301031368</v>
      </c>
      <c r="D504" s="782">
        <v>4680115883185</v>
      </c>
      <c r="E504" s="783"/>
      <c r="F504" s="774">
        <v>0.28000000000000003</v>
      </c>
      <c r="G504" s="31">
        <v>6</v>
      </c>
      <c r="H504" s="774">
        <v>1.68</v>
      </c>
      <c r="I504" s="774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05" t="s">
        <v>805</v>
      </c>
      <c r="Q504" s="785"/>
      <c r="R504" s="785"/>
      <c r="S504" s="785"/>
      <c r="T504" s="786"/>
      <c r="U504" s="33"/>
      <c r="V504" s="33"/>
      <c r="W504" s="34" t="s">
        <v>69</v>
      </c>
      <c r="X504" s="775">
        <v>0</v>
      </c>
      <c r="Y504" s="776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801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02"/>
      <c r="P505" s="796" t="s">
        <v>71</v>
      </c>
      <c r="Q505" s="794"/>
      <c r="R505" s="794"/>
      <c r="S505" s="794"/>
      <c r="T505" s="794"/>
      <c r="U505" s="794"/>
      <c r="V505" s="795"/>
      <c r="W505" s="36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13.333333333333332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14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7.0280000000000009E-2</v>
      </c>
      <c r="AA505" s="778"/>
      <c r="AB505" s="778"/>
      <c r="AC505" s="778"/>
    </row>
    <row r="506" spans="1:68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02"/>
      <c r="P506" s="796" t="s">
        <v>71</v>
      </c>
      <c r="Q506" s="794"/>
      <c r="R506" s="794"/>
      <c r="S506" s="794"/>
      <c r="T506" s="794"/>
      <c r="U506" s="794"/>
      <c r="V506" s="795"/>
      <c r="W506" s="36" t="s">
        <v>69</v>
      </c>
      <c r="X506" s="777">
        <f>IFERROR(SUM(X480:X504),"0")</f>
        <v>28</v>
      </c>
      <c r="Y506" s="777">
        <f>IFERROR(SUM(Y480:Y504),"0")</f>
        <v>29.400000000000002</v>
      </c>
      <c r="Z506" s="36"/>
      <c r="AA506" s="778"/>
      <c r="AB506" s="778"/>
      <c r="AC506" s="778"/>
    </row>
    <row r="507" spans="1:68" ht="14.25" customHeight="1" x14ac:dyDescent="0.25">
      <c r="A507" s="799" t="s">
        <v>73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66"/>
      <c r="AB507" s="766"/>
      <c r="AC507" s="766"/>
    </row>
    <row r="508" spans="1:68" ht="27" customHeight="1" x14ac:dyDescent="0.25">
      <c r="A508" s="53" t="s">
        <v>806</v>
      </c>
      <c r="B508" s="53" t="s">
        <v>807</v>
      </c>
      <c r="C508" s="30">
        <v>4301051284</v>
      </c>
      <c r="D508" s="782">
        <v>4607091384352</v>
      </c>
      <c r="E508" s="783"/>
      <c r="F508" s="774">
        <v>0.6</v>
      </c>
      <c r="G508" s="31">
        <v>4</v>
      </c>
      <c r="H508" s="774">
        <v>2.4</v>
      </c>
      <c r="I508" s="774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11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5"/>
      <c r="R508" s="785"/>
      <c r="S508" s="785"/>
      <c r="T508" s="786"/>
      <c r="U508" s="33"/>
      <c r="V508" s="33"/>
      <c r="W508" s="34" t="s">
        <v>69</v>
      </c>
      <c r="X508" s="775">
        <v>0</v>
      </c>
      <c r="Y508" s="776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customHeight="1" x14ac:dyDescent="0.25">
      <c r="A509" s="53" t="s">
        <v>809</v>
      </c>
      <c r="B509" s="53" t="s">
        <v>810</v>
      </c>
      <c r="C509" s="30">
        <v>4301051431</v>
      </c>
      <c r="D509" s="782">
        <v>4607091389654</v>
      </c>
      <c r="E509" s="783"/>
      <c r="F509" s="774">
        <v>0.33</v>
      </c>
      <c r="G509" s="31">
        <v>6</v>
      </c>
      <c r="H509" s="774">
        <v>1.98</v>
      </c>
      <c r="I509" s="774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8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5"/>
      <c r="R509" s="785"/>
      <c r="S509" s="785"/>
      <c r="T509" s="786"/>
      <c r="U509" s="33"/>
      <c r="V509" s="33"/>
      <c r="W509" s="34" t="s">
        <v>69</v>
      </c>
      <c r="X509" s="775">
        <v>0</v>
      </c>
      <c r="Y509" s="776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x14ac:dyDescent="0.2">
      <c r="A510" s="801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02"/>
      <c r="P510" s="796" t="s">
        <v>71</v>
      </c>
      <c r="Q510" s="794"/>
      <c r="R510" s="794"/>
      <c r="S510" s="794"/>
      <c r="T510" s="794"/>
      <c r="U510" s="794"/>
      <c r="V510" s="795"/>
      <c r="W510" s="36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2"/>
      <c r="P511" s="796" t="s">
        <v>71</v>
      </c>
      <c r="Q511" s="794"/>
      <c r="R511" s="794"/>
      <c r="S511" s="794"/>
      <c r="T511" s="794"/>
      <c r="U511" s="794"/>
      <c r="V511" s="795"/>
      <c r="W511" s="36" t="s">
        <v>69</v>
      </c>
      <c r="X511" s="777">
        <f>IFERROR(SUM(X508:X509),"0")</f>
        <v>0</v>
      </c>
      <c r="Y511" s="777">
        <f>IFERROR(SUM(Y508:Y509),"0")</f>
        <v>0</v>
      </c>
      <c r="Z511" s="36"/>
      <c r="AA511" s="778"/>
      <c r="AB511" s="778"/>
      <c r="AC511" s="778"/>
    </row>
    <row r="512" spans="1:68" ht="14.25" customHeight="1" x14ac:dyDescent="0.25">
      <c r="A512" s="799" t="s">
        <v>104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66"/>
      <c r="AB512" s="766"/>
      <c r="AC512" s="766"/>
    </row>
    <row r="513" spans="1:68" ht="27" customHeight="1" x14ac:dyDescent="0.25">
      <c r="A513" s="53" t="s">
        <v>812</v>
      </c>
      <c r="B513" s="53" t="s">
        <v>813</v>
      </c>
      <c r="C513" s="30">
        <v>4301032045</v>
      </c>
      <c r="D513" s="782">
        <v>4680115884335</v>
      </c>
      <c r="E513" s="783"/>
      <c r="F513" s="774">
        <v>0.06</v>
      </c>
      <c r="G513" s="31">
        <v>20</v>
      </c>
      <c r="H513" s="774">
        <v>1.2</v>
      </c>
      <c r="I513" s="774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10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5"/>
      <c r="R513" s="785"/>
      <c r="S513" s="785"/>
      <c r="T513" s="786"/>
      <c r="U513" s="33"/>
      <c r="V513" s="33"/>
      <c r="W513" s="34" t="s">
        <v>69</v>
      </c>
      <c r="X513" s="775">
        <v>0</v>
      </c>
      <c r="Y513" s="776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customHeight="1" x14ac:dyDescent="0.25">
      <c r="A514" s="53" t="s">
        <v>817</v>
      </c>
      <c r="B514" s="53" t="s">
        <v>818</v>
      </c>
      <c r="C514" s="30">
        <v>4301170011</v>
      </c>
      <c r="D514" s="782">
        <v>4680115884113</v>
      </c>
      <c r="E514" s="783"/>
      <c r="F514" s="774">
        <v>0.11</v>
      </c>
      <c r="G514" s="31">
        <v>12</v>
      </c>
      <c r="H514" s="774">
        <v>1.32</v>
      </c>
      <c r="I514" s="774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5"/>
      <c r="R514" s="785"/>
      <c r="S514" s="785"/>
      <c r="T514" s="786"/>
      <c r="U514" s="33"/>
      <c r="V514" s="33"/>
      <c r="W514" s="34" t="s">
        <v>69</v>
      </c>
      <c r="X514" s="775">
        <v>0</v>
      </c>
      <c r="Y514" s="776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x14ac:dyDescent="0.2">
      <c r="A515" s="801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2"/>
      <c r="P515" s="796" t="s">
        <v>71</v>
      </c>
      <c r="Q515" s="794"/>
      <c r="R515" s="794"/>
      <c r="S515" s="794"/>
      <c r="T515" s="794"/>
      <c r="U515" s="794"/>
      <c r="V515" s="795"/>
      <c r="W515" s="36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02"/>
      <c r="P516" s="796" t="s">
        <v>71</v>
      </c>
      <c r="Q516" s="794"/>
      <c r="R516" s="794"/>
      <c r="S516" s="794"/>
      <c r="T516" s="794"/>
      <c r="U516" s="794"/>
      <c r="V516" s="795"/>
      <c r="W516" s="36" t="s">
        <v>69</v>
      </c>
      <c r="X516" s="777">
        <f>IFERROR(SUM(X513:X514),"0")</f>
        <v>0</v>
      </c>
      <c r="Y516" s="777">
        <f>IFERROR(SUM(Y513:Y514),"0")</f>
        <v>0</v>
      </c>
      <c r="Z516" s="36"/>
      <c r="AA516" s="778"/>
      <c r="AB516" s="778"/>
      <c r="AC516" s="778"/>
    </row>
    <row r="517" spans="1:68" ht="16.5" customHeight="1" x14ac:dyDescent="0.25">
      <c r="A517" s="807" t="s">
        <v>820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71"/>
      <c r="AB517" s="771"/>
      <c r="AC517" s="771"/>
    </row>
    <row r="518" spans="1:68" ht="14.25" customHeight="1" x14ac:dyDescent="0.25">
      <c r="A518" s="799" t="s">
        <v>172</v>
      </c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00"/>
      <c r="P518" s="800"/>
      <c r="Q518" s="800"/>
      <c r="R518" s="800"/>
      <c r="S518" s="800"/>
      <c r="T518" s="800"/>
      <c r="U518" s="800"/>
      <c r="V518" s="800"/>
      <c r="W518" s="800"/>
      <c r="X518" s="800"/>
      <c r="Y518" s="800"/>
      <c r="Z518" s="800"/>
      <c r="AA518" s="766"/>
      <c r="AB518" s="766"/>
      <c r="AC518" s="766"/>
    </row>
    <row r="519" spans="1:68" ht="27" customHeight="1" x14ac:dyDescent="0.25">
      <c r="A519" s="53" t="s">
        <v>821</v>
      </c>
      <c r="B519" s="53" t="s">
        <v>822</v>
      </c>
      <c r="C519" s="30">
        <v>4301020315</v>
      </c>
      <c r="D519" s="782">
        <v>4607091389364</v>
      </c>
      <c r="E519" s="783"/>
      <c r="F519" s="774">
        <v>0.42</v>
      </c>
      <c r="G519" s="31">
        <v>6</v>
      </c>
      <c r="H519" s="774">
        <v>2.52</v>
      </c>
      <c r="I519" s="774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10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5"/>
      <c r="R519" s="785"/>
      <c r="S519" s="785"/>
      <c r="T519" s="786"/>
      <c r="U519" s="33"/>
      <c r="V519" s="33"/>
      <c r="W519" s="34" t="s">
        <v>69</v>
      </c>
      <c r="X519" s="775">
        <v>0</v>
      </c>
      <c r="Y519" s="776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x14ac:dyDescent="0.2">
      <c r="A520" s="801"/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2"/>
      <c r="P520" s="796" t="s">
        <v>71</v>
      </c>
      <c r="Q520" s="794"/>
      <c r="R520" s="794"/>
      <c r="S520" s="794"/>
      <c r="T520" s="794"/>
      <c r="U520" s="794"/>
      <c r="V520" s="795"/>
      <c r="W520" s="36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800"/>
      <c r="B521" s="800"/>
      <c r="C521" s="800"/>
      <c r="D521" s="800"/>
      <c r="E521" s="800"/>
      <c r="F521" s="800"/>
      <c r="G521" s="800"/>
      <c r="H521" s="800"/>
      <c r="I521" s="800"/>
      <c r="J521" s="800"/>
      <c r="K521" s="800"/>
      <c r="L521" s="800"/>
      <c r="M521" s="800"/>
      <c r="N521" s="800"/>
      <c r="O521" s="802"/>
      <c r="P521" s="796" t="s">
        <v>71</v>
      </c>
      <c r="Q521" s="794"/>
      <c r="R521" s="794"/>
      <c r="S521" s="794"/>
      <c r="T521" s="794"/>
      <c r="U521" s="794"/>
      <c r="V521" s="795"/>
      <c r="W521" s="36" t="s">
        <v>69</v>
      </c>
      <c r="X521" s="777">
        <f>IFERROR(SUM(X519:X519),"0")</f>
        <v>0</v>
      </c>
      <c r="Y521" s="777">
        <f>IFERROR(SUM(Y519:Y519),"0")</f>
        <v>0</v>
      </c>
      <c r="Z521" s="36"/>
      <c r="AA521" s="778"/>
      <c r="AB521" s="778"/>
      <c r="AC521" s="778"/>
    </row>
    <row r="522" spans="1:68" ht="14.25" customHeight="1" x14ac:dyDescent="0.25">
      <c r="A522" s="799" t="s">
        <v>64</v>
      </c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00"/>
      <c r="P522" s="800"/>
      <c r="Q522" s="800"/>
      <c r="R522" s="800"/>
      <c r="S522" s="800"/>
      <c r="T522" s="800"/>
      <c r="U522" s="800"/>
      <c r="V522" s="800"/>
      <c r="W522" s="800"/>
      <c r="X522" s="800"/>
      <c r="Y522" s="800"/>
      <c r="Z522" s="800"/>
      <c r="AA522" s="766"/>
      <c r="AB522" s="766"/>
      <c r="AC522" s="766"/>
    </row>
    <row r="523" spans="1:68" ht="27" customHeight="1" x14ac:dyDescent="0.25">
      <c r="A523" s="53" t="s">
        <v>824</v>
      </c>
      <c r="B523" s="53" t="s">
        <v>825</v>
      </c>
      <c r="C523" s="30">
        <v>4301031403</v>
      </c>
      <c r="D523" s="782">
        <v>4680115886094</v>
      </c>
      <c r="E523" s="783"/>
      <c r="F523" s="774">
        <v>0.9</v>
      </c>
      <c r="G523" s="31">
        <v>6</v>
      </c>
      <c r="H523" s="774">
        <v>5.4</v>
      </c>
      <c r="I523" s="774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1117" t="s">
        <v>826</v>
      </c>
      <c r="Q523" s="785"/>
      <c r="R523" s="785"/>
      <c r="S523" s="785"/>
      <c r="T523" s="786"/>
      <c r="U523" s="33"/>
      <c r="V523" s="33"/>
      <c r="W523" s="34" t="s">
        <v>69</v>
      </c>
      <c r="X523" s="775">
        <v>0</v>
      </c>
      <c r="Y523" s="776">
        <f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t="27" customHeight="1" x14ac:dyDescent="0.25">
      <c r="A524" s="53" t="s">
        <v>828</v>
      </c>
      <c r="B524" s="53" t="s">
        <v>829</v>
      </c>
      <c r="C524" s="30">
        <v>4301031363</v>
      </c>
      <c r="D524" s="782">
        <v>4607091389425</v>
      </c>
      <c r="E524" s="783"/>
      <c r="F524" s="774">
        <v>0.35</v>
      </c>
      <c r="G524" s="31">
        <v>6</v>
      </c>
      <c r="H524" s="774">
        <v>2.1</v>
      </c>
      <c r="I524" s="774">
        <v>2.23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111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5"/>
      <c r="R524" s="785"/>
      <c r="S524" s="785"/>
      <c r="T524" s="786"/>
      <c r="U524" s="33"/>
      <c r="V524" s="33"/>
      <c r="W524" s="34" t="s">
        <v>69</v>
      </c>
      <c r="X524" s="775">
        <v>0</v>
      </c>
      <c r="Y524" s="776">
        <f>IFERROR(IF(X524="",0,CEILING((X524/$H524),1)*$H524),"")</f>
        <v>0</v>
      </c>
      <c r="Z524" s="35" t="str">
        <f>IFERROR(IF(Y524=0,"",ROUNDUP(Y524/H524,0)*0.00502),"")</f>
        <v/>
      </c>
      <c r="AA524" s="55"/>
      <c r="AB524" s="56"/>
      <c r="AC524" s="615" t="s">
        <v>830</v>
      </c>
      <c r="AG524" s="63"/>
      <c r="AJ524" s="66"/>
      <c r="AK524" s="66">
        <v>0</v>
      </c>
      <c r="BB524" s="616" t="s">
        <v>1</v>
      </c>
      <c r="BM524" s="63">
        <f>IFERROR(X524*I524/H524,"0")</f>
        <v>0</v>
      </c>
      <c r="BN524" s="63">
        <f>IFERROR(Y524*I524/H524,"0")</f>
        <v>0</v>
      </c>
      <c r="BO524" s="63">
        <f>IFERROR(1/J524*(X524/H524),"0")</f>
        <v>0</v>
      </c>
      <c r="BP524" s="63">
        <f>IFERROR(1/J524*(Y524/H524),"0")</f>
        <v>0</v>
      </c>
    </row>
    <row r="525" spans="1:68" ht="27" customHeight="1" x14ac:dyDescent="0.25">
      <c r="A525" s="53" t="s">
        <v>831</v>
      </c>
      <c r="B525" s="53" t="s">
        <v>832</v>
      </c>
      <c r="C525" s="30">
        <v>4301031373</v>
      </c>
      <c r="D525" s="782">
        <v>4680115880771</v>
      </c>
      <c r="E525" s="783"/>
      <c r="F525" s="774">
        <v>0.28000000000000003</v>
      </c>
      <c r="G525" s="31">
        <v>6</v>
      </c>
      <c r="H525" s="774">
        <v>1.68</v>
      </c>
      <c r="I525" s="774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25" t="s">
        <v>833</v>
      </c>
      <c r="Q525" s="785"/>
      <c r="R525" s="785"/>
      <c r="S525" s="785"/>
      <c r="T525" s="786"/>
      <c r="U525" s="33"/>
      <c r="V525" s="33"/>
      <c r="W525" s="34" t="s">
        <v>69</v>
      </c>
      <c r="X525" s="775">
        <v>0</v>
      </c>
      <c r="Y525" s="776">
        <f>IFERROR(IF(X525="",0,CEILING((X525/$H525),1)*$H525),"")</f>
        <v>0</v>
      </c>
      <c r="Z525" s="35" t="str">
        <f>IFERROR(IF(Y525=0,"",ROUNDUP(Y525/H525,0)*0.00502),"")</f>
        <v/>
      </c>
      <c r="AA525" s="55"/>
      <c r="AB525" s="56"/>
      <c r="AC525" s="617" t="s">
        <v>834</v>
      </c>
      <c r="AG525" s="63"/>
      <c r="AJ525" s="66"/>
      <c r="AK525" s="66">
        <v>0</v>
      </c>
      <c r="BB525" s="618" t="s">
        <v>1</v>
      </c>
      <c r="BM525" s="63">
        <f>IFERROR(X525*I525/H525,"0")</f>
        <v>0</v>
      </c>
      <c r="BN525" s="63">
        <f>IFERROR(Y525*I525/H525,"0")</f>
        <v>0</v>
      </c>
      <c r="BO525" s="63">
        <f>IFERROR(1/J525*(X525/H525),"0")</f>
        <v>0</v>
      </c>
      <c r="BP525" s="63">
        <f>IFERROR(1/J525*(Y525/H525),"0")</f>
        <v>0</v>
      </c>
    </row>
    <row r="526" spans="1:68" ht="27" customHeight="1" x14ac:dyDescent="0.25">
      <c r="A526" s="53" t="s">
        <v>835</v>
      </c>
      <c r="B526" s="53" t="s">
        <v>836</v>
      </c>
      <c r="C526" s="30">
        <v>4301031359</v>
      </c>
      <c r="D526" s="782">
        <v>4607091389500</v>
      </c>
      <c r="E526" s="783"/>
      <c r="F526" s="774">
        <v>0.35</v>
      </c>
      <c r="G526" s="31">
        <v>6</v>
      </c>
      <c r="H526" s="774">
        <v>2.1</v>
      </c>
      <c r="I526" s="774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5"/>
      <c r="R526" s="785"/>
      <c r="S526" s="785"/>
      <c r="T526" s="786"/>
      <c r="U526" s="33"/>
      <c r="V526" s="33"/>
      <c r="W526" s="34" t="s">
        <v>69</v>
      </c>
      <c r="X526" s="775">
        <v>0</v>
      </c>
      <c r="Y526" s="776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19" t="s">
        <v>834</v>
      </c>
      <c r="AG526" s="63"/>
      <c r="AJ526" s="66"/>
      <c r="AK526" s="66">
        <v>0</v>
      </c>
      <c r="BB526" s="62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customHeight="1" x14ac:dyDescent="0.25">
      <c r="A527" s="53" t="s">
        <v>835</v>
      </c>
      <c r="B527" s="53" t="s">
        <v>837</v>
      </c>
      <c r="C527" s="30">
        <v>4301031327</v>
      </c>
      <c r="D527" s="782">
        <v>4607091389500</v>
      </c>
      <c r="E527" s="783"/>
      <c r="F527" s="774">
        <v>0.35</v>
      </c>
      <c r="G527" s="31">
        <v>6</v>
      </c>
      <c r="H527" s="774">
        <v>2.1</v>
      </c>
      <c r="I527" s="774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5"/>
      <c r="R527" s="785"/>
      <c r="S527" s="785"/>
      <c r="T527" s="786"/>
      <c r="U527" s="33"/>
      <c r="V527" s="33"/>
      <c r="W527" s="34" t="s">
        <v>69</v>
      </c>
      <c r="X527" s="775">
        <v>0</v>
      </c>
      <c r="Y527" s="776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21" t="s">
        <v>834</v>
      </c>
      <c r="AG527" s="63"/>
      <c r="AJ527" s="66"/>
      <c r="AK527" s="66">
        <v>0</v>
      </c>
      <c r="BB527" s="62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x14ac:dyDescent="0.2">
      <c r="A528" s="801"/>
      <c r="B528" s="800"/>
      <c r="C528" s="800"/>
      <c r="D528" s="800"/>
      <c r="E528" s="800"/>
      <c r="F528" s="800"/>
      <c r="G528" s="800"/>
      <c r="H528" s="800"/>
      <c r="I528" s="800"/>
      <c r="J528" s="800"/>
      <c r="K528" s="800"/>
      <c r="L528" s="800"/>
      <c r="M528" s="800"/>
      <c r="N528" s="800"/>
      <c r="O528" s="802"/>
      <c r="P528" s="796" t="s">
        <v>71</v>
      </c>
      <c r="Q528" s="794"/>
      <c r="R528" s="794"/>
      <c r="S528" s="794"/>
      <c r="T528" s="794"/>
      <c r="U528" s="794"/>
      <c r="V528" s="795"/>
      <c r="W528" s="36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800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02"/>
      <c r="P529" s="796" t="s">
        <v>71</v>
      </c>
      <c r="Q529" s="794"/>
      <c r="R529" s="794"/>
      <c r="S529" s="794"/>
      <c r="T529" s="794"/>
      <c r="U529" s="794"/>
      <c r="V529" s="795"/>
      <c r="W529" s="36" t="s">
        <v>69</v>
      </c>
      <c r="X529" s="777">
        <f>IFERROR(SUM(X523:X527),"0")</f>
        <v>0</v>
      </c>
      <c r="Y529" s="777">
        <f>IFERROR(SUM(Y523:Y527),"0")</f>
        <v>0</v>
      </c>
      <c r="Z529" s="36"/>
      <c r="AA529" s="778"/>
      <c r="AB529" s="778"/>
      <c r="AC529" s="778"/>
    </row>
    <row r="530" spans="1:68" ht="14.25" customHeight="1" x14ac:dyDescent="0.25">
      <c r="A530" s="799" t="s">
        <v>104</v>
      </c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00"/>
      <c r="P530" s="800"/>
      <c r="Q530" s="800"/>
      <c r="R530" s="800"/>
      <c r="S530" s="800"/>
      <c r="T530" s="800"/>
      <c r="U530" s="800"/>
      <c r="V530" s="800"/>
      <c r="W530" s="800"/>
      <c r="X530" s="800"/>
      <c r="Y530" s="800"/>
      <c r="Z530" s="800"/>
      <c r="AA530" s="766"/>
      <c r="AB530" s="766"/>
      <c r="AC530" s="766"/>
    </row>
    <row r="531" spans="1:68" ht="27" customHeight="1" x14ac:dyDescent="0.25">
      <c r="A531" s="53" t="s">
        <v>838</v>
      </c>
      <c r="B531" s="53" t="s">
        <v>839</v>
      </c>
      <c r="C531" s="30">
        <v>4301032046</v>
      </c>
      <c r="D531" s="782">
        <v>4680115884359</v>
      </c>
      <c r="E531" s="783"/>
      <c r="F531" s="774">
        <v>0.06</v>
      </c>
      <c r="G531" s="31">
        <v>20</v>
      </c>
      <c r="H531" s="774">
        <v>1.2</v>
      </c>
      <c r="I531" s="774">
        <v>1.8</v>
      </c>
      <c r="J531" s="31">
        <v>200</v>
      </c>
      <c r="K531" s="31" t="s">
        <v>814</v>
      </c>
      <c r="L531" s="31"/>
      <c r="M531" s="32" t="s">
        <v>815</v>
      </c>
      <c r="N531" s="32"/>
      <c r="O531" s="31">
        <v>60</v>
      </c>
      <c r="P531" s="118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5"/>
      <c r="R531" s="785"/>
      <c r="S531" s="785"/>
      <c r="T531" s="786"/>
      <c r="U531" s="33"/>
      <c r="V531" s="33"/>
      <c r="W531" s="34" t="s">
        <v>69</v>
      </c>
      <c r="X531" s="775">
        <v>0</v>
      </c>
      <c r="Y531" s="776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819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x14ac:dyDescent="0.2">
      <c r="A532" s="801"/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2"/>
      <c r="P532" s="796" t="s">
        <v>71</v>
      </c>
      <c r="Q532" s="794"/>
      <c r="R532" s="794"/>
      <c r="S532" s="794"/>
      <c r="T532" s="794"/>
      <c r="U532" s="794"/>
      <c r="V532" s="795"/>
      <c r="W532" s="36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800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02"/>
      <c r="P533" s="796" t="s">
        <v>71</v>
      </c>
      <c r="Q533" s="794"/>
      <c r="R533" s="794"/>
      <c r="S533" s="794"/>
      <c r="T533" s="794"/>
      <c r="U533" s="794"/>
      <c r="V533" s="795"/>
      <c r="W533" s="36" t="s">
        <v>69</v>
      </c>
      <c r="X533" s="777">
        <f>IFERROR(SUM(X531:X531),"0")</f>
        <v>0</v>
      </c>
      <c r="Y533" s="777">
        <f>IFERROR(SUM(Y531:Y531),"0")</f>
        <v>0</v>
      </c>
      <c r="Z533" s="36"/>
      <c r="AA533" s="778"/>
      <c r="AB533" s="778"/>
      <c r="AC533" s="778"/>
    </row>
    <row r="534" spans="1:68" ht="14.25" customHeight="1" x14ac:dyDescent="0.25">
      <c r="A534" s="799" t="s">
        <v>840</v>
      </c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00"/>
      <c r="P534" s="800"/>
      <c r="Q534" s="800"/>
      <c r="R534" s="800"/>
      <c r="S534" s="800"/>
      <c r="T534" s="800"/>
      <c r="U534" s="800"/>
      <c r="V534" s="800"/>
      <c r="W534" s="800"/>
      <c r="X534" s="800"/>
      <c r="Y534" s="800"/>
      <c r="Z534" s="800"/>
      <c r="AA534" s="766"/>
      <c r="AB534" s="766"/>
      <c r="AC534" s="766"/>
    </row>
    <row r="535" spans="1:68" ht="27" customHeight="1" x14ac:dyDescent="0.25">
      <c r="A535" s="53" t="s">
        <v>841</v>
      </c>
      <c r="B535" s="53" t="s">
        <v>842</v>
      </c>
      <c r="C535" s="30">
        <v>4301040357</v>
      </c>
      <c r="D535" s="782">
        <v>4680115884564</v>
      </c>
      <c r="E535" s="783"/>
      <c r="F535" s="774">
        <v>0.15</v>
      </c>
      <c r="G535" s="31">
        <v>20</v>
      </c>
      <c r="H535" s="774">
        <v>3</v>
      </c>
      <c r="I535" s="774">
        <v>3.6</v>
      </c>
      <c r="J535" s="31">
        <v>200</v>
      </c>
      <c r="K535" s="31" t="s">
        <v>814</v>
      </c>
      <c r="L535" s="31"/>
      <c r="M535" s="32" t="s">
        <v>815</v>
      </c>
      <c r="N535" s="32"/>
      <c r="O535" s="31">
        <v>60</v>
      </c>
      <c r="P535" s="9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5"/>
      <c r="R535" s="785"/>
      <c r="S535" s="785"/>
      <c r="T535" s="786"/>
      <c r="U535" s="33"/>
      <c r="V535" s="33"/>
      <c r="W535" s="34" t="s">
        <v>69</v>
      </c>
      <c r="X535" s="775">
        <v>0</v>
      </c>
      <c r="Y535" s="776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843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x14ac:dyDescent="0.2">
      <c r="A536" s="801"/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2"/>
      <c r="P536" s="796" t="s">
        <v>71</v>
      </c>
      <c r="Q536" s="794"/>
      <c r="R536" s="794"/>
      <c r="S536" s="794"/>
      <c r="T536" s="794"/>
      <c r="U536" s="794"/>
      <c r="V536" s="795"/>
      <c r="W536" s="36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800"/>
      <c r="B537" s="800"/>
      <c r="C537" s="800"/>
      <c r="D537" s="800"/>
      <c r="E537" s="800"/>
      <c r="F537" s="800"/>
      <c r="G537" s="800"/>
      <c r="H537" s="800"/>
      <c r="I537" s="800"/>
      <c r="J537" s="800"/>
      <c r="K537" s="800"/>
      <c r="L537" s="800"/>
      <c r="M537" s="800"/>
      <c r="N537" s="800"/>
      <c r="O537" s="802"/>
      <c r="P537" s="796" t="s">
        <v>71</v>
      </c>
      <c r="Q537" s="794"/>
      <c r="R537" s="794"/>
      <c r="S537" s="794"/>
      <c r="T537" s="794"/>
      <c r="U537" s="794"/>
      <c r="V537" s="795"/>
      <c r="W537" s="36" t="s">
        <v>69</v>
      </c>
      <c r="X537" s="777">
        <f>IFERROR(SUM(X535:X535),"0")</f>
        <v>0</v>
      </c>
      <c r="Y537" s="777">
        <f>IFERROR(SUM(Y535:Y535),"0")</f>
        <v>0</v>
      </c>
      <c r="Z537" s="36"/>
      <c r="AA537" s="778"/>
      <c r="AB537" s="778"/>
      <c r="AC537" s="778"/>
    </row>
    <row r="538" spans="1:68" ht="16.5" customHeight="1" x14ac:dyDescent="0.25">
      <c r="A538" s="807" t="s">
        <v>844</v>
      </c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0"/>
      <c r="P538" s="800"/>
      <c r="Q538" s="800"/>
      <c r="R538" s="800"/>
      <c r="S538" s="800"/>
      <c r="T538" s="800"/>
      <c r="U538" s="800"/>
      <c r="V538" s="800"/>
      <c r="W538" s="800"/>
      <c r="X538" s="800"/>
      <c r="Y538" s="800"/>
      <c r="Z538" s="800"/>
      <c r="AA538" s="771"/>
      <c r="AB538" s="771"/>
      <c r="AC538" s="771"/>
    </row>
    <row r="539" spans="1:68" ht="14.25" customHeight="1" x14ac:dyDescent="0.25">
      <c r="A539" s="799" t="s">
        <v>64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766"/>
      <c r="AB539" s="766"/>
      <c r="AC539" s="766"/>
    </row>
    <row r="540" spans="1:68" ht="27" customHeight="1" x14ac:dyDescent="0.25">
      <c r="A540" s="53" t="s">
        <v>845</v>
      </c>
      <c r="B540" s="53" t="s">
        <v>846</v>
      </c>
      <c r="C540" s="30">
        <v>4301031294</v>
      </c>
      <c r="D540" s="782">
        <v>4680115885189</v>
      </c>
      <c r="E540" s="783"/>
      <c r="F540" s="774">
        <v>0.2</v>
      </c>
      <c r="G540" s="31">
        <v>6</v>
      </c>
      <c r="H540" s="774">
        <v>1.2</v>
      </c>
      <c r="I540" s="774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5"/>
      <c r="R540" s="785"/>
      <c r="S540" s="785"/>
      <c r="T540" s="786"/>
      <c r="U540" s="33"/>
      <c r="V540" s="33"/>
      <c r="W540" s="34" t="s">
        <v>69</v>
      </c>
      <c r="X540" s="775">
        <v>0</v>
      </c>
      <c r="Y540" s="776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847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customHeight="1" x14ac:dyDescent="0.25">
      <c r="A541" s="53" t="s">
        <v>848</v>
      </c>
      <c r="B541" s="53" t="s">
        <v>849</v>
      </c>
      <c r="C541" s="30">
        <v>4301031293</v>
      </c>
      <c r="D541" s="782">
        <v>4680115885172</v>
      </c>
      <c r="E541" s="783"/>
      <c r="F541" s="774">
        <v>0.2</v>
      </c>
      <c r="G541" s="31">
        <v>6</v>
      </c>
      <c r="H541" s="774">
        <v>1.2</v>
      </c>
      <c r="I541" s="774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5"/>
      <c r="R541" s="785"/>
      <c r="S541" s="785"/>
      <c r="T541" s="786"/>
      <c r="U541" s="33"/>
      <c r="V541" s="33"/>
      <c r="W541" s="34" t="s">
        <v>69</v>
      </c>
      <c r="X541" s="775">
        <v>0</v>
      </c>
      <c r="Y541" s="776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847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850</v>
      </c>
      <c r="B542" s="53" t="s">
        <v>851</v>
      </c>
      <c r="C542" s="30">
        <v>4301031291</v>
      </c>
      <c r="D542" s="782">
        <v>4680115885110</v>
      </c>
      <c r="E542" s="783"/>
      <c r="F542" s="774">
        <v>0.2</v>
      </c>
      <c r="G542" s="31">
        <v>6</v>
      </c>
      <c r="H542" s="774">
        <v>1.2</v>
      </c>
      <c r="I542" s="774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5"/>
      <c r="R542" s="785"/>
      <c r="S542" s="785"/>
      <c r="T542" s="786"/>
      <c r="U542" s="33"/>
      <c r="V542" s="33"/>
      <c r="W542" s="34" t="s">
        <v>69</v>
      </c>
      <c r="X542" s="775">
        <v>0</v>
      </c>
      <c r="Y542" s="776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852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853</v>
      </c>
      <c r="B543" s="53" t="s">
        <v>854</v>
      </c>
      <c r="C543" s="30">
        <v>4301031329</v>
      </c>
      <c r="D543" s="782">
        <v>4680115885219</v>
      </c>
      <c r="E543" s="783"/>
      <c r="F543" s="774">
        <v>0.28000000000000003</v>
      </c>
      <c r="G543" s="31">
        <v>6</v>
      </c>
      <c r="H543" s="774">
        <v>1.68</v>
      </c>
      <c r="I543" s="774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5"/>
      <c r="R543" s="785"/>
      <c r="S543" s="785"/>
      <c r="T543" s="786"/>
      <c r="U543" s="33"/>
      <c r="V543" s="33"/>
      <c r="W543" s="34" t="s">
        <v>69</v>
      </c>
      <c r="X543" s="775">
        <v>0</v>
      </c>
      <c r="Y543" s="776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855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x14ac:dyDescent="0.2">
      <c r="A544" s="801"/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2"/>
      <c r="P544" s="796" t="s">
        <v>71</v>
      </c>
      <c r="Q544" s="794"/>
      <c r="R544" s="794"/>
      <c r="S544" s="794"/>
      <c r="T544" s="794"/>
      <c r="U544" s="794"/>
      <c r="V544" s="795"/>
      <c r="W544" s="36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800"/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2"/>
      <c r="P545" s="796" t="s">
        <v>71</v>
      </c>
      <c r="Q545" s="794"/>
      <c r="R545" s="794"/>
      <c r="S545" s="794"/>
      <c r="T545" s="794"/>
      <c r="U545" s="794"/>
      <c r="V545" s="795"/>
      <c r="W545" s="36" t="s">
        <v>69</v>
      </c>
      <c r="X545" s="777">
        <f>IFERROR(SUM(X540:X543),"0")</f>
        <v>0</v>
      </c>
      <c r="Y545" s="777">
        <f>IFERROR(SUM(Y540:Y543),"0")</f>
        <v>0</v>
      </c>
      <c r="Z545" s="36"/>
      <c r="AA545" s="778"/>
      <c r="AB545" s="778"/>
      <c r="AC545" s="778"/>
    </row>
    <row r="546" spans="1:68" ht="16.5" customHeight="1" x14ac:dyDescent="0.25">
      <c r="A546" s="807" t="s">
        <v>856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771"/>
      <c r="AB546" s="771"/>
      <c r="AC546" s="771"/>
    </row>
    <row r="547" spans="1:68" ht="14.25" customHeight="1" x14ac:dyDescent="0.25">
      <c r="A547" s="799" t="s">
        <v>64</v>
      </c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00"/>
      <c r="P547" s="800"/>
      <c r="Q547" s="800"/>
      <c r="R547" s="800"/>
      <c r="S547" s="800"/>
      <c r="T547" s="800"/>
      <c r="U547" s="800"/>
      <c r="V547" s="800"/>
      <c r="W547" s="800"/>
      <c r="X547" s="800"/>
      <c r="Y547" s="800"/>
      <c r="Z547" s="800"/>
      <c r="AA547" s="766"/>
      <c r="AB547" s="766"/>
      <c r="AC547" s="766"/>
    </row>
    <row r="548" spans="1:68" ht="27" customHeight="1" x14ac:dyDescent="0.25">
      <c r="A548" s="53" t="s">
        <v>857</v>
      </c>
      <c r="B548" s="53" t="s">
        <v>858</v>
      </c>
      <c r="C548" s="30">
        <v>4301031261</v>
      </c>
      <c r="D548" s="782">
        <v>4680115885103</v>
      </c>
      <c r="E548" s="783"/>
      <c r="F548" s="774">
        <v>0.27</v>
      </c>
      <c r="G548" s="31">
        <v>6</v>
      </c>
      <c r="H548" s="774">
        <v>1.62</v>
      </c>
      <c r="I548" s="774">
        <v>1.8</v>
      </c>
      <c r="J548" s="31">
        <v>182</v>
      </c>
      <c r="K548" s="31" t="s">
        <v>76</v>
      </c>
      <c r="L548" s="31"/>
      <c r="M548" s="32" t="s">
        <v>68</v>
      </c>
      <c r="N548" s="32"/>
      <c r="O548" s="31">
        <v>40</v>
      </c>
      <c r="P548" s="11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5"/>
      <c r="R548" s="785"/>
      <c r="S548" s="785"/>
      <c r="T548" s="786"/>
      <c r="U548" s="33"/>
      <c r="V548" s="33"/>
      <c r="W548" s="34" t="s">
        <v>69</v>
      </c>
      <c r="X548" s="775">
        <v>0</v>
      </c>
      <c r="Y548" s="776">
        <f>IFERROR(IF(X548="",0,CEILING((X548/$H548),1)*$H548),"")</f>
        <v>0</v>
      </c>
      <c r="Z548" s="35" t="str">
        <f>IFERROR(IF(Y548=0,"",ROUNDUP(Y548/H548,0)*0.00651),"")</f>
        <v/>
      </c>
      <c r="AA548" s="55"/>
      <c r="AB548" s="56"/>
      <c r="AC548" s="635" t="s">
        <v>859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x14ac:dyDescent="0.2">
      <c r="A549" s="801"/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2"/>
      <c r="P549" s="796" t="s">
        <v>71</v>
      </c>
      <c r="Q549" s="794"/>
      <c r="R549" s="794"/>
      <c r="S549" s="794"/>
      <c r="T549" s="794"/>
      <c r="U549" s="794"/>
      <c r="V549" s="795"/>
      <c r="W549" s="36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800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02"/>
      <c r="P550" s="796" t="s">
        <v>71</v>
      </c>
      <c r="Q550" s="794"/>
      <c r="R550" s="794"/>
      <c r="S550" s="794"/>
      <c r="T550" s="794"/>
      <c r="U550" s="794"/>
      <c r="V550" s="795"/>
      <c r="W550" s="36" t="s">
        <v>69</v>
      </c>
      <c r="X550" s="777">
        <f>IFERROR(SUM(X548:X548),"0")</f>
        <v>0</v>
      </c>
      <c r="Y550" s="777">
        <f>IFERROR(SUM(Y548:Y548),"0")</f>
        <v>0</v>
      </c>
      <c r="Z550" s="36"/>
      <c r="AA550" s="778"/>
      <c r="AB550" s="778"/>
      <c r="AC550" s="778"/>
    </row>
    <row r="551" spans="1:68" ht="27.75" customHeight="1" x14ac:dyDescent="0.2">
      <c r="A551" s="889" t="s">
        <v>860</v>
      </c>
      <c r="B551" s="890"/>
      <c r="C551" s="890"/>
      <c r="D551" s="890"/>
      <c r="E551" s="890"/>
      <c r="F551" s="890"/>
      <c r="G551" s="890"/>
      <c r="H551" s="890"/>
      <c r="I551" s="890"/>
      <c r="J551" s="890"/>
      <c r="K551" s="890"/>
      <c r="L551" s="890"/>
      <c r="M551" s="890"/>
      <c r="N551" s="890"/>
      <c r="O551" s="890"/>
      <c r="P551" s="890"/>
      <c r="Q551" s="890"/>
      <c r="R551" s="890"/>
      <c r="S551" s="890"/>
      <c r="T551" s="890"/>
      <c r="U551" s="890"/>
      <c r="V551" s="890"/>
      <c r="W551" s="890"/>
      <c r="X551" s="890"/>
      <c r="Y551" s="890"/>
      <c r="Z551" s="890"/>
      <c r="AA551" s="47"/>
      <c r="AB551" s="47"/>
      <c r="AC551" s="47"/>
    </row>
    <row r="552" spans="1:68" ht="16.5" customHeight="1" x14ac:dyDescent="0.25">
      <c r="A552" s="807" t="s">
        <v>860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771"/>
      <c r="AB552" s="771"/>
      <c r="AC552" s="771"/>
    </row>
    <row r="553" spans="1:68" ht="14.25" customHeight="1" x14ac:dyDescent="0.25">
      <c r="A553" s="799" t="s">
        <v>115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66"/>
      <c r="AB553" s="766"/>
      <c r="AC553" s="766"/>
    </row>
    <row r="554" spans="1:68" ht="27" customHeight="1" x14ac:dyDescent="0.25">
      <c r="A554" s="53" t="s">
        <v>861</v>
      </c>
      <c r="B554" s="53" t="s">
        <v>862</v>
      </c>
      <c r="C554" s="30">
        <v>4301012050</v>
      </c>
      <c r="D554" s="782">
        <v>4680115885479</v>
      </c>
      <c r="E554" s="783"/>
      <c r="F554" s="774">
        <v>0.4</v>
      </c>
      <c r="G554" s="31">
        <v>6</v>
      </c>
      <c r="H554" s="774">
        <v>2.4</v>
      </c>
      <c r="I554" s="774">
        <v>2.58</v>
      </c>
      <c r="J554" s="31">
        <v>182</v>
      </c>
      <c r="K554" s="31" t="s">
        <v>76</v>
      </c>
      <c r="L554" s="31"/>
      <c r="M554" s="32" t="s">
        <v>121</v>
      </c>
      <c r="N554" s="32"/>
      <c r="O554" s="31">
        <v>60</v>
      </c>
      <c r="P554" s="953" t="s">
        <v>863</v>
      </c>
      <c r="Q554" s="785"/>
      <c r="R554" s="785"/>
      <c r="S554" s="785"/>
      <c r="T554" s="786"/>
      <c r="U554" s="33"/>
      <c r="V554" s="33"/>
      <c r="W554" s="34" t="s">
        <v>69</v>
      </c>
      <c r="X554" s="775">
        <v>0</v>
      </c>
      <c r="Y554" s="776">
        <f t="shared" ref="Y554:Y565" si="104">IFERROR(IF(X554="",0,CEILING((X554/$H554),1)*$H554),"")</f>
        <v>0</v>
      </c>
      <c r="Z554" s="35" t="str">
        <f>IFERROR(IF(Y554=0,"",ROUNDUP(Y554/H554,0)*0.00651),"")</f>
        <v/>
      </c>
      <c r="AA554" s="55"/>
      <c r="AB554" s="56" t="s">
        <v>864</v>
      </c>
      <c r="AC554" s="637" t="s">
        <v>865</v>
      </c>
      <c r="AG554" s="63"/>
      <c r="AJ554" s="66"/>
      <c r="AK554" s="66">
        <v>0</v>
      </c>
      <c r="BB554" s="638" t="s">
        <v>1</v>
      </c>
      <c r="BM554" s="63">
        <f t="shared" ref="BM554:BM565" si="105">IFERROR(X554*I554/H554,"0")</f>
        <v>0</v>
      </c>
      <c r="BN554" s="63">
        <f t="shared" ref="BN554:BN565" si="106">IFERROR(Y554*I554/H554,"0")</f>
        <v>0</v>
      </c>
      <c r="BO554" s="63">
        <f t="shared" ref="BO554:BO565" si="107">IFERROR(1/J554*(X554/H554),"0")</f>
        <v>0</v>
      </c>
      <c r="BP554" s="63">
        <f t="shared" ref="BP554:BP565" si="108">IFERROR(1/J554*(Y554/H554),"0")</f>
        <v>0</v>
      </c>
    </row>
    <row r="555" spans="1:68" ht="27" customHeight="1" x14ac:dyDescent="0.25">
      <c r="A555" s="53" t="s">
        <v>866</v>
      </c>
      <c r="B555" s="53" t="s">
        <v>867</v>
      </c>
      <c r="C555" s="30">
        <v>4301011795</v>
      </c>
      <c r="D555" s="782">
        <v>4607091389067</v>
      </c>
      <c r="E555" s="783"/>
      <c r="F555" s="774">
        <v>0.88</v>
      </c>
      <c r="G555" s="31">
        <v>6</v>
      </c>
      <c r="H555" s="774">
        <v>5.28</v>
      </c>
      <c r="I555" s="774">
        <v>5.64</v>
      </c>
      <c r="J555" s="31">
        <v>104</v>
      </c>
      <c r="K555" s="31" t="s">
        <v>118</v>
      </c>
      <c r="L555" s="31"/>
      <c r="M555" s="32" t="s">
        <v>121</v>
      </c>
      <c r="N555" s="32"/>
      <c r="O555" s="31">
        <v>60</v>
      </c>
      <c r="P555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5"/>
      <c r="R555" s="785"/>
      <c r="S555" s="785"/>
      <c r="T555" s="786"/>
      <c r="U555" s="33"/>
      <c r="V555" s="33"/>
      <c r="W555" s="34" t="s">
        <v>69</v>
      </c>
      <c r="X555" s="775">
        <v>0</v>
      </c>
      <c r="Y555" s="776">
        <f t="shared" si="104"/>
        <v>0</v>
      </c>
      <c r="Z555" s="35" t="str">
        <f t="shared" ref="Z555:Z560" si="109">IFERROR(IF(Y555=0,"",ROUNDUP(Y555/H555,0)*0.01196),"")</f>
        <v/>
      </c>
      <c r="AA555" s="55"/>
      <c r="AB555" s="56"/>
      <c r="AC555" s="639" t="s">
        <v>119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27" customHeight="1" x14ac:dyDescent="0.25">
      <c r="A556" s="53" t="s">
        <v>868</v>
      </c>
      <c r="B556" s="53" t="s">
        <v>869</v>
      </c>
      <c r="C556" s="30">
        <v>4301011961</v>
      </c>
      <c r="D556" s="782">
        <v>4680115885271</v>
      </c>
      <c r="E556" s="783"/>
      <c r="F556" s="774">
        <v>0.88</v>
      </c>
      <c r="G556" s="31">
        <v>6</v>
      </c>
      <c r="H556" s="774">
        <v>5.28</v>
      </c>
      <c r="I556" s="774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12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5"/>
      <c r="R556" s="785"/>
      <c r="S556" s="785"/>
      <c r="T556" s="786"/>
      <c r="U556" s="33"/>
      <c r="V556" s="33"/>
      <c r="W556" s="34" t="s">
        <v>69</v>
      </c>
      <c r="X556" s="775">
        <v>100</v>
      </c>
      <c r="Y556" s="776">
        <f t="shared" si="104"/>
        <v>100.32000000000001</v>
      </c>
      <c r="Z556" s="35">
        <f t="shared" si="109"/>
        <v>0.22724</v>
      </c>
      <c r="AA556" s="55"/>
      <c r="AB556" s="56"/>
      <c r="AC556" s="641" t="s">
        <v>870</v>
      </c>
      <c r="AG556" s="63"/>
      <c r="AJ556" s="66"/>
      <c r="AK556" s="66">
        <v>0</v>
      </c>
      <c r="BB556" s="642" t="s">
        <v>1</v>
      </c>
      <c r="BM556" s="63">
        <f t="shared" si="105"/>
        <v>106.81818181818181</v>
      </c>
      <c r="BN556" s="63">
        <f t="shared" si="106"/>
        <v>107.16</v>
      </c>
      <c r="BO556" s="63">
        <f t="shared" si="107"/>
        <v>0.18210955710955709</v>
      </c>
      <c r="BP556" s="63">
        <f t="shared" si="108"/>
        <v>0.18269230769230771</v>
      </c>
    </row>
    <row r="557" spans="1:68" ht="16.5" customHeight="1" x14ac:dyDescent="0.25">
      <c r="A557" s="53" t="s">
        <v>871</v>
      </c>
      <c r="B557" s="53" t="s">
        <v>872</v>
      </c>
      <c r="C557" s="30">
        <v>4301011774</v>
      </c>
      <c r="D557" s="782">
        <v>4680115884502</v>
      </c>
      <c r="E557" s="783"/>
      <c r="F557" s="774">
        <v>0.88</v>
      </c>
      <c r="G557" s="31">
        <v>6</v>
      </c>
      <c r="H557" s="774">
        <v>5.28</v>
      </c>
      <c r="I557" s="774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9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5"/>
      <c r="R557" s="785"/>
      <c r="S557" s="785"/>
      <c r="T557" s="786"/>
      <c r="U557" s="33"/>
      <c r="V557" s="33"/>
      <c r="W557" s="34" t="s">
        <v>69</v>
      </c>
      <c r="X557" s="775">
        <v>0</v>
      </c>
      <c r="Y557" s="776">
        <f t="shared" si="104"/>
        <v>0</v>
      </c>
      <c r="Z557" s="35" t="str">
        <f t="shared" si="109"/>
        <v/>
      </c>
      <c r="AA557" s="55"/>
      <c r="AB557" s="56"/>
      <c r="AC557" s="643" t="s">
        <v>873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27" customHeight="1" x14ac:dyDescent="0.25">
      <c r="A558" s="53" t="s">
        <v>874</v>
      </c>
      <c r="B558" s="53" t="s">
        <v>875</v>
      </c>
      <c r="C558" s="30">
        <v>4301011771</v>
      </c>
      <c r="D558" s="782">
        <v>4607091389104</v>
      </c>
      <c r="E558" s="783"/>
      <c r="F558" s="774">
        <v>0.88</v>
      </c>
      <c r="G558" s="31">
        <v>6</v>
      </c>
      <c r="H558" s="774">
        <v>5.28</v>
      </c>
      <c r="I558" s="774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1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5"/>
      <c r="R558" s="785"/>
      <c r="S558" s="785"/>
      <c r="T558" s="786"/>
      <c r="U558" s="33"/>
      <c r="V558" s="33"/>
      <c r="W558" s="34" t="s">
        <v>69</v>
      </c>
      <c r="X558" s="775">
        <v>300</v>
      </c>
      <c r="Y558" s="776">
        <f t="shared" si="104"/>
        <v>300.96000000000004</v>
      </c>
      <c r="Z558" s="35">
        <f t="shared" si="109"/>
        <v>0.68171999999999999</v>
      </c>
      <c r="AA558" s="55"/>
      <c r="AB558" s="56"/>
      <c r="AC558" s="645" t="s">
        <v>865</v>
      </c>
      <c r="AG558" s="63"/>
      <c r="AJ558" s="66"/>
      <c r="AK558" s="66">
        <v>0</v>
      </c>
      <c r="BB558" s="646" t="s">
        <v>1</v>
      </c>
      <c r="BM558" s="63">
        <f t="shared" si="105"/>
        <v>320.45454545454544</v>
      </c>
      <c r="BN558" s="63">
        <f t="shared" si="106"/>
        <v>321.48</v>
      </c>
      <c r="BO558" s="63">
        <f t="shared" si="107"/>
        <v>0.54632867132867136</v>
      </c>
      <c r="BP558" s="63">
        <f t="shared" si="108"/>
        <v>0.54807692307692313</v>
      </c>
    </row>
    <row r="559" spans="1:68" ht="16.5" customHeight="1" x14ac:dyDescent="0.25">
      <c r="A559" s="53" t="s">
        <v>876</v>
      </c>
      <c r="B559" s="53" t="s">
        <v>877</v>
      </c>
      <c r="C559" s="30">
        <v>4301011799</v>
      </c>
      <c r="D559" s="782">
        <v>4680115884519</v>
      </c>
      <c r="E559" s="783"/>
      <c r="F559" s="774">
        <v>0.88</v>
      </c>
      <c r="G559" s="31">
        <v>6</v>
      </c>
      <c r="H559" s="774">
        <v>5.28</v>
      </c>
      <c r="I559" s="774">
        <v>5.64</v>
      </c>
      <c r="J559" s="31">
        <v>104</v>
      </c>
      <c r="K559" s="31" t="s">
        <v>118</v>
      </c>
      <c r="L559" s="31"/>
      <c r="M559" s="32" t="s">
        <v>77</v>
      </c>
      <c r="N559" s="32"/>
      <c r="O559" s="31">
        <v>60</v>
      </c>
      <c r="P559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5"/>
      <c r="R559" s="785"/>
      <c r="S559" s="785"/>
      <c r="T559" s="786"/>
      <c r="U559" s="33"/>
      <c r="V559" s="33"/>
      <c r="W559" s="34" t="s">
        <v>69</v>
      </c>
      <c r="X559" s="775">
        <v>0</v>
      </c>
      <c r="Y559" s="776">
        <f t="shared" si="104"/>
        <v>0</v>
      </c>
      <c r="Z559" s="35" t="str">
        <f t="shared" si="109"/>
        <v/>
      </c>
      <c r="AA559" s="55"/>
      <c r="AB559" s="56"/>
      <c r="AC559" s="647" t="s">
        <v>878</v>
      </c>
      <c r="AG559" s="63"/>
      <c r="AJ559" s="66"/>
      <c r="AK559" s="66">
        <v>0</v>
      </c>
      <c r="BB559" s="648" t="s">
        <v>1</v>
      </c>
      <c r="BM559" s="63">
        <f t="shared" si="105"/>
        <v>0</v>
      </c>
      <c r="BN559" s="63">
        <f t="shared" si="106"/>
        <v>0</v>
      </c>
      <c r="BO559" s="63">
        <f t="shared" si="107"/>
        <v>0</v>
      </c>
      <c r="BP559" s="63">
        <f t="shared" si="108"/>
        <v>0</v>
      </c>
    </row>
    <row r="560" spans="1:68" ht="27" customHeight="1" x14ac:dyDescent="0.25">
      <c r="A560" s="53" t="s">
        <v>879</v>
      </c>
      <c r="B560" s="53" t="s">
        <v>880</v>
      </c>
      <c r="C560" s="30">
        <v>4301011376</v>
      </c>
      <c r="D560" s="782">
        <v>4680115885226</v>
      </c>
      <c r="E560" s="783"/>
      <c r="F560" s="774">
        <v>0.88</v>
      </c>
      <c r="G560" s="31">
        <v>6</v>
      </c>
      <c r="H560" s="774">
        <v>5.28</v>
      </c>
      <c r="I560" s="774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9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5"/>
      <c r="R560" s="785"/>
      <c r="S560" s="785"/>
      <c r="T560" s="786"/>
      <c r="U560" s="33"/>
      <c r="V560" s="33"/>
      <c r="W560" s="34" t="s">
        <v>69</v>
      </c>
      <c r="X560" s="775">
        <v>300</v>
      </c>
      <c r="Y560" s="776">
        <f t="shared" si="104"/>
        <v>300.96000000000004</v>
      </c>
      <c r="Z560" s="35">
        <f t="shared" si="109"/>
        <v>0.68171999999999999</v>
      </c>
      <c r="AA560" s="55"/>
      <c r="AB560" s="56"/>
      <c r="AC560" s="649" t="s">
        <v>881</v>
      </c>
      <c r="AG560" s="63"/>
      <c r="AJ560" s="66"/>
      <c r="AK560" s="66">
        <v>0</v>
      </c>
      <c r="BB560" s="650" t="s">
        <v>1</v>
      </c>
      <c r="BM560" s="63">
        <f t="shared" si="105"/>
        <v>320.45454545454544</v>
      </c>
      <c r="BN560" s="63">
        <f t="shared" si="106"/>
        <v>321.48</v>
      </c>
      <c r="BO560" s="63">
        <f t="shared" si="107"/>
        <v>0.54632867132867136</v>
      </c>
      <c r="BP560" s="63">
        <f t="shared" si="108"/>
        <v>0.54807692307692313</v>
      </c>
    </row>
    <row r="561" spans="1:68" ht="27" customHeight="1" x14ac:dyDescent="0.25">
      <c r="A561" s="53" t="s">
        <v>882</v>
      </c>
      <c r="B561" s="53" t="s">
        <v>883</v>
      </c>
      <c r="C561" s="30">
        <v>4301011778</v>
      </c>
      <c r="D561" s="782">
        <v>4680115880603</v>
      </c>
      <c r="E561" s="783"/>
      <c r="F561" s="774">
        <v>0.6</v>
      </c>
      <c r="G561" s="31">
        <v>6</v>
      </c>
      <c r="H561" s="774">
        <v>3.6</v>
      </c>
      <c r="I561" s="774">
        <v>3.81</v>
      </c>
      <c r="J561" s="31">
        <v>132</v>
      </c>
      <c r="K561" s="31" t="s">
        <v>128</v>
      </c>
      <c r="L561" s="31"/>
      <c r="M561" s="32" t="s">
        <v>121</v>
      </c>
      <c r="N561" s="32"/>
      <c r="O561" s="31">
        <v>60</v>
      </c>
      <c r="P561" s="9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5"/>
      <c r="R561" s="785"/>
      <c r="S561" s="785"/>
      <c r="T561" s="786"/>
      <c r="U561" s="33"/>
      <c r="V561" s="33"/>
      <c r="W561" s="34" t="s">
        <v>69</v>
      </c>
      <c r="X561" s="775">
        <v>0</v>
      </c>
      <c r="Y561" s="776">
        <f t="shared" si="104"/>
        <v>0</v>
      </c>
      <c r="Z561" s="35" t="str">
        <f>IFERROR(IF(Y561=0,"",ROUNDUP(Y561/H561,0)*0.00902),"")</f>
        <v/>
      </c>
      <c r="AA561" s="55"/>
      <c r="AB561" s="56"/>
      <c r="AC561" s="651" t="s">
        <v>119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customHeight="1" x14ac:dyDescent="0.25">
      <c r="A562" s="53" t="s">
        <v>882</v>
      </c>
      <c r="B562" s="53" t="s">
        <v>884</v>
      </c>
      <c r="C562" s="30">
        <v>4301012035</v>
      </c>
      <c r="D562" s="782">
        <v>4680115880603</v>
      </c>
      <c r="E562" s="783"/>
      <c r="F562" s="774">
        <v>0.6</v>
      </c>
      <c r="G562" s="31">
        <v>8</v>
      </c>
      <c r="H562" s="774">
        <v>4.8</v>
      </c>
      <c r="I562" s="774">
        <v>6.96</v>
      </c>
      <c r="J562" s="31">
        <v>120</v>
      </c>
      <c r="K562" s="31" t="s">
        <v>128</v>
      </c>
      <c r="L562" s="31"/>
      <c r="M562" s="32" t="s">
        <v>121</v>
      </c>
      <c r="N562" s="32"/>
      <c r="O562" s="31">
        <v>60</v>
      </c>
      <c r="P562" s="12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5"/>
      <c r="R562" s="785"/>
      <c r="S562" s="785"/>
      <c r="T562" s="786"/>
      <c r="U562" s="33"/>
      <c r="V562" s="33"/>
      <c r="W562" s="34" t="s">
        <v>69</v>
      </c>
      <c r="X562" s="775">
        <v>0</v>
      </c>
      <c r="Y562" s="776">
        <f t="shared" si="104"/>
        <v>0</v>
      </c>
      <c r="Z562" s="35" t="str">
        <f>IFERROR(IF(Y562=0,"",ROUNDUP(Y562/H562,0)*0.00937),"")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customHeight="1" x14ac:dyDescent="0.25">
      <c r="A563" s="53" t="s">
        <v>885</v>
      </c>
      <c r="B563" s="53" t="s">
        <v>886</v>
      </c>
      <c r="C563" s="30">
        <v>4301012036</v>
      </c>
      <c r="D563" s="782">
        <v>4680115882782</v>
      </c>
      <c r="E563" s="783"/>
      <c r="F563" s="774">
        <v>0.6</v>
      </c>
      <c r="G563" s="31">
        <v>8</v>
      </c>
      <c r="H563" s="774">
        <v>4.8</v>
      </c>
      <c r="I563" s="774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11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5"/>
      <c r="R563" s="785"/>
      <c r="S563" s="785"/>
      <c r="T563" s="786"/>
      <c r="U563" s="33"/>
      <c r="V563" s="33"/>
      <c r="W563" s="34" t="s">
        <v>69</v>
      </c>
      <c r="X563" s="775">
        <v>0</v>
      </c>
      <c r="Y563" s="776">
        <f t="shared" si="104"/>
        <v>0</v>
      </c>
      <c r="Z563" s="35" t="str">
        <f>IFERROR(IF(Y563=0,"",ROUNDUP(Y563/H563,0)*0.00937),"")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customHeight="1" x14ac:dyDescent="0.25">
      <c r="A564" s="53" t="s">
        <v>887</v>
      </c>
      <c r="B564" s="53" t="s">
        <v>888</v>
      </c>
      <c r="C564" s="30">
        <v>4301011784</v>
      </c>
      <c r="D564" s="782">
        <v>4607091389982</v>
      </c>
      <c r="E564" s="783"/>
      <c r="F564" s="774">
        <v>0.6</v>
      </c>
      <c r="G564" s="31">
        <v>6</v>
      </c>
      <c r="H564" s="774">
        <v>3.6</v>
      </c>
      <c r="I564" s="774">
        <v>3.81</v>
      </c>
      <c r="J564" s="31">
        <v>132</v>
      </c>
      <c r="K564" s="31" t="s">
        <v>128</v>
      </c>
      <c r="L564" s="31"/>
      <c r="M564" s="32" t="s">
        <v>121</v>
      </c>
      <c r="N564" s="32"/>
      <c r="O564" s="31">
        <v>60</v>
      </c>
      <c r="P564" s="10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5"/>
      <c r="R564" s="785"/>
      <c r="S564" s="785"/>
      <c r="T564" s="786"/>
      <c r="U564" s="33"/>
      <c r="V564" s="33"/>
      <c r="W564" s="34" t="s">
        <v>69</v>
      </c>
      <c r="X564" s="775">
        <v>0</v>
      </c>
      <c r="Y564" s="776">
        <f t="shared" si="104"/>
        <v>0</v>
      </c>
      <c r="Z564" s="35" t="str">
        <f>IFERROR(IF(Y564=0,"",ROUNDUP(Y564/H564,0)*0.00902),"")</f>
        <v/>
      </c>
      <c r="AA564" s="55"/>
      <c r="AB564" s="56"/>
      <c r="AC564" s="657" t="s">
        <v>865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ht="27" customHeight="1" x14ac:dyDescent="0.25">
      <c r="A565" s="53" t="s">
        <v>887</v>
      </c>
      <c r="B565" s="53" t="s">
        <v>889</v>
      </c>
      <c r="C565" s="30">
        <v>4301012034</v>
      </c>
      <c r="D565" s="782">
        <v>4607091389982</v>
      </c>
      <c r="E565" s="783"/>
      <c r="F565" s="774">
        <v>0.6</v>
      </c>
      <c r="G565" s="31">
        <v>8</v>
      </c>
      <c r="H565" s="774">
        <v>4.8</v>
      </c>
      <c r="I565" s="774">
        <v>6.96</v>
      </c>
      <c r="J565" s="31">
        <v>120</v>
      </c>
      <c r="K565" s="31" t="s">
        <v>128</v>
      </c>
      <c r="L565" s="31"/>
      <c r="M565" s="32" t="s">
        <v>121</v>
      </c>
      <c r="N565" s="32"/>
      <c r="O565" s="31">
        <v>60</v>
      </c>
      <c r="P565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5"/>
      <c r="R565" s="785"/>
      <c r="S565" s="785"/>
      <c r="T565" s="786"/>
      <c r="U565" s="33"/>
      <c r="V565" s="33"/>
      <c r="W565" s="34" t="s">
        <v>69</v>
      </c>
      <c r="X565" s="775">
        <v>0</v>
      </c>
      <c r="Y565" s="776">
        <f t="shared" si="104"/>
        <v>0</v>
      </c>
      <c r="Z565" s="35" t="str">
        <f>IFERROR(IF(Y565=0,"",ROUNDUP(Y565/H565,0)*0.00937),"")</f>
        <v/>
      </c>
      <c r="AA565" s="55"/>
      <c r="AB565" s="56"/>
      <c r="AC565" s="659" t="s">
        <v>865</v>
      </c>
      <c r="AG565" s="63"/>
      <c r="AJ565" s="66"/>
      <c r="AK565" s="66">
        <v>0</v>
      </c>
      <c r="BB565" s="660" t="s">
        <v>1</v>
      </c>
      <c r="BM565" s="63">
        <f t="shared" si="105"/>
        <v>0</v>
      </c>
      <c r="BN565" s="63">
        <f t="shared" si="106"/>
        <v>0</v>
      </c>
      <c r="BO565" s="63">
        <f t="shared" si="107"/>
        <v>0</v>
      </c>
      <c r="BP565" s="63">
        <f t="shared" si="108"/>
        <v>0</v>
      </c>
    </row>
    <row r="566" spans="1:68" x14ac:dyDescent="0.2">
      <c r="A566" s="801"/>
      <c r="B566" s="800"/>
      <c r="C566" s="800"/>
      <c r="D566" s="800"/>
      <c r="E566" s="800"/>
      <c r="F566" s="800"/>
      <c r="G566" s="800"/>
      <c r="H566" s="800"/>
      <c r="I566" s="800"/>
      <c r="J566" s="800"/>
      <c r="K566" s="800"/>
      <c r="L566" s="800"/>
      <c r="M566" s="800"/>
      <c r="N566" s="800"/>
      <c r="O566" s="802"/>
      <c r="P566" s="796" t="s">
        <v>71</v>
      </c>
      <c r="Q566" s="794"/>
      <c r="R566" s="794"/>
      <c r="S566" s="794"/>
      <c r="T566" s="794"/>
      <c r="U566" s="794"/>
      <c r="V566" s="795"/>
      <c r="W566" s="36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132.57575757575756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133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1.5906799999999999</v>
      </c>
      <c r="AA566" s="778"/>
      <c r="AB566" s="778"/>
      <c r="AC566" s="778"/>
    </row>
    <row r="567" spans="1:68" x14ac:dyDescent="0.2">
      <c r="A567" s="800"/>
      <c r="B567" s="800"/>
      <c r="C567" s="800"/>
      <c r="D567" s="800"/>
      <c r="E567" s="800"/>
      <c r="F567" s="800"/>
      <c r="G567" s="800"/>
      <c r="H567" s="800"/>
      <c r="I567" s="800"/>
      <c r="J567" s="800"/>
      <c r="K567" s="800"/>
      <c r="L567" s="800"/>
      <c r="M567" s="800"/>
      <c r="N567" s="800"/>
      <c r="O567" s="802"/>
      <c r="P567" s="796" t="s">
        <v>71</v>
      </c>
      <c r="Q567" s="794"/>
      <c r="R567" s="794"/>
      <c r="S567" s="794"/>
      <c r="T567" s="794"/>
      <c r="U567" s="794"/>
      <c r="V567" s="795"/>
      <c r="W567" s="36" t="s">
        <v>69</v>
      </c>
      <c r="X567" s="777">
        <f>IFERROR(SUM(X554:X565),"0")</f>
        <v>700</v>
      </c>
      <c r="Y567" s="777">
        <f>IFERROR(SUM(Y554:Y565),"0")</f>
        <v>702.24</v>
      </c>
      <c r="Z567" s="36"/>
      <c r="AA567" s="778"/>
      <c r="AB567" s="778"/>
      <c r="AC567" s="778"/>
    </row>
    <row r="568" spans="1:68" ht="14.25" customHeight="1" x14ac:dyDescent="0.25">
      <c r="A568" s="799" t="s">
        <v>172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766"/>
      <c r="AB568" s="766"/>
      <c r="AC568" s="766"/>
    </row>
    <row r="569" spans="1:68" ht="16.5" customHeight="1" x14ac:dyDescent="0.25">
      <c r="A569" s="53" t="s">
        <v>890</v>
      </c>
      <c r="B569" s="53" t="s">
        <v>891</v>
      </c>
      <c r="C569" s="30">
        <v>4301020222</v>
      </c>
      <c r="D569" s="782">
        <v>4607091388930</v>
      </c>
      <c r="E569" s="783"/>
      <c r="F569" s="774">
        <v>0.88</v>
      </c>
      <c r="G569" s="31">
        <v>6</v>
      </c>
      <c r="H569" s="774">
        <v>5.28</v>
      </c>
      <c r="I569" s="774">
        <v>5.64</v>
      </c>
      <c r="J569" s="31">
        <v>104</v>
      </c>
      <c r="K569" s="31" t="s">
        <v>118</v>
      </c>
      <c r="L569" s="31"/>
      <c r="M569" s="32" t="s">
        <v>121</v>
      </c>
      <c r="N569" s="32"/>
      <c r="O569" s="31">
        <v>55</v>
      </c>
      <c r="P569" s="9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5"/>
      <c r="R569" s="785"/>
      <c r="S569" s="785"/>
      <c r="T569" s="786"/>
      <c r="U569" s="33"/>
      <c r="V569" s="33"/>
      <c r="W569" s="34" t="s">
        <v>69</v>
      </c>
      <c r="X569" s="775">
        <v>300</v>
      </c>
      <c r="Y569" s="776">
        <f>IFERROR(IF(X569="",0,CEILING((X569/$H569),1)*$H569),"")</f>
        <v>300.96000000000004</v>
      </c>
      <c r="Z569" s="35">
        <f>IFERROR(IF(Y569=0,"",ROUNDUP(Y569/H569,0)*0.01196),"")</f>
        <v>0.68171999999999999</v>
      </c>
      <c r="AA569" s="55"/>
      <c r="AB569" s="56"/>
      <c r="AC569" s="661" t="s">
        <v>892</v>
      </c>
      <c r="AG569" s="63"/>
      <c r="AJ569" s="66"/>
      <c r="AK569" s="66">
        <v>0</v>
      </c>
      <c r="BB569" s="662" t="s">
        <v>1</v>
      </c>
      <c r="BM569" s="63">
        <f>IFERROR(X569*I569/H569,"0")</f>
        <v>320.45454545454544</v>
      </c>
      <c r="BN569" s="63">
        <f>IFERROR(Y569*I569/H569,"0")</f>
        <v>321.48</v>
      </c>
      <c r="BO569" s="63">
        <f>IFERROR(1/J569*(X569/H569),"0")</f>
        <v>0.54632867132867136</v>
      </c>
      <c r="BP569" s="63">
        <f>IFERROR(1/J569*(Y569/H569),"0")</f>
        <v>0.54807692307692313</v>
      </c>
    </row>
    <row r="570" spans="1:68" ht="16.5" customHeight="1" x14ac:dyDescent="0.25">
      <c r="A570" s="53" t="s">
        <v>893</v>
      </c>
      <c r="B570" s="53" t="s">
        <v>894</v>
      </c>
      <c r="C570" s="30">
        <v>4301020364</v>
      </c>
      <c r="D570" s="782">
        <v>4680115880054</v>
      </c>
      <c r="E570" s="783"/>
      <c r="F570" s="774">
        <v>0.6</v>
      </c>
      <c r="G570" s="31">
        <v>8</v>
      </c>
      <c r="H570" s="774">
        <v>4.8</v>
      </c>
      <c r="I570" s="774">
        <v>6.96</v>
      </c>
      <c r="J570" s="31">
        <v>120</v>
      </c>
      <c r="K570" s="31" t="s">
        <v>128</v>
      </c>
      <c r="L570" s="31"/>
      <c r="M570" s="32" t="s">
        <v>121</v>
      </c>
      <c r="N570" s="32"/>
      <c r="O570" s="31">
        <v>55</v>
      </c>
      <c r="P570" s="116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5"/>
      <c r="R570" s="785"/>
      <c r="S570" s="785"/>
      <c r="T570" s="786"/>
      <c r="U570" s="33"/>
      <c r="V570" s="33"/>
      <c r="W570" s="34" t="s">
        <v>69</v>
      </c>
      <c r="X570" s="775">
        <v>0</v>
      </c>
      <c r="Y570" s="776">
        <f>IFERROR(IF(X570="",0,CEILING((X570/$H570),1)*$H570),"")</f>
        <v>0</v>
      </c>
      <c r="Z570" s="35" t="str">
        <f>IFERROR(IF(Y570=0,"",ROUNDUP(Y570/H570,0)*0.00937),"")</f>
        <v/>
      </c>
      <c r="AA570" s="55"/>
      <c r="AB570" s="56"/>
      <c r="AC570" s="663" t="s">
        <v>892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customHeight="1" x14ac:dyDescent="0.25">
      <c r="A571" s="53" t="s">
        <v>893</v>
      </c>
      <c r="B571" s="53" t="s">
        <v>895</v>
      </c>
      <c r="C571" s="30">
        <v>4301020206</v>
      </c>
      <c r="D571" s="782">
        <v>4680115880054</v>
      </c>
      <c r="E571" s="783"/>
      <c r="F571" s="774">
        <v>0.6</v>
      </c>
      <c r="G571" s="31">
        <v>6</v>
      </c>
      <c r="H571" s="774">
        <v>3.6</v>
      </c>
      <c r="I571" s="774">
        <v>3.81</v>
      </c>
      <c r="J571" s="31">
        <v>132</v>
      </c>
      <c r="K571" s="31" t="s">
        <v>128</v>
      </c>
      <c r="L571" s="31"/>
      <c r="M571" s="32" t="s">
        <v>121</v>
      </c>
      <c r="N571" s="32"/>
      <c r="O571" s="31">
        <v>55</v>
      </c>
      <c r="P571" s="11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5"/>
      <c r="R571" s="785"/>
      <c r="S571" s="785"/>
      <c r="T571" s="786"/>
      <c r="U571" s="33"/>
      <c r="V571" s="33"/>
      <c r="W571" s="34" t="s">
        <v>69</v>
      </c>
      <c r="X571" s="775">
        <v>0</v>
      </c>
      <c r="Y571" s="776">
        <f>IFERROR(IF(X571="",0,CEILING((X571/$H571),1)*$H571),"")</f>
        <v>0</v>
      </c>
      <c r="Z571" s="35" t="str">
        <f>IFERROR(IF(Y571=0,"",ROUNDUP(Y571/H571,0)*0.00902),"")</f>
        <v/>
      </c>
      <c r="AA571" s="55"/>
      <c r="AB571" s="56"/>
      <c r="AC571" s="665" t="s">
        <v>892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x14ac:dyDescent="0.2">
      <c r="A572" s="801"/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2"/>
      <c r="P572" s="796" t="s">
        <v>71</v>
      </c>
      <c r="Q572" s="794"/>
      <c r="R572" s="794"/>
      <c r="S572" s="794"/>
      <c r="T572" s="794"/>
      <c r="U572" s="794"/>
      <c r="V572" s="795"/>
      <c r="W572" s="36" t="s">
        <v>72</v>
      </c>
      <c r="X572" s="777">
        <f>IFERROR(X569/H569,"0")+IFERROR(X570/H570,"0")+IFERROR(X571/H571,"0")</f>
        <v>56.818181818181813</v>
      </c>
      <c r="Y572" s="777">
        <f>IFERROR(Y569/H569,"0")+IFERROR(Y570/H570,"0")+IFERROR(Y571/H571,"0")</f>
        <v>57.000000000000007</v>
      </c>
      <c r="Z572" s="777">
        <f>IFERROR(IF(Z569="",0,Z569),"0")+IFERROR(IF(Z570="",0,Z570),"0")+IFERROR(IF(Z571="",0,Z571),"0")</f>
        <v>0.68171999999999999</v>
      </c>
      <c r="AA572" s="778"/>
      <c r="AB572" s="778"/>
      <c r="AC572" s="778"/>
    </row>
    <row r="573" spans="1:68" x14ac:dyDescent="0.2">
      <c r="A573" s="800"/>
      <c r="B573" s="800"/>
      <c r="C573" s="800"/>
      <c r="D573" s="800"/>
      <c r="E573" s="800"/>
      <c r="F573" s="800"/>
      <c r="G573" s="800"/>
      <c r="H573" s="800"/>
      <c r="I573" s="800"/>
      <c r="J573" s="800"/>
      <c r="K573" s="800"/>
      <c r="L573" s="800"/>
      <c r="M573" s="800"/>
      <c r="N573" s="800"/>
      <c r="O573" s="802"/>
      <c r="P573" s="796" t="s">
        <v>71</v>
      </c>
      <c r="Q573" s="794"/>
      <c r="R573" s="794"/>
      <c r="S573" s="794"/>
      <c r="T573" s="794"/>
      <c r="U573" s="794"/>
      <c r="V573" s="795"/>
      <c r="W573" s="36" t="s">
        <v>69</v>
      </c>
      <c r="X573" s="777">
        <f>IFERROR(SUM(X569:X571),"0")</f>
        <v>300</v>
      </c>
      <c r="Y573" s="777">
        <f>IFERROR(SUM(Y569:Y571),"0")</f>
        <v>300.96000000000004</v>
      </c>
      <c r="Z573" s="36"/>
      <c r="AA573" s="778"/>
      <c r="AB573" s="778"/>
      <c r="AC573" s="778"/>
    </row>
    <row r="574" spans="1:68" ht="14.25" customHeight="1" x14ac:dyDescent="0.25">
      <c r="A574" s="799" t="s">
        <v>64</v>
      </c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00"/>
      <c r="P574" s="800"/>
      <c r="Q574" s="800"/>
      <c r="R574" s="800"/>
      <c r="S574" s="800"/>
      <c r="T574" s="800"/>
      <c r="U574" s="800"/>
      <c r="V574" s="800"/>
      <c r="W574" s="800"/>
      <c r="X574" s="800"/>
      <c r="Y574" s="800"/>
      <c r="Z574" s="800"/>
      <c r="AA574" s="766"/>
      <c r="AB574" s="766"/>
      <c r="AC574" s="766"/>
    </row>
    <row r="575" spans="1:68" ht="27" customHeight="1" x14ac:dyDescent="0.25">
      <c r="A575" s="53" t="s">
        <v>896</v>
      </c>
      <c r="B575" s="53" t="s">
        <v>897</v>
      </c>
      <c r="C575" s="30">
        <v>4301031252</v>
      </c>
      <c r="D575" s="782">
        <v>4680115883116</v>
      </c>
      <c r="E575" s="783"/>
      <c r="F575" s="774">
        <v>0.88</v>
      </c>
      <c r="G575" s="31">
        <v>6</v>
      </c>
      <c r="H575" s="774">
        <v>5.28</v>
      </c>
      <c r="I575" s="774">
        <v>5.64</v>
      </c>
      <c r="J575" s="31">
        <v>104</v>
      </c>
      <c r="K575" s="31" t="s">
        <v>118</v>
      </c>
      <c r="L575" s="31"/>
      <c r="M575" s="32" t="s">
        <v>121</v>
      </c>
      <c r="N575" s="32"/>
      <c r="O575" s="31">
        <v>60</v>
      </c>
      <c r="P575" s="9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5"/>
      <c r="R575" s="785"/>
      <c r="S575" s="785"/>
      <c r="T575" s="786"/>
      <c r="U575" s="33"/>
      <c r="V575" s="33"/>
      <c r="W575" s="34" t="s">
        <v>69</v>
      </c>
      <c r="X575" s="775">
        <v>300</v>
      </c>
      <c r="Y575" s="776">
        <f t="shared" ref="Y575:Y583" si="110">IFERROR(IF(X575="",0,CEILING((X575/$H575),1)*$H575),"")</f>
        <v>300.96000000000004</v>
      </c>
      <c r="Z575" s="35">
        <f>IFERROR(IF(Y575=0,"",ROUNDUP(Y575/H575,0)*0.01196),"")</f>
        <v>0.68171999999999999</v>
      </c>
      <c r="AA575" s="55"/>
      <c r="AB575" s="56"/>
      <c r="AC575" s="667" t="s">
        <v>898</v>
      </c>
      <c r="AG575" s="63"/>
      <c r="AJ575" s="66"/>
      <c r="AK575" s="66">
        <v>0</v>
      </c>
      <c r="BB575" s="668" t="s">
        <v>1</v>
      </c>
      <c r="BM575" s="63">
        <f t="shared" ref="BM575:BM583" si="111">IFERROR(X575*I575/H575,"0")</f>
        <v>320.45454545454544</v>
      </c>
      <c r="BN575" s="63">
        <f t="shared" ref="BN575:BN583" si="112">IFERROR(Y575*I575/H575,"0")</f>
        <v>321.48</v>
      </c>
      <c r="BO575" s="63">
        <f t="shared" ref="BO575:BO583" si="113">IFERROR(1/J575*(X575/H575),"0")</f>
        <v>0.54632867132867136</v>
      </c>
      <c r="BP575" s="63">
        <f t="shared" ref="BP575:BP583" si="114">IFERROR(1/J575*(Y575/H575),"0")</f>
        <v>0.54807692307692313</v>
      </c>
    </row>
    <row r="576" spans="1:68" ht="27" customHeight="1" x14ac:dyDescent="0.25">
      <c r="A576" s="53" t="s">
        <v>899</v>
      </c>
      <c r="B576" s="53" t="s">
        <v>900</v>
      </c>
      <c r="C576" s="30">
        <v>4301031248</v>
      </c>
      <c r="D576" s="782">
        <v>4680115883093</v>
      </c>
      <c r="E576" s="783"/>
      <c r="F576" s="774">
        <v>0.88</v>
      </c>
      <c r="G576" s="31">
        <v>6</v>
      </c>
      <c r="H576" s="774">
        <v>5.28</v>
      </c>
      <c r="I576" s="774">
        <v>5.64</v>
      </c>
      <c r="J576" s="31">
        <v>104</v>
      </c>
      <c r="K576" s="31" t="s">
        <v>118</v>
      </c>
      <c r="L576" s="31"/>
      <c r="M576" s="32" t="s">
        <v>68</v>
      </c>
      <c r="N576" s="32"/>
      <c r="O576" s="31">
        <v>60</v>
      </c>
      <c r="P576" s="8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5"/>
      <c r="R576" s="785"/>
      <c r="S576" s="785"/>
      <c r="T576" s="786"/>
      <c r="U576" s="33"/>
      <c r="V576" s="33"/>
      <c r="W576" s="34" t="s">
        <v>69</v>
      </c>
      <c r="X576" s="775">
        <v>300</v>
      </c>
      <c r="Y576" s="776">
        <f t="shared" si="110"/>
        <v>300.96000000000004</v>
      </c>
      <c r="Z576" s="35">
        <f>IFERROR(IF(Y576=0,"",ROUNDUP(Y576/H576,0)*0.01196),"")</f>
        <v>0.68171999999999999</v>
      </c>
      <c r="AA576" s="55"/>
      <c r="AB576" s="56"/>
      <c r="AC576" s="669" t="s">
        <v>901</v>
      </c>
      <c r="AG576" s="63"/>
      <c r="AJ576" s="66"/>
      <c r="AK576" s="66">
        <v>0</v>
      </c>
      <c r="BB576" s="670" t="s">
        <v>1</v>
      </c>
      <c r="BM576" s="63">
        <f t="shared" si="111"/>
        <v>320.45454545454544</v>
      </c>
      <c r="BN576" s="63">
        <f t="shared" si="112"/>
        <v>321.48</v>
      </c>
      <c r="BO576" s="63">
        <f t="shared" si="113"/>
        <v>0.54632867132867136</v>
      </c>
      <c r="BP576" s="63">
        <f t="shared" si="114"/>
        <v>0.54807692307692313</v>
      </c>
    </row>
    <row r="577" spans="1:68" ht="27" customHeight="1" x14ac:dyDescent="0.25">
      <c r="A577" s="53" t="s">
        <v>902</v>
      </c>
      <c r="B577" s="53" t="s">
        <v>903</v>
      </c>
      <c r="C577" s="30">
        <v>4301031250</v>
      </c>
      <c r="D577" s="782">
        <v>4680115883109</v>
      </c>
      <c r="E577" s="783"/>
      <c r="F577" s="774">
        <v>0.88</v>
      </c>
      <c r="G577" s="31">
        <v>6</v>
      </c>
      <c r="H577" s="774">
        <v>5.28</v>
      </c>
      <c r="I577" s="774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5"/>
      <c r="R577" s="785"/>
      <c r="S577" s="785"/>
      <c r="T577" s="786"/>
      <c r="U577" s="33"/>
      <c r="V577" s="33"/>
      <c r="W577" s="34" t="s">
        <v>69</v>
      </c>
      <c r="X577" s="775">
        <v>300</v>
      </c>
      <c r="Y577" s="776">
        <f t="shared" si="110"/>
        <v>300.96000000000004</v>
      </c>
      <c r="Z577" s="35">
        <f>IFERROR(IF(Y577=0,"",ROUNDUP(Y577/H577,0)*0.01196),"")</f>
        <v>0.68171999999999999</v>
      </c>
      <c r="AA577" s="55"/>
      <c r="AB577" s="56"/>
      <c r="AC577" s="671" t="s">
        <v>904</v>
      </c>
      <c r="AG577" s="63"/>
      <c r="AJ577" s="66"/>
      <c r="AK577" s="66">
        <v>0</v>
      </c>
      <c r="BB577" s="672" t="s">
        <v>1</v>
      </c>
      <c r="BM577" s="63">
        <f t="shared" si="111"/>
        <v>320.45454545454544</v>
      </c>
      <c r="BN577" s="63">
        <f t="shared" si="112"/>
        <v>321.48</v>
      </c>
      <c r="BO577" s="63">
        <f t="shared" si="113"/>
        <v>0.54632867132867136</v>
      </c>
      <c r="BP577" s="63">
        <f t="shared" si="114"/>
        <v>0.54807692307692313</v>
      </c>
    </row>
    <row r="578" spans="1:68" ht="27" customHeight="1" x14ac:dyDescent="0.25">
      <c r="A578" s="53" t="s">
        <v>905</v>
      </c>
      <c r="B578" s="53" t="s">
        <v>906</v>
      </c>
      <c r="C578" s="30">
        <v>4301031249</v>
      </c>
      <c r="D578" s="782">
        <v>4680115882072</v>
      </c>
      <c r="E578" s="783"/>
      <c r="F578" s="774">
        <v>0.6</v>
      </c>
      <c r="G578" s="31">
        <v>6</v>
      </c>
      <c r="H578" s="774">
        <v>3.6</v>
      </c>
      <c r="I578" s="774">
        <v>3.81</v>
      </c>
      <c r="J578" s="31">
        <v>132</v>
      </c>
      <c r="K578" s="31" t="s">
        <v>128</v>
      </c>
      <c r="L578" s="31"/>
      <c r="M578" s="32" t="s">
        <v>121</v>
      </c>
      <c r="N578" s="32"/>
      <c r="O578" s="31">
        <v>60</v>
      </c>
      <c r="P578" s="9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5"/>
      <c r="R578" s="785"/>
      <c r="S578" s="785"/>
      <c r="T578" s="786"/>
      <c r="U578" s="33"/>
      <c r="V578" s="33"/>
      <c r="W578" s="34" t="s">
        <v>69</v>
      </c>
      <c r="X578" s="775">
        <v>0</v>
      </c>
      <c r="Y578" s="776">
        <f t="shared" si="110"/>
        <v>0</v>
      </c>
      <c r="Z578" s="35" t="str">
        <f>IFERROR(IF(Y578=0,"",ROUNDUP(Y578/H578,0)*0.00902),"")</f>
        <v/>
      </c>
      <c r="AA578" s="55"/>
      <c r="AB578" s="56"/>
      <c r="AC578" s="673" t="s">
        <v>907</v>
      </c>
      <c r="AG578" s="63"/>
      <c r="AJ578" s="66"/>
      <c r="AK578" s="66">
        <v>0</v>
      </c>
      <c r="BB578" s="674" t="s">
        <v>1</v>
      </c>
      <c r="BM578" s="63">
        <f t="shared" si="111"/>
        <v>0</v>
      </c>
      <c r="BN578" s="63">
        <f t="shared" si="112"/>
        <v>0</v>
      </c>
      <c r="BO578" s="63">
        <f t="shared" si="113"/>
        <v>0</v>
      </c>
      <c r="BP578" s="63">
        <f t="shared" si="114"/>
        <v>0</v>
      </c>
    </row>
    <row r="579" spans="1:68" ht="27" customHeight="1" x14ac:dyDescent="0.25">
      <c r="A579" s="53" t="s">
        <v>905</v>
      </c>
      <c r="B579" s="53" t="s">
        <v>908</v>
      </c>
      <c r="C579" s="30">
        <v>4301031383</v>
      </c>
      <c r="D579" s="782">
        <v>4680115882072</v>
      </c>
      <c r="E579" s="783"/>
      <c r="F579" s="774">
        <v>0.6</v>
      </c>
      <c r="G579" s="31">
        <v>8</v>
      </c>
      <c r="H579" s="774">
        <v>4.8</v>
      </c>
      <c r="I579" s="774">
        <v>6.96</v>
      </c>
      <c r="J579" s="31">
        <v>120</v>
      </c>
      <c r="K579" s="31" t="s">
        <v>128</v>
      </c>
      <c r="L579" s="31"/>
      <c r="M579" s="32" t="s">
        <v>121</v>
      </c>
      <c r="N579" s="32"/>
      <c r="O579" s="31">
        <v>60</v>
      </c>
      <c r="P579" s="8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5"/>
      <c r="R579" s="785"/>
      <c r="S579" s="785"/>
      <c r="T579" s="786"/>
      <c r="U579" s="33"/>
      <c r="V579" s="33"/>
      <c r="W579" s="34" t="s">
        <v>69</v>
      </c>
      <c r="X579" s="775">
        <v>0</v>
      </c>
      <c r="Y579" s="776">
        <f t="shared" si="110"/>
        <v>0</v>
      </c>
      <c r="Z579" s="35" t="str">
        <f>IFERROR(IF(Y579=0,"",ROUNDUP(Y579/H579,0)*0.00937),"")</f>
        <v/>
      </c>
      <c r="AA579" s="55"/>
      <c r="AB579" s="56"/>
      <c r="AC579" s="675" t="s">
        <v>907</v>
      </c>
      <c r="AG579" s="63"/>
      <c r="AJ579" s="66"/>
      <c r="AK579" s="66">
        <v>0</v>
      </c>
      <c r="BB579" s="676" t="s">
        <v>1</v>
      </c>
      <c r="BM579" s="63">
        <f t="shared" si="111"/>
        <v>0</v>
      </c>
      <c r="BN579" s="63">
        <f t="shared" si="112"/>
        <v>0</v>
      </c>
      <c r="BO579" s="63">
        <f t="shared" si="113"/>
        <v>0</v>
      </c>
      <c r="BP579" s="63">
        <f t="shared" si="114"/>
        <v>0</v>
      </c>
    </row>
    <row r="580" spans="1:68" ht="27" customHeight="1" x14ac:dyDescent="0.25">
      <c r="A580" s="53" t="s">
        <v>909</v>
      </c>
      <c r="B580" s="53" t="s">
        <v>910</v>
      </c>
      <c r="C580" s="30">
        <v>4301031251</v>
      </c>
      <c r="D580" s="782">
        <v>4680115882102</v>
      </c>
      <c r="E580" s="783"/>
      <c r="F580" s="774">
        <v>0.6</v>
      </c>
      <c r="G580" s="31">
        <v>6</v>
      </c>
      <c r="H580" s="774">
        <v>3.6</v>
      </c>
      <c r="I580" s="774">
        <v>3.81</v>
      </c>
      <c r="J580" s="31">
        <v>132</v>
      </c>
      <c r="K580" s="31" t="s">
        <v>128</v>
      </c>
      <c r="L580" s="31"/>
      <c r="M580" s="32" t="s">
        <v>68</v>
      </c>
      <c r="N580" s="32"/>
      <c r="O580" s="31">
        <v>60</v>
      </c>
      <c r="P580" s="9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5"/>
      <c r="R580" s="785"/>
      <c r="S580" s="785"/>
      <c r="T580" s="786"/>
      <c r="U580" s="33"/>
      <c r="V580" s="33"/>
      <c r="W580" s="34" t="s">
        <v>69</v>
      </c>
      <c r="X580" s="775">
        <v>0</v>
      </c>
      <c r="Y580" s="776">
        <f t="shared" si="110"/>
        <v>0</v>
      </c>
      <c r="Z580" s="35" t="str">
        <f>IFERROR(IF(Y580=0,"",ROUNDUP(Y580/H580,0)*0.00902),"")</f>
        <v/>
      </c>
      <c r="AA580" s="55"/>
      <c r="AB580" s="56"/>
      <c r="AC580" s="677" t="s">
        <v>901</v>
      </c>
      <c r="AG580" s="63"/>
      <c r="AJ580" s="66"/>
      <c r="AK580" s="66">
        <v>0</v>
      </c>
      <c r="BB580" s="678" t="s">
        <v>1</v>
      </c>
      <c r="BM580" s="63">
        <f t="shared" si="111"/>
        <v>0</v>
      </c>
      <c r="BN580" s="63">
        <f t="shared" si="112"/>
        <v>0</v>
      </c>
      <c r="BO580" s="63">
        <f t="shared" si="113"/>
        <v>0</v>
      </c>
      <c r="BP580" s="63">
        <f t="shared" si="114"/>
        <v>0</v>
      </c>
    </row>
    <row r="581" spans="1:68" ht="27" customHeight="1" x14ac:dyDescent="0.25">
      <c r="A581" s="53" t="s">
        <v>909</v>
      </c>
      <c r="B581" s="53" t="s">
        <v>911</v>
      </c>
      <c r="C581" s="30">
        <v>4301031385</v>
      </c>
      <c r="D581" s="782">
        <v>4680115882102</v>
      </c>
      <c r="E581" s="783"/>
      <c r="F581" s="774">
        <v>0.6</v>
      </c>
      <c r="G581" s="31">
        <v>8</v>
      </c>
      <c r="H581" s="774">
        <v>4.8</v>
      </c>
      <c r="I581" s="774">
        <v>6.69</v>
      </c>
      <c r="J581" s="31">
        <v>120</v>
      </c>
      <c r="K581" s="31" t="s">
        <v>128</v>
      </c>
      <c r="L581" s="31"/>
      <c r="M581" s="32" t="s">
        <v>68</v>
      </c>
      <c r="N581" s="32"/>
      <c r="O581" s="31">
        <v>60</v>
      </c>
      <c r="P581" s="106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5"/>
      <c r="R581" s="785"/>
      <c r="S581" s="785"/>
      <c r="T581" s="786"/>
      <c r="U581" s="33"/>
      <c r="V581" s="33"/>
      <c r="W581" s="34" t="s">
        <v>69</v>
      </c>
      <c r="X581" s="775">
        <v>0</v>
      </c>
      <c r="Y581" s="776">
        <f t="shared" si="110"/>
        <v>0</v>
      </c>
      <c r="Z581" s="35" t="str">
        <f>IFERROR(IF(Y581=0,"",ROUNDUP(Y581/H581,0)*0.00937),"")</f>
        <v/>
      </c>
      <c r="AA581" s="55"/>
      <c r="AB581" s="56"/>
      <c r="AC581" s="679" t="s">
        <v>912</v>
      </c>
      <c r="AG581" s="63"/>
      <c r="AJ581" s="66"/>
      <c r="AK581" s="66">
        <v>0</v>
      </c>
      <c r="BB581" s="680" t="s">
        <v>1</v>
      </c>
      <c r="BM581" s="63">
        <f t="shared" si="111"/>
        <v>0</v>
      </c>
      <c r="BN581" s="63">
        <f t="shared" si="112"/>
        <v>0</v>
      </c>
      <c r="BO581" s="63">
        <f t="shared" si="113"/>
        <v>0</v>
      </c>
      <c r="BP581" s="63">
        <f t="shared" si="114"/>
        <v>0</v>
      </c>
    </row>
    <row r="582" spans="1:68" ht="27" customHeight="1" x14ac:dyDescent="0.25">
      <c r="A582" s="53" t="s">
        <v>913</v>
      </c>
      <c r="B582" s="53" t="s">
        <v>914</v>
      </c>
      <c r="C582" s="30">
        <v>4301031253</v>
      </c>
      <c r="D582" s="782">
        <v>4680115882096</v>
      </c>
      <c r="E582" s="783"/>
      <c r="F582" s="774">
        <v>0.6</v>
      </c>
      <c r="G582" s="31">
        <v>6</v>
      </c>
      <c r="H582" s="774">
        <v>3.6</v>
      </c>
      <c r="I582" s="774">
        <v>3.81</v>
      </c>
      <c r="J582" s="31">
        <v>132</v>
      </c>
      <c r="K582" s="31" t="s">
        <v>128</v>
      </c>
      <c r="L582" s="31"/>
      <c r="M582" s="32" t="s">
        <v>68</v>
      </c>
      <c r="N582" s="32"/>
      <c r="O582" s="31">
        <v>60</v>
      </c>
      <c r="P582" s="9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5"/>
      <c r="R582" s="785"/>
      <c r="S582" s="785"/>
      <c r="T582" s="786"/>
      <c r="U582" s="33"/>
      <c r="V582" s="33"/>
      <c r="W582" s="34" t="s">
        <v>69</v>
      </c>
      <c r="X582" s="775">
        <v>0</v>
      </c>
      <c r="Y582" s="776">
        <f t="shared" si="110"/>
        <v>0</v>
      </c>
      <c r="Z582" s="35" t="str">
        <f>IFERROR(IF(Y582=0,"",ROUNDUP(Y582/H582,0)*0.00902),"")</f>
        <v/>
      </c>
      <c r="AA582" s="55"/>
      <c r="AB582" s="56"/>
      <c r="AC582" s="681" t="s">
        <v>904</v>
      </c>
      <c r="AG582" s="63"/>
      <c r="AJ582" s="66"/>
      <c r="AK582" s="66">
        <v>0</v>
      </c>
      <c r="BB582" s="682" t="s">
        <v>1</v>
      </c>
      <c r="BM582" s="63">
        <f t="shared" si="111"/>
        <v>0</v>
      </c>
      <c r="BN582" s="63">
        <f t="shared" si="112"/>
        <v>0</v>
      </c>
      <c r="BO582" s="63">
        <f t="shared" si="113"/>
        <v>0</v>
      </c>
      <c r="BP582" s="63">
        <f t="shared" si="114"/>
        <v>0</v>
      </c>
    </row>
    <row r="583" spans="1:68" ht="27" customHeight="1" x14ac:dyDescent="0.25">
      <c r="A583" s="53" t="s">
        <v>913</v>
      </c>
      <c r="B583" s="53" t="s">
        <v>915</v>
      </c>
      <c r="C583" s="30">
        <v>4301031384</v>
      </c>
      <c r="D583" s="782">
        <v>4680115882096</v>
      </c>
      <c r="E583" s="783"/>
      <c r="F583" s="774">
        <v>0.6</v>
      </c>
      <c r="G583" s="31">
        <v>8</v>
      </c>
      <c r="H583" s="774">
        <v>4.8</v>
      </c>
      <c r="I583" s="774">
        <v>6.69</v>
      </c>
      <c r="J583" s="31">
        <v>120</v>
      </c>
      <c r="K583" s="31" t="s">
        <v>128</v>
      </c>
      <c r="L583" s="31"/>
      <c r="M583" s="32" t="s">
        <v>68</v>
      </c>
      <c r="N583" s="32"/>
      <c r="O583" s="31">
        <v>60</v>
      </c>
      <c r="P583" s="8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5"/>
      <c r="R583" s="785"/>
      <c r="S583" s="785"/>
      <c r="T583" s="786"/>
      <c r="U583" s="33"/>
      <c r="V583" s="33"/>
      <c r="W583" s="34" t="s">
        <v>69</v>
      </c>
      <c r="X583" s="775">
        <v>0</v>
      </c>
      <c r="Y583" s="776">
        <f t="shared" si="110"/>
        <v>0</v>
      </c>
      <c r="Z583" s="35" t="str">
        <f>IFERROR(IF(Y583=0,"",ROUNDUP(Y583/H583,0)*0.00937),"")</f>
        <v/>
      </c>
      <c r="AA583" s="55"/>
      <c r="AB583" s="56"/>
      <c r="AC583" s="683" t="s">
        <v>916</v>
      </c>
      <c r="AG583" s="63"/>
      <c r="AJ583" s="66"/>
      <c r="AK583" s="66">
        <v>0</v>
      </c>
      <c r="BB583" s="684" t="s">
        <v>1</v>
      </c>
      <c r="BM583" s="63">
        <f t="shared" si="111"/>
        <v>0</v>
      </c>
      <c r="BN583" s="63">
        <f t="shared" si="112"/>
        <v>0</v>
      </c>
      <c r="BO583" s="63">
        <f t="shared" si="113"/>
        <v>0</v>
      </c>
      <c r="BP583" s="63">
        <f t="shared" si="114"/>
        <v>0</v>
      </c>
    </row>
    <row r="584" spans="1:68" x14ac:dyDescent="0.2">
      <c r="A584" s="801"/>
      <c r="B584" s="800"/>
      <c r="C584" s="800"/>
      <c r="D584" s="800"/>
      <c r="E584" s="800"/>
      <c r="F584" s="800"/>
      <c r="G584" s="800"/>
      <c r="H584" s="800"/>
      <c r="I584" s="800"/>
      <c r="J584" s="800"/>
      <c r="K584" s="800"/>
      <c r="L584" s="800"/>
      <c r="M584" s="800"/>
      <c r="N584" s="800"/>
      <c r="O584" s="802"/>
      <c r="P584" s="796" t="s">
        <v>71</v>
      </c>
      <c r="Q584" s="794"/>
      <c r="R584" s="794"/>
      <c r="S584" s="794"/>
      <c r="T584" s="794"/>
      <c r="U584" s="794"/>
      <c r="V584" s="795"/>
      <c r="W584" s="36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170.45454545454544</v>
      </c>
      <c r="Y584" s="777">
        <f>IFERROR(Y575/H575,"0")+IFERROR(Y576/H576,"0")+IFERROR(Y577/H577,"0")+IFERROR(Y578/H578,"0")+IFERROR(Y579/H579,"0")+IFERROR(Y580/H580,"0")+IFERROR(Y581/H581,"0")+IFERROR(Y582/H582,"0")+IFERROR(Y583/H583,"0")</f>
        <v>171.00000000000003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2.0451600000000001</v>
      </c>
      <c r="AA584" s="778"/>
      <c r="AB584" s="778"/>
      <c r="AC584" s="778"/>
    </row>
    <row r="585" spans="1:68" x14ac:dyDescent="0.2">
      <c r="A585" s="800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800"/>
      <c r="N585" s="800"/>
      <c r="O585" s="802"/>
      <c r="P585" s="796" t="s">
        <v>71</v>
      </c>
      <c r="Q585" s="794"/>
      <c r="R585" s="794"/>
      <c r="S585" s="794"/>
      <c r="T585" s="794"/>
      <c r="U585" s="794"/>
      <c r="V585" s="795"/>
      <c r="W585" s="36" t="s">
        <v>69</v>
      </c>
      <c r="X585" s="777">
        <f>IFERROR(SUM(X575:X583),"0")</f>
        <v>900</v>
      </c>
      <c r="Y585" s="777">
        <f>IFERROR(SUM(Y575:Y583),"0")</f>
        <v>902.88000000000011</v>
      </c>
      <c r="Z585" s="36"/>
      <c r="AA585" s="778"/>
      <c r="AB585" s="778"/>
      <c r="AC585" s="778"/>
    </row>
    <row r="586" spans="1:68" ht="14.25" customHeight="1" x14ac:dyDescent="0.25">
      <c r="A586" s="799" t="s">
        <v>73</v>
      </c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00"/>
      <c r="P586" s="800"/>
      <c r="Q586" s="800"/>
      <c r="R586" s="800"/>
      <c r="S586" s="800"/>
      <c r="T586" s="800"/>
      <c r="U586" s="800"/>
      <c r="V586" s="800"/>
      <c r="W586" s="800"/>
      <c r="X586" s="800"/>
      <c r="Y586" s="800"/>
      <c r="Z586" s="800"/>
      <c r="AA586" s="766"/>
      <c r="AB586" s="766"/>
      <c r="AC586" s="766"/>
    </row>
    <row r="587" spans="1:68" ht="27" customHeight="1" x14ac:dyDescent="0.25">
      <c r="A587" s="53" t="s">
        <v>917</v>
      </c>
      <c r="B587" s="53" t="s">
        <v>918</v>
      </c>
      <c r="C587" s="30">
        <v>4301051230</v>
      </c>
      <c r="D587" s="782">
        <v>4607091383409</v>
      </c>
      <c r="E587" s="783"/>
      <c r="F587" s="774">
        <v>1.3</v>
      </c>
      <c r="G587" s="31">
        <v>6</v>
      </c>
      <c r="H587" s="774">
        <v>7.8</v>
      </c>
      <c r="I587" s="774">
        <v>8.3460000000000001</v>
      </c>
      <c r="J587" s="31">
        <v>56</v>
      </c>
      <c r="K587" s="31" t="s">
        <v>118</v>
      </c>
      <c r="L587" s="31"/>
      <c r="M587" s="32" t="s">
        <v>68</v>
      </c>
      <c r="N587" s="32"/>
      <c r="O587" s="31">
        <v>45</v>
      </c>
      <c r="P587" s="11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5"/>
      <c r="R587" s="785"/>
      <c r="S587" s="785"/>
      <c r="T587" s="786"/>
      <c r="U587" s="33"/>
      <c r="V587" s="33"/>
      <c r="W587" s="34" t="s">
        <v>69</v>
      </c>
      <c r="X587" s="775">
        <v>0</v>
      </c>
      <c r="Y587" s="776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919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27" customHeight="1" x14ac:dyDescent="0.25">
      <c r="A588" s="53" t="s">
        <v>920</v>
      </c>
      <c r="B588" s="53" t="s">
        <v>921</v>
      </c>
      <c r="C588" s="30">
        <v>4301051231</v>
      </c>
      <c r="D588" s="782">
        <v>4607091383416</v>
      </c>
      <c r="E588" s="783"/>
      <c r="F588" s="774">
        <v>1.3</v>
      </c>
      <c r="G588" s="31">
        <v>6</v>
      </c>
      <c r="H588" s="774">
        <v>7.8</v>
      </c>
      <c r="I588" s="774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5"/>
      <c r="R588" s="785"/>
      <c r="S588" s="785"/>
      <c r="T588" s="786"/>
      <c r="U588" s="33"/>
      <c r="V588" s="33"/>
      <c r="W588" s="34" t="s">
        <v>69</v>
      </c>
      <c r="X588" s="775">
        <v>0</v>
      </c>
      <c r="Y588" s="776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922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37.5" customHeight="1" x14ac:dyDescent="0.25">
      <c r="A589" s="53" t="s">
        <v>923</v>
      </c>
      <c r="B589" s="53" t="s">
        <v>924</v>
      </c>
      <c r="C589" s="30">
        <v>4301051058</v>
      </c>
      <c r="D589" s="782">
        <v>4680115883536</v>
      </c>
      <c r="E589" s="783"/>
      <c r="F589" s="774">
        <v>0.3</v>
      </c>
      <c r="G589" s="31">
        <v>6</v>
      </c>
      <c r="H589" s="774">
        <v>1.8</v>
      </c>
      <c r="I589" s="774">
        <v>2.0459999999999998</v>
      </c>
      <c r="J589" s="31">
        <v>182</v>
      </c>
      <c r="K589" s="31" t="s">
        <v>76</v>
      </c>
      <c r="L589" s="31"/>
      <c r="M589" s="32" t="s">
        <v>68</v>
      </c>
      <c r="N589" s="32"/>
      <c r="O589" s="31">
        <v>45</v>
      </c>
      <c r="P58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5"/>
      <c r="R589" s="785"/>
      <c r="S589" s="785"/>
      <c r="T589" s="786"/>
      <c r="U589" s="33"/>
      <c r="V589" s="33"/>
      <c r="W589" s="34" t="s">
        <v>69</v>
      </c>
      <c r="X589" s="775">
        <v>0</v>
      </c>
      <c r="Y589" s="776">
        <f>IFERROR(IF(X589="",0,CEILING((X589/$H589),1)*$H589),"")</f>
        <v>0</v>
      </c>
      <c r="Z589" s="35" t="str">
        <f>IFERROR(IF(Y589=0,"",ROUNDUP(Y589/H589,0)*0.00651),"")</f>
        <v/>
      </c>
      <c r="AA589" s="55"/>
      <c r="AB589" s="56"/>
      <c r="AC589" s="689" t="s">
        <v>925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x14ac:dyDescent="0.2">
      <c r="A590" s="801"/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2"/>
      <c r="P590" s="796" t="s">
        <v>71</v>
      </c>
      <c r="Q590" s="794"/>
      <c r="R590" s="794"/>
      <c r="S590" s="794"/>
      <c r="T590" s="794"/>
      <c r="U590" s="794"/>
      <c r="V590" s="795"/>
      <c r="W590" s="36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800"/>
      <c r="B591" s="800"/>
      <c r="C591" s="800"/>
      <c r="D591" s="800"/>
      <c r="E591" s="800"/>
      <c r="F591" s="800"/>
      <c r="G591" s="800"/>
      <c r="H591" s="800"/>
      <c r="I591" s="800"/>
      <c r="J591" s="800"/>
      <c r="K591" s="800"/>
      <c r="L591" s="800"/>
      <c r="M591" s="800"/>
      <c r="N591" s="800"/>
      <c r="O591" s="802"/>
      <c r="P591" s="796" t="s">
        <v>71</v>
      </c>
      <c r="Q591" s="794"/>
      <c r="R591" s="794"/>
      <c r="S591" s="794"/>
      <c r="T591" s="794"/>
      <c r="U591" s="794"/>
      <c r="V591" s="795"/>
      <c r="W591" s="36" t="s">
        <v>69</v>
      </c>
      <c r="X591" s="777">
        <f>IFERROR(SUM(X587:X589),"0")</f>
        <v>0</v>
      </c>
      <c r="Y591" s="777">
        <f>IFERROR(SUM(Y587:Y589),"0")</f>
        <v>0</v>
      </c>
      <c r="Z591" s="36"/>
      <c r="AA591" s="778"/>
      <c r="AB591" s="778"/>
      <c r="AC591" s="778"/>
    </row>
    <row r="592" spans="1:68" ht="14.25" customHeight="1" x14ac:dyDescent="0.25">
      <c r="A592" s="799" t="s">
        <v>213</v>
      </c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00"/>
      <c r="P592" s="800"/>
      <c r="Q592" s="800"/>
      <c r="R592" s="800"/>
      <c r="S592" s="800"/>
      <c r="T592" s="800"/>
      <c r="U592" s="800"/>
      <c r="V592" s="800"/>
      <c r="W592" s="800"/>
      <c r="X592" s="800"/>
      <c r="Y592" s="800"/>
      <c r="Z592" s="800"/>
      <c r="AA592" s="766"/>
      <c r="AB592" s="766"/>
      <c r="AC592" s="766"/>
    </row>
    <row r="593" spans="1:68" ht="27" customHeight="1" x14ac:dyDescent="0.25">
      <c r="A593" s="53" t="s">
        <v>926</v>
      </c>
      <c r="B593" s="53" t="s">
        <v>927</v>
      </c>
      <c r="C593" s="30">
        <v>4301060363</v>
      </c>
      <c r="D593" s="782">
        <v>4680115885035</v>
      </c>
      <c r="E593" s="783"/>
      <c r="F593" s="774">
        <v>1</v>
      </c>
      <c r="G593" s="31">
        <v>4</v>
      </c>
      <c r="H593" s="774">
        <v>4</v>
      </c>
      <c r="I593" s="774">
        <v>4.4160000000000004</v>
      </c>
      <c r="J593" s="31">
        <v>104</v>
      </c>
      <c r="K593" s="31" t="s">
        <v>118</v>
      </c>
      <c r="L593" s="31"/>
      <c r="M593" s="32" t="s">
        <v>68</v>
      </c>
      <c r="N593" s="32"/>
      <c r="O593" s="31">
        <v>35</v>
      </c>
      <c r="P593" s="11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5"/>
      <c r="R593" s="785"/>
      <c r="S593" s="785"/>
      <c r="T593" s="786"/>
      <c r="U593" s="33"/>
      <c r="V593" s="33"/>
      <c r="W593" s="34" t="s">
        <v>69</v>
      </c>
      <c r="X593" s="775">
        <v>0</v>
      </c>
      <c r="Y593" s="776">
        <f>IFERROR(IF(X593="",0,CEILING((X593/$H593),1)*$H593),"")</f>
        <v>0</v>
      </c>
      <c r="Z593" s="35" t="str">
        <f>IFERROR(IF(Y593=0,"",ROUNDUP(Y593/H593,0)*0.01196),"")</f>
        <v/>
      </c>
      <c r="AA593" s="55"/>
      <c r="AB593" s="56"/>
      <c r="AC593" s="691" t="s">
        <v>928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t="27" customHeight="1" x14ac:dyDescent="0.25">
      <c r="A594" s="53" t="s">
        <v>929</v>
      </c>
      <c r="B594" s="53" t="s">
        <v>930</v>
      </c>
      <c r="C594" s="30">
        <v>4301060436</v>
      </c>
      <c r="D594" s="782">
        <v>4680115885936</v>
      </c>
      <c r="E594" s="783"/>
      <c r="F594" s="774">
        <v>1.3</v>
      </c>
      <c r="G594" s="31">
        <v>6</v>
      </c>
      <c r="H594" s="774">
        <v>7.8</v>
      </c>
      <c r="I594" s="774">
        <v>8.2799999999999994</v>
      </c>
      <c r="J594" s="31">
        <v>56</v>
      </c>
      <c r="K594" s="31" t="s">
        <v>118</v>
      </c>
      <c r="L594" s="31"/>
      <c r="M594" s="32" t="s">
        <v>68</v>
      </c>
      <c r="N594" s="32"/>
      <c r="O594" s="31">
        <v>35</v>
      </c>
      <c r="P594" s="1216" t="s">
        <v>931</v>
      </c>
      <c r="Q594" s="785"/>
      <c r="R594" s="785"/>
      <c r="S594" s="785"/>
      <c r="T594" s="786"/>
      <c r="U594" s="33"/>
      <c r="V594" s="33"/>
      <c r="W594" s="34" t="s">
        <v>69</v>
      </c>
      <c r="X594" s="775">
        <v>0</v>
      </c>
      <c r="Y594" s="776">
        <f>IFERROR(IF(X594="",0,CEILING((X594/$H594),1)*$H594),"")</f>
        <v>0</v>
      </c>
      <c r="Z594" s="35" t="str">
        <f>IFERROR(IF(Y594=0,"",ROUNDUP(Y594/H594,0)*0.02175),"")</f>
        <v/>
      </c>
      <c r="AA594" s="55"/>
      <c r="AB594" s="56"/>
      <c r="AC594" s="693" t="s">
        <v>928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x14ac:dyDescent="0.2">
      <c r="A595" s="801"/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2"/>
      <c r="P595" s="796" t="s">
        <v>71</v>
      </c>
      <c r="Q595" s="794"/>
      <c r="R595" s="794"/>
      <c r="S595" s="794"/>
      <c r="T595" s="794"/>
      <c r="U595" s="794"/>
      <c r="V595" s="795"/>
      <c r="W595" s="36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800"/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2"/>
      <c r="P596" s="796" t="s">
        <v>71</v>
      </c>
      <c r="Q596" s="794"/>
      <c r="R596" s="794"/>
      <c r="S596" s="794"/>
      <c r="T596" s="794"/>
      <c r="U596" s="794"/>
      <c r="V596" s="795"/>
      <c r="W596" s="36" t="s">
        <v>69</v>
      </c>
      <c r="X596" s="777">
        <f>IFERROR(SUM(X593:X594),"0")</f>
        <v>0</v>
      </c>
      <c r="Y596" s="777">
        <f>IFERROR(SUM(Y593:Y594),"0")</f>
        <v>0</v>
      </c>
      <c r="Z596" s="36"/>
      <c r="AA596" s="778"/>
      <c r="AB596" s="778"/>
      <c r="AC596" s="778"/>
    </row>
    <row r="597" spans="1:68" ht="27.75" customHeight="1" x14ac:dyDescent="0.2">
      <c r="A597" s="889" t="s">
        <v>932</v>
      </c>
      <c r="B597" s="890"/>
      <c r="C597" s="890"/>
      <c r="D597" s="890"/>
      <c r="E597" s="890"/>
      <c r="F597" s="890"/>
      <c r="G597" s="890"/>
      <c r="H597" s="890"/>
      <c r="I597" s="890"/>
      <c r="J597" s="890"/>
      <c r="K597" s="890"/>
      <c r="L597" s="890"/>
      <c r="M597" s="890"/>
      <c r="N597" s="890"/>
      <c r="O597" s="890"/>
      <c r="P597" s="890"/>
      <c r="Q597" s="890"/>
      <c r="R597" s="890"/>
      <c r="S597" s="890"/>
      <c r="T597" s="890"/>
      <c r="U597" s="890"/>
      <c r="V597" s="890"/>
      <c r="W597" s="890"/>
      <c r="X597" s="890"/>
      <c r="Y597" s="890"/>
      <c r="Z597" s="890"/>
      <c r="AA597" s="47"/>
      <c r="AB597" s="47"/>
      <c r="AC597" s="47"/>
    </row>
    <row r="598" spans="1:68" ht="16.5" customHeight="1" x14ac:dyDescent="0.25">
      <c r="A598" s="807" t="s">
        <v>932</v>
      </c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00"/>
      <c r="P598" s="800"/>
      <c r="Q598" s="800"/>
      <c r="R598" s="800"/>
      <c r="S598" s="800"/>
      <c r="T598" s="800"/>
      <c r="U598" s="800"/>
      <c r="V598" s="800"/>
      <c r="W598" s="800"/>
      <c r="X598" s="800"/>
      <c r="Y598" s="800"/>
      <c r="Z598" s="800"/>
      <c r="AA598" s="771"/>
      <c r="AB598" s="771"/>
      <c r="AC598" s="771"/>
    </row>
    <row r="599" spans="1:68" ht="14.25" customHeight="1" x14ac:dyDescent="0.25">
      <c r="A599" s="799" t="s">
        <v>115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766"/>
      <c r="AB599" s="766"/>
      <c r="AC599" s="766"/>
    </row>
    <row r="600" spans="1:68" ht="27" customHeight="1" x14ac:dyDescent="0.25">
      <c r="A600" s="53" t="s">
        <v>933</v>
      </c>
      <c r="B600" s="53" t="s">
        <v>934</v>
      </c>
      <c r="C600" s="30">
        <v>4301011763</v>
      </c>
      <c r="D600" s="782">
        <v>4640242181011</v>
      </c>
      <c r="E600" s="783"/>
      <c r="F600" s="774">
        <v>1.35</v>
      </c>
      <c r="G600" s="31">
        <v>8</v>
      </c>
      <c r="H600" s="774">
        <v>10.8</v>
      </c>
      <c r="I600" s="774">
        <v>11.28</v>
      </c>
      <c r="J600" s="31">
        <v>56</v>
      </c>
      <c r="K600" s="31" t="s">
        <v>118</v>
      </c>
      <c r="L600" s="31"/>
      <c r="M600" s="32" t="s">
        <v>77</v>
      </c>
      <c r="N600" s="32"/>
      <c r="O600" s="31">
        <v>55</v>
      </c>
      <c r="P600" s="1215" t="s">
        <v>935</v>
      </c>
      <c r="Q600" s="785"/>
      <c r="R600" s="785"/>
      <c r="S600" s="785"/>
      <c r="T600" s="786"/>
      <c r="U600" s="33"/>
      <c r="V600" s="33"/>
      <c r="W600" s="34" t="s">
        <v>69</v>
      </c>
      <c r="X600" s="775">
        <v>0</v>
      </c>
      <c r="Y600" s="776">
        <f t="shared" ref="Y600:Y606" si="115">IFERROR(IF(X600="",0,CEILING((X600/$H600),1)*$H600),"")</f>
        <v>0</v>
      </c>
      <c r="Z600" s="35" t="str">
        <f>IFERROR(IF(Y600=0,"",ROUNDUP(Y600/H600,0)*0.02175),"")</f>
        <v/>
      </c>
      <c r="AA600" s="55"/>
      <c r="AB600" s="56"/>
      <c r="AC600" s="695" t="s">
        <v>936</v>
      </c>
      <c r="AG600" s="63"/>
      <c r="AJ600" s="66"/>
      <c r="AK600" s="66">
        <v>0</v>
      </c>
      <c r="BB600" s="696" t="s">
        <v>1</v>
      </c>
      <c r="BM600" s="63">
        <f t="shared" ref="BM600:BM606" si="116">IFERROR(X600*I600/H600,"0")</f>
        <v>0</v>
      </c>
      <c r="BN600" s="63">
        <f t="shared" ref="BN600:BN606" si="117">IFERROR(Y600*I600/H600,"0")</f>
        <v>0</v>
      </c>
      <c r="BO600" s="63">
        <f t="shared" ref="BO600:BO606" si="118">IFERROR(1/J600*(X600/H600),"0")</f>
        <v>0</v>
      </c>
      <c r="BP600" s="63">
        <f t="shared" ref="BP600:BP606" si="119">IFERROR(1/J600*(Y600/H600),"0")</f>
        <v>0</v>
      </c>
    </row>
    <row r="601" spans="1:68" ht="27" customHeight="1" x14ac:dyDescent="0.25">
      <c r="A601" s="53" t="s">
        <v>937</v>
      </c>
      <c r="B601" s="53" t="s">
        <v>938</v>
      </c>
      <c r="C601" s="30">
        <v>4301011585</v>
      </c>
      <c r="D601" s="782">
        <v>4640242180441</v>
      </c>
      <c r="E601" s="783"/>
      <c r="F601" s="774">
        <v>1.5</v>
      </c>
      <c r="G601" s="31">
        <v>8</v>
      </c>
      <c r="H601" s="774">
        <v>12</v>
      </c>
      <c r="I601" s="774">
        <v>12.48</v>
      </c>
      <c r="J601" s="31">
        <v>56</v>
      </c>
      <c r="K601" s="31" t="s">
        <v>118</v>
      </c>
      <c r="L601" s="31"/>
      <c r="M601" s="32" t="s">
        <v>121</v>
      </c>
      <c r="N601" s="32"/>
      <c r="O601" s="31">
        <v>50</v>
      </c>
      <c r="P601" s="865" t="s">
        <v>939</v>
      </c>
      <c r="Q601" s="785"/>
      <c r="R601" s="785"/>
      <c r="S601" s="785"/>
      <c r="T601" s="786"/>
      <c r="U601" s="33"/>
      <c r="V601" s="33"/>
      <c r="W601" s="34" t="s">
        <v>69</v>
      </c>
      <c r="X601" s="775">
        <v>0</v>
      </c>
      <c r="Y601" s="776">
        <f t="shared" si="115"/>
        <v>0</v>
      </c>
      <c r="Z601" s="35" t="str">
        <f>IFERROR(IF(Y601=0,"",ROUNDUP(Y601/H601,0)*0.02175),"")</f>
        <v/>
      </c>
      <c r="AA601" s="55"/>
      <c r="AB601" s="56"/>
      <c r="AC601" s="697" t="s">
        <v>940</v>
      </c>
      <c r="AG601" s="63"/>
      <c r="AJ601" s="66"/>
      <c r="AK601" s="66">
        <v>0</v>
      </c>
      <c r="BB601" s="698" t="s">
        <v>1</v>
      </c>
      <c r="BM601" s="63">
        <f t="shared" si="116"/>
        <v>0</v>
      </c>
      <c r="BN601" s="63">
        <f t="shared" si="117"/>
        <v>0</v>
      </c>
      <c r="BO601" s="63">
        <f t="shared" si="118"/>
        <v>0</v>
      </c>
      <c r="BP601" s="63">
        <f t="shared" si="119"/>
        <v>0</v>
      </c>
    </row>
    <row r="602" spans="1:68" ht="27" customHeight="1" x14ac:dyDescent="0.25">
      <c r="A602" s="53" t="s">
        <v>941</v>
      </c>
      <c r="B602" s="53" t="s">
        <v>942</v>
      </c>
      <c r="C602" s="30">
        <v>4301011584</v>
      </c>
      <c r="D602" s="782">
        <v>4640242180564</v>
      </c>
      <c r="E602" s="783"/>
      <c r="F602" s="774">
        <v>1.5</v>
      </c>
      <c r="G602" s="31">
        <v>8</v>
      </c>
      <c r="H602" s="774">
        <v>12</v>
      </c>
      <c r="I602" s="774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007" t="s">
        <v>943</v>
      </c>
      <c r="Q602" s="785"/>
      <c r="R602" s="785"/>
      <c r="S602" s="785"/>
      <c r="T602" s="786"/>
      <c r="U602" s="33"/>
      <c r="V602" s="33"/>
      <c r="W602" s="34" t="s">
        <v>69</v>
      </c>
      <c r="X602" s="775">
        <v>0</v>
      </c>
      <c r="Y602" s="776">
        <f t="shared" si="115"/>
        <v>0</v>
      </c>
      <c r="Z602" s="35" t="str">
        <f>IFERROR(IF(Y602=0,"",ROUNDUP(Y602/H602,0)*0.02175),"")</f>
        <v/>
      </c>
      <c r="AA602" s="55"/>
      <c r="AB602" s="56"/>
      <c r="AC602" s="699" t="s">
        <v>944</v>
      </c>
      <c r="AG602" s="63"/>
      <c r="AJ602" s="66"/>
      <c r="AK602" s="66">
        <v>0</v>
      </c>
      <c r="BB602" s="700" t="s">
        <v>1</v>
      </c>
      <c r="BM602" s="63">
        <f t="shared" si="116"/>
        <v>0</v>
      </c>
      <c r="BN602" s="63">
        <f t="shared" si="117"/>
        <v>0</v>
      </c>
      <c r="BO602" s="63">
        <f t="shared" si="118"/>
        <v>0</v>
      </c>
      <c r="BP602" s="63">
        <f t="shared" si="119"/>
        <v>0</v>
      </c>
    </row>
    <row r="603" spans="1:68" ht="27" customHeight="1" x14ac:dyDescent="0.25">
      <c r="A603" s="53" t="s">
        <v>945</v>
      </c>
      <c r="B603" s="53" t="s">
        <v>946</v>
      </c>
      <c r="C603" s="30">
        <v>4301011762</v>
      </c>
      <c r="D603" s="782">
        <v>4640242180922</v>
      </c>
      <c r="E603" s="783"/>
      <c r="F603" s="774">
        <v>1.35</v>
      </c>
      <c r="G603" s="31">
        <v>8</v>
      </c>
      <c r="H603" s="774">
        <v>10.8</v>
      </c>
      <c r="I603" s="774">
        <v>11.28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55</v>
      </c>
      <c r="P603" s="892" t="s">
        <v>947</v>
      </c>
      <c r="Q603" s="785"/>
      <c r="R603" s="785"/>
      <c r="S603" s="785"/>
      <c r="T603" s="786"/>
      <c r="U603" s="33"/>
      <c r="V603" s="33"/>
      <c r="W603" s="34" t="s">
        <v>69</v>
      </c>
      <c r="X603" s="775">
        <v>0</v>
      </c>
      <c r="Y603" s="776">
        <f t="shared" si="115"/>
        <v>0</v>
      </c>
      <c r="Z603" s="35" t="str">
        <f>IFERROR(IF(Y603=0,"",ROUNDUP(Y603/H603,0)*0.02175),"")</f>
        <v/>
      </c>
      <c r="AA603" s="55"/>
      <c r="AB603" s="56"/>
      <c r="AC603" s="701" t="s">
        <v>948</v>
      </c>
      <c r="AG603" s="63"/>
      <c r="AJ603" s="66"/>
      <c r="AK603" s="66">
        <v>0</v>
      </c>
      <c r="BB603" s="702" t="s">
        <v>1</v>
      </c>
      <c r="BM603" s="63">
        <f t="shared" si="116"/>
        <v>0</v>
      </c>
      <c r="BN603" s="63">
        <f t="shared" si="117"/>
        <v>0</v>
      </c>
      <c r="BO603" s="63">
        <f t="shared" si="118"/>
        <v>0</v>
      </c>
      <c r="BP603" s="63">
        <f t="shared" si="119"/>
        <v>0</v>
      </c>
    </row>
    <row r="604" spans="1:68" ht="27" customHeight="1" x14ac:dyDescent="0.25">
      <c r="A604" s="53" t="s">
        <v>949</v>
      </c>
      <c r="B604" s="53" t="s">
        <v>950</v>
      </c>
      <c r="C604" s="30">
        <v>4301011764</v>
      </c>
      <c r="D604" s="782">
        <v>4640242181189</v>
      </c>
      <c r="E604" s="783"/>
      <c r="F604" s="774">
        <v>0.4</v>
      </c>
      <c r="G604" s="31">
        <v>10</v>
      </c>
      <c r="H604" s="774">
        <v>4</v>
      </c>
      <c r="I604" s="774">
        <v>4.21</v>
      </c>
      <c r="J604" s="31">
        <v>132</v>
      </c>
      <c r="K604" s="31" t="s">
        <v>128</v>
      </c>
      <c r="L604" s="31"/>
      <c r="M604" s="32" t="s">
        <v>77</v>
      </c>
      <c r="N604" s="32"/>
      <c r="O604" s="31">
        <v>55</v>
      </c>
      <c r="P604" s="1022" t="s">
        <v>951</v>
      </c>
      <c r="Q604" s="785"/>
      <c r="R604" s="785"/>
      <c r="S604" s="785"/>
      <c r="T604" s="786"/>
      <c r="U604" s="33"/>
      <c r="V604" s="33"/>
      <c r="W604" s="34" t="s">
        <v>69</v>
      </c>
      <c r="X604" s="775">
        <v>0</v>
      </c>
      <c r="Y604" s="776">
        <f t="shared" si="115"/>
        <v>0</v>
      </c>
      <c r="Z604" s="35" t="str">
        <f>IFERROR(IF(Y604=0,"",ROUNDUP(Y604/H604,0)*0.00902),"")</f>
        <v/>
      </c>
      <c r="AA604" s="55"/>
      <c r="AB604" s="56"/>
      <c r="AC604" s="703" t="s">
        <v>936</v>
      </c>
      <c r="AG604" s="63"/>
      <c r="AJ604" s="66"/>
      <c r="AK604" s="66">
        <v>0</v>
      </c>
      <c r="BB604" s="704" t="s">
        <v>1</v>
      </c>
      <c r="BM604" s="63">
        <f t="shared" si="116"/>
        <v>0</v>
      </c>
      <c r="BN604" s="63">
        <f t="shared" si="117"/>
        <v>0</v>
      </c>
      <c r="BO604" s="63">
        <f t="shared" si="118"/>
        <v>0</v>
      </c>
      <c r="BP604" s="63">
        <f t="shared" si="119"/>
        <v>0</v>
      </c>
    </row>
    <row r="605" spans="1:68" ht="27" customHeight="1" x14ac:dyDescent="0.25">
      <c r="A605" s="53" t="s">
        <v>952</v>
      </c>
      <c r="B605" s="53" t="s">
        <v>953</v>
      </c>
      <c r="C605" s="30">
        <v>4301011551</v>
      </c>
      <c r="D605" s="782">
        <v>4640242180038</v>
      </c>
      <c r="E605" s="783"/>
      <c r="F605" s="774">
        <v>0.4</v>
      </c>
      <c r="G605" s="31">
        <v>10</v>
      </c>
      <c r="H605" s="774">
        <v>4</v>
      </c>
      <c r="I605" s="774">
        <v>4.21</v>
      </c>
      <c r="J605" s="31">
        <v>132</v>
      </c>
      <c r="K605" s="31" t="s">
        <v>128</v>
      </c>
      <c r="L605" s="31"/>
      <c r="M605" s="32" t="s">
        <v>121</v>
      </c>
      <c r="N605" s="32"/>
      <c r="O605" s="31">
        <v>50</v>
      </c>
      <c r="P605" s="963" t="s">
        <v>954</v>
      </c>
      <c r="Q605" s="785"/>
      <c r="R605" s="785"/>
      <c r="S605" s="785"/>
      <c r="T605" s="786"/>
      <c r="U605" s="33"/>
      <c r="V605" s="33"/>
      <c r="W605" s="34" t="s">
        <v>69</v>
      </c>
      <c r="X605" s="775">
        <v>0</v>
      </c>
      <c r="Y605" s="776">
        <f t="shared" si="115"/>
        <v>0</v>
      </c>
      <c r="Z605" s="35" t="str">
        <f>IFERROR(IF(Y605=0,"",ROUNDUP(Y605/H605,0)*0.00902),"")</f>
        <v/>
      </c>
      <c r="AA605" s="55"/>
      <c r="AB605" s="56"/>
      <c r="AC605" s="705" t="s">
        <v>944</v>
      </c>
      <c r="AG605" s="63"/>
      <c r="AJ605" s="66"/>
      <c r="AK605" s="66">
        <v>0</v>
      </c>
      <c r="BB605" s="706" t="s">
        <v>1</v>
      </c>
      <c r="BM605" s="63">
        <f t="shared" si="116"/>
        <v>0</v>
      </c>
      <c r="BN605" s="63">
        <f t="shared" si="117"/>
        <v>0</v>
      </c>
      <c r="BO605" s="63">
        <f t="shared" si="118"/>
        <v>0</v>
      </c>
      <c r="BP605" s="63">
        <f t="shared" si="119"/>
        <v>0</v>
      </c>
    </row>
    <row r="606" spans="1:68" ht="27" customHeight="1" x14ac:dyDescent="0.25">
      <c r="A606" s="53" t="s">
        <v>955</v>
      </c>
      <c r="B606" s="53" t="s">
        <v>956</v>
      </c>
      <c r="C606" s="30">
        <v>4301011765</v>
      </c>
      <c r="D606" s="782">
        <v>4640242181172</v>
      </c>
      <c r="E606" s="783"/>
      <c r="F606" s="774">
        <v>0.4</v>
      </c>
      <c r="G606" s="31">
        <v>10</v>
      </c>
      <c r="H606" s="774">
        <v>4</v>
      </c>
      <c r="I606" s="774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55</v>
      </c>
      <c r="P606" s="1057" t="s">
        <v>957</v>
      </c>
      <c r="Q606" s="785"/>
      <c r="R606" s="785"/>
      <c r="S606" s="785"/>
      <c r="T606" s="786"/>
      <c r="U606" s="33"/>
      <c r="V606" s="33"/>
      <c r="W606" s="34" t="s">
        <v>69</v>
      </c>
      <c r="X606" s="775">
        <v>0</v>
      </c>
      <c r="Y606" s="776">
        <f t="shared" si="115"/>
        <v>0</v>
      </c>
      <c r="Z606" s="35" t="str">
        <f>IFERROR(IF(Y606=0,"",ROUNDUP(Y606/H606,0)*0.00902),"")</f>
        <v/>
      </c>
      <c r="AA606" s="55"/>
      <c r="AB606" s="56"/>
      <c r="AC606" s="707" t="s">
        <v>948</v>
      </c>
      <c r="AG606" s="63"/>
      <c r="AJ606" s="66"/>
      <c r="AK606" s="66">
        <v>0</v>
      </c>
      <c r="BB606" s="708" t="s">
        <v>1</v>
      </c>
      <c r="BM606" s="63">
        <f t="shared" si="116"/>
        <v>0</v>
      </c>
      <c r="BN606" s="63">
        <f t="shared" si="117"/>
        <v>0</v>
      </c>
      <c r="BO606" s="63">
        <f t="shared" si="118"/>
        <v>0</v>
      </c>
      <c r="BP606" s="63">
        <f t="shared" si="119"/>
        <v>0</v>
      </c>
    </row>
    <row r="607" spans="1:68" x14ac:dyDescent="0.2">
      <c r="A607" s="801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2"/>
      <c r="P607" s="796" t="s">
        <v>71</v>
      </c>
      <c r="Q607" s="794"/>
      <c r="R607" s="794"/>
      <c r="S607" s="794"/>
      <c r="T607" s="794"/>
      <c r="U607" s="794"/>
      <c r="V607" s="795"/>
      <c r="W607" s="36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2"/>
      <c r="P608" s="796" t="s">
        <v>71</v>
      </c>
      <c r="Q608" s="794"/>
      <c r="R608" s="794"/>
      <c r="S608" s="794"/>
      <c r="T608" s="794"/>
      <c r="U608" s="794"/>
      <c r="V608" s="795"/>
      <c r="W608" s="36" t="s">
        <v>69</v>
      </c>
      <c r="X608" s="777">
        <f>IFERROR(SUM(X600:X606),"0")</f>
        <v>0</v>
      </c>
      <c r="Y608" s="777">
        <f>IFERROR(SUM(Y600:Y606),"0")</f>
        <v>0</v>
      </c>
      <c r="Z608" s="36"/>
      <c r="AA608" s="778"/>
      <c r="AB608" s="778"/>
      <c r="AC608" s="778"/>
    </row>
    <row r="609" spans="1:68" ht="14.25" customHeight="1" x14ac:dyDescent="0.25">
      <c r="A609" s="799" t="s">
        <v>172</v>
      </c>
      <c r="B609" s="800"/>
      <c r="C609" s="800"/>
      <c r="D609" s="800"/>
      <c r="E609" s="800"/>
      <c r="F609" s="800"/>
      <c r="G609" s="800"/>
      <c r="H609" s="800"/>
      <c r="I609" s="800"/>
      <c r="J609" s="800"/>
      <c r="K609" s="800"/>
      <c r="L609" s="800"/>
      <c r="M609" s="800"/>
      <c r="N609" s="800"/>
      <c r="O609" s="800"/>
      <c r="P609" s="800"/>
      <c r="Q609" s="800"/>
      <c r="R609" s="800"/>
      <c r="S609" s="800"/>
      <c r="T609" s="800"/>
      <c r="U609" s="800"/>
      <c r="V609" s="800"/>
      <c r="W609" s="800"/>
      <c r="X609" s="800"/>
      <c r="Y609" s="800"/>
      <c r="Z609" s="800"/>
      <c r="AA609" s="766"/>
      <c r="AB609" s="766"/>
      <c r="AC609" s="766"/>
    </row>
    <row r="610" spans="1:68" ht="16.5" customHeight="1" x14ac:dyDescent="0.25">
      <c r="A610" s="53" t="s">
        <v>958</v>
      </c>
      <c r="B610" s="53" t="s">
        <v>959</v>
      </c>
      <c r="C610" s="30">
        <v>4301020269</v>
      </c>
      <c r="D610" s="782">
        <v>4640242180519</v>
      </c>
      <c r="E610" s="783"/>
      <c r="F610" s="774">
        <v>1.35</v>
      </c>
      <c r="G610" s="31">
        <v>8</v>
      </c>
      <c r="H610" s="774">
        <v>10.8</v>
      </c>
      <c r="I610" s="774">
        <v>11.28</v>
      </c>
      <c r="J610" s="31">
        <v>56</v>
      </c>
      <c r="K610" s="31" t="s">
        <v>118</v>
      </c>
      <c r="L610" s="31"/>
      <c r="M610" s="32" t="s">
        <v>77</v>
      </c>
      <c r="N610" s="32"/>
      <c r="O610" s="31">
        <v>50</v>
      </c>
      <c r="P610" s="1104" t="s">
        <v>960</v>
      </c>
      <c r="Q610" s="785"/>
      <c r="R610" s="785"/>
      <c r="S610" s="785"/>
      <c r="T610" s="786"/>
      <c r="U610" s="33"/>
      <c r="V610" s="33"/>
      <c r="W610" s="34" t="s">
        <v>69</v>
      </c>
      <c r="X610" s="775">
        <v>0</v>
      </c>
      <c r="Y610" s="776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961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customHeight="1" x14ac:dyDescent="0.25">
      <c r="A611" s="53" t="s">
        <v>962</v>
      </c>
      <c r="B611" s="53" t="s">
        <v>963</v>
      </c>
      <c r="C611" s="30">
        <v>4301020260</v>
      </c>
      <c r="D611" s="782">
        <v>4640242180526</v>
      </c>
      <c r="E611" s="783"/>
      <c r="F611" s="774">
        <v>1.8</v>
      </c>
      <c r="G611" s="31">
        <v>6</v>
      </c>
      <c r="H611" s="774">
        <v>10.8</v>
      </c>
      <c r="I611" s="774">
        <v>11.28</v>
      </c>
      <c r="J611" s="31">
        <v>56</v>
      </c>
      <c r="K611" s="31" t="s">
        <v>118</v>
      </c>
      <c r="L611" s="31"/>
      <c r="M611" s="32" t="s">
        <v>121</v>
      </c>
      <c r="N611" s="32"/>
      <c r="O611" s="31">
        <v>50</v>
      </c>
      <c r="P611" s="1019" t="s">
        <v>964</v>
      </c>
      <c r="Q611" s="785"/>
      <c r="R611" s="785"/>
      <c r="S611" s="785"/>
      <c r="T611" s="786"/>
      <c r="U611" s="33"/>
      <c r="V611" s="33"/>
      <c r="W611" s="34" t="s">
        <v>69</v>
      </c>
      <c r="X611" s="775">
        <v>0</v>
      </c>
      <c r="Y611" s="776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961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965</v>
      </c>
      <c r="B612" s="53" t="s">
        <v>966</v>
      </c>
      <c r="C612" s="30">
        <v>4301020309</v>
      </c>
      <c r="D612" s="782">
        <v>4640242180090</v>
      </c>
      <c r="E612" s="783"/>
      <c r="F612" s="774">
        <v>1.35</v>
      </c>
      <c r="G612" s="31">
        <v>8</v>
      </c>
      <c r="H612" s="774">
        <v>10.8</v>
      </c>
      <c r="I612" s="774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10" t="s">
        <v>967</v>
      </c>
      <c r="Q612" s="785"/>
      <c r="R612" s="785"/>
      <c r="S612" s="785"/>
      <c r="T612" s="786"/>
      <c r="U612" s="33"/>
      <c r="V612" s="33"/>
      <c r="W612" s="34" t="s">
        <v>69</v>
      </c>
      <c r="X612" s="775">
        <v>0</v>
      </c>
      <c r="Y612" s="776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968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customHeight="1" x14ac:dyDescent="0.25">
      <c r="A613" s="53" t="s">
        <v>969</v>
      </c>
      <c r="B613" s="53" t="s">
        <v>970</v>
      </c>
      <c r="C613" s="30">
        <v>4301020295</v>
      </c>
      <c r="D613" s="782">
        <v>4640242181363</v>
      </c>
      <c r="E613" s="783"/>
      <c r="F613" s="774">
        <v>0.4</v>
      </c>
      <c r="G613" s="31">
        <v>10</v>
      </c>
      <c r="H613" s="774">
        <v>4</v>
      </c>
      <c r="I613" s="774">
        <v>4.21</v>
      </c>
      <c r="J613" s="31">
        <v>132</v>
      </c>
      <c r="K613" s="31" t="s">
        <v>128</v>
      </c>
      <c r="L613" s="31"/>
      <c r="M613" s="32" t="s">
        <v>121</v>
      </c>
      <c r="N613" s="32"/>
      <c r="O613" s="31">
        <v>50</v>
      </c>
      <c r="P613" s="1213" t="s">
        <v>971</v>
      </c>
      <c r="Q613" s="785"/>
      <c r="R613" s="785"/>
      <c r="S613" s="785"/>
      <c r="T613" s="786"/>
      <c r="U613" s="33"/>
      <c r="V613" s="33"/>
      <c r="W613" s="34" t="s">
        <v>69</v>
      </c>
      <c r="X613" s="775">
        <v>0</v>
      </c>
      <c r="Y613" s="776">
        <f>IFERROR(IF(X613="",0,CEILING((X613/$H613),1)*$H613),"")</f>
        <v>0</v>
      </c>
      <c r="Z613" s="35" t="str">
        <f>IFERROR(IF(Y613=0,"",ROUNDUP(Y613/H613,0)*0.00902),"")</f>
        <v/>
      </c>
      <c r="AA613" s="55"/>
      <c r="AB613" s="56"/>
      <c r="AC613" s="715" t="s">
        <v>968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x14ac:dyDescent="0.2">
      <c r="A614" s="801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02"/>
      <c r="P614" s="796" t="s">
        <v>71</v>
      </c>
      <c r="Q614" s="794"/>
      <c r="R614" s="794"/>
      <c r="S614" s="794"/>
      <c r="T614" s="794"/>
      <c r="U614" s="794"/>
      <c r="V614" s="795"/>
      <c r="W614" s="36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02"/>
      <c r="P615" s="796" t="s">
        <v>71</v>
      </c>
      <c r="Q615" s="794"/>
      <c r="R615" s="794"/>
      <c r="S615" s="794"/>
      <c r="T615" s="794"/>
      <c r="U615" s="794"/>
      <c r="V615" s="795"/>
      <c r="W615" s="36" t="s">
        <v>69</v>
      </c>
      <c r="X615" s="777">
        <f>IFERROR(SUM(X610:X613),"0")</f>
        <v>0</v>
      </c>
      <c r="Y615" s="777">
        <f>IFERROR(SUM(Y610:Y613),"0")</f>
        <v>0</v>
      </c>
      <c r="Z615" s="36"/>
      <c r="AA615" s="778"/>
      <c r="AB615" s="778"/>
      <c r="AC615" s="778"/>
    </row>
    <row r="616" spans="1:68" ht="14.25" customHeight="1" x14ac:dyDescent="0.25">
      <c r="A616" s="799" t="s">
        <v>64</v>
      </c>
      <c r="B616" s="800"/>
      <c r="C616" s="800"/>
      <c r="D616" s="800"/>
      <c r="E616" s="800"/>
      <c r="F616" s="800"/>
      <c r="G616" s="800"/>
      <c r="H616" s="800"/>
      <c r="I616" s="800"/>
      <c r="J616" s="800"/>
      <c r="K616" s="800"/>
      <c r="L616" s="800"/>
      <c r="M616" s="800"/>
      <c r="N616" s="800"/>
      <c r="O616" s="800"/>
      <c r="P616" s="800"/>
      <c r="Q616" s="800"/>
      <c r="R616" s="800"/>
      <c r="S616" s="800"/>
      <c r="T616" s="800"/>
      <c r="U616" s="800"/>
      <c r="V616" s="800"/>
      <c r="W616" s="800"/>
      <c r="X616" s="800"/>
      <c r="Y616" s="800"/>
      <c r="Z616" s="800"/>
      <c r="AA616" s="766"/>
      <c r="AB616" s="766"/>
      <c r="AC616" s="766"/>
    </row>
    <row r="617" spans="1:68" ht="27" customHeight="1" x14ac:dyDescent="0.25">
      <c r="A617" s="53" t="s">
        <v>972</v>
      </c>
      <c r="B617" s="53" t="s">
        <v>973</v>
      </c>
      <c r="C617" s="30">
        <v>4301031280</v>
      </c>
      <c r="D617" s="782">
        <v>4640242180816</v>
      </c>
      <c r="E617" s="783"/>
      <c r="F617" s="774">
        <v>0.7</v>
      </c>
      <c r="G617" s="31">
        <v>6</v>
      </c>
      <c r="H617" s="774">
        <v>4.2</v>
      </c>
      <c r="I617" s="774">
        <v>4.47</v>
      </c>
      <c r="J617" s="31">
        <v>132</v>
      </c>
      <c r="K617" s="31" t="s">
        <v>128</v>
      </c>
      <c r="L617" s="31"/>
      <c r="M617" s="32" t="s">
        <v>68</v>
      </c>
      <c r="N617" s="32"/>
      <c r="O617" s="31">
        <v>40</v>
      </c>
      <c r="P617" s="995" t="s">
        <v>974</v>
      </c>
      <c r="Q617" s="785"/>
      <c r="R617" s="785"/>
      <c r="S617" s="785"/>
      <c r="T617" s="786"/>
      <c r="U617" s="33"/>
      <c r="V617" s="33"/>
      <c r="W617" s="34" t="s">
        <v>69</v>
      </c>
      <c r="X617" s="775">
        <v>100</v>
      </c>
      <c r="Y617" s="776">
        <f t="shared" ref="Y617:Y623" si="120">IFERROR(IF(X617="",0,CEILING((X617/$H617),1)*$H617),"")</f>
        <v>100.80000000000001</v>
      </c>
      <c r="Z617" s="35">
        <f>IFERROR(IF(Y617=0,"",ROUNDUP(Y617/H617,0)*0.00902),"")</f>
        <v>0.21648000000000001</v>
      </c>
      <c r="AA617" s="55"/>
      <c r="AB617" s="56"/>
      <c r="AC617" s="717" t="s">
        <v>975</v>
      </c>
      <c r="AG617" s="63"/>
      <c r="AJ617" s="66"/>
      <c r="AK617" s="66">
        <v>0</v>
      </c>
      <c r="BB617" s="718" t="s">
        <v>1</v>
      </c>
      <c r="BM617" s="63">
        <f t="shared" ref="BM617:BM623" si="121">IFERROR(X617*I617/H617,"0")</f>
        <v>106.42857142857143</v>
      </c>
      <c r="BN617" s="63">
        <f t="shared" ref="BN617:BN623" si="122">IFERROR(Y617*I617/H617,"0")</f>
        <v>107.28</v>
      </c>
      <c r="BO617" s="63">
        <f t="shared" ref="BO617:BO623" si="123">IFERROR(1/J617*(X617/H617),"0")</f>
        <v>0.18037518037518038</v>
      </c>
      <c r="BP617" s="63">
        <f t="shared" ref="BP617:BP623" si="124">IFERROR(1/J617*(Y617/H617),"0")</f>
        <v>0.18181818181818182</v>
      </c>
    </row>
    <row r="618" spans="1:68" ht="27" customHeight="1" x14ac:dyDescent="0.25">
      <c r="A618" s="53" t="s">
        <v>976</v>
      </c>
      <c r="B618" s="53" t="s">
        <v>977</v>
      </c>
      <c r="C618" s="30">
        <v>4301031244</v>
      </c>
      <c r="D618" s="782">
        <v>4640242180595</v>
      </c>
      <c r="E618" s="783"/>
      <c r="F618" s="774">
        <v>0.7</v>
      </c>
      <c r="G618" s="31">
        <v>6</v>
      </c>
      <c r="H618" s="774">
        <v>4.2</v>
      </c>
      <c r="I618" s="774">
        <v>4.47</v>
      </c>
      <c r="J618" s="31">
        <v>132</v>
      </c>
      <c r="K618" s="31" t="s">
        <v>128</v>
      </c>
      <c r="L618" s="31"/>
      <c r="M618" s="32" t="s">
        <v>68</v>
      </c>
      <c r="N618" s="32"/>
      <c r="O618" s="31">
        <v>40</v>
      </c>
      <c r="P618" s="962" t="s">
        <v>978</v>
      </c>
      <c r="Q618" s="785"/>
      <c r="R618" s="785"/>
      <c r="S618" s="785"/>
      <c r="T618" s="786"/>
      <c r="U618" s="33"/>
      <c r="V618" s="33"/>
      <c r="W618" s="34" t="s">
        <v>69</v>
      </c>
      <c r="X618" s="775">
        <v>0</v>
      </c>
      <c r="Y618" s="776">
        <f t="shared" si="120"/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 t="shared" si="121"/>
        <v>0</v>
      </c>
      <c r="BN618" s="63">
        <f t="shared" si="122"/>
        <v>0</v>
      </c>
      <c r="BO618" s="63">
        <f t="shared" si="123"/>
        <v>0</v>
      </c>
      <c r="BP618" s="63">
        <f t="shared" si="124"/>
        <v>0</v>
      </c>
    </row>
    <row r="619" spans="1:68" ht="27" customHeight="1" x14ac:dyDescent="0.25">
      <c r="A619" s="53" t="s">
        <v>980</v>
      </c>
      <c r="B619" s="53" t="s">
        <v>981</v>
      </c>
      <c r="C619" s="30">
        <v>4301031289</v>
      </c>
      <c r="D619" s="782">
        <v>4640242181615</v>
      </c>
      <c r="E619" s="783"/>
      <c r="F619" s="774">
        <v>0.7</v>
      </c>
      <c r="G619" s="31">
        <v>6</v>
      </c>
      <c r="H619" s="774">
        <v>4.2</v>
      </c>
      <c r="I619" s="774">
        <v>4.41</v>
      </c>
      <c r="J619" s="31">
        <v>132</v>
      </c>
      <c r="K619" s="31" t="s">
        <v>128</v>
      </c>
      <c r="L619" s="31"/>
      <c r="M619" s="32" t="s">
        <v>68</v>
      </c>
      <c r="N619" s="32"/>
      <c r="O619" s="31">
        <v>45</v>
      </c>
      <c r="P619" s="1004" t="s">
        <v>982</v>
      </c>
      <c r="Q619" s="785"/>
      <c r="R619" s="785"/>
      <c r="S619" s="785"/>
      <c r="T619" s="786"/>
      <c r="U619" s="33"/>
      <c r="V619" s="33"/>
      <c r="W619" s="34" t="s">
        <v>69</v>
      </c>
      <c r="X619" s="775">
        <v>0</v>
      </c>
      <c r="Y619" s="776">
        <f t="shared" si="120"/>
        <v>0</v>
      </c>
      <c r="Z619" s="35" t="str">
        <f>IFERROR(IF(Y619=0,"",ROUNDUP(Y619/H619,0)*0.00902),"")</f>
        <v/>
      </c>
      <c r="AA619" s="55"/>
      <c r="AB619" s="56"/>
      <c r="AC619" s="721" t="s">
        <v>983</v>
      </c>
      <c r="AG619" s="63"/>
      <c r="AJ619" s="66"/>
      <c r="AK619" s="66">
        <v>0</v>
      </c>
      <c r="BB619" s="722" t="s">
        <v>1</v>
      </c>
      <c r="BM619" s="63">
        <f t="shared" si="121"/>
        <v>0</v>
      </c>
      <c r="BN619" s="63">
        <f t="shared" si="122"/>
        <v>0</v>
      </c>
      <c r="BO619" s="63">
        <f t="shared" si="123"/>
        <v>0</v>
      </c>
      <c r="BP619" s="63">
        <f t="shared" si="124"/>
        <v>0</v>
      </c>
    </row>
    <row r="620" spans="1:68" ht="27" customHeight="1" x14ac:dyDescent="0.25">
      <c r="A620" s="53" t="s">
        <v>984</v>
      </c>
      <c r="B620" s="53" t="s">
        <v>985</v>
      </c>
      <c r="C620" s="30">
        <v>4301031285</v>
      </c>
      <c r="D620" s="782">
        <v>4640242181639</v>
      </c>
      <c r="E620" s="783"/>
      <c r="F620" s="774">
        <v>0.7</v>
      </c>
      <c r="G620" s="31">
        <v>6</v>
      </c>
      <c r="H620" s="774">
        <v>4.2</v>
      </c>
      <c r="I620" s="774">
        <v>4.41</v>
      </c>
      <c r="J620" s="31">
        <v>132</v>
      </c>
      <c r="K620" s="31" t="s">
        <v>128</v>
      </c>
      <c r="L620" s="31"/>
      <c r="M620" s="32" t="s">
        <v>68</v>
      </c>
      <c r="N620" s="32"/>
      <c r="O620" s="31">
        <v>45</v>
      </c>
      <c r="P620" s="967" t="s">
        <v>986</v>
      </c>
      <c r="Q620" s="785"/>
      <c r="R620" s="785"/>
      <c r="S620" s="785"/>
      <c r="T620" s="786"/>
      <c r="U620" s="33"/>
      <c r="V620" s="33"/>
      <c r="W620" s="34" t="s">
        <v>69</v>
      </c>
      <c r="X620" s="775">
        <v>0</v>
      </c>
      <c r="Y620" s="776">
        <f t="shared" si="120"/>
        <v>0</v>
      </c>
      <c r="Z620" s="35" t="str">
        <f>IFERROR(IF(Y620=0,"",ROUNDUP(Y620/H620,0)*0.00902),"")</f>
        <v/>
      </c>
      <c r="AA620" s="55"/>
      <c r="AB620" s="56"/>
      <c r="AC620" s="723" t="s">
        <v>987</v>
      </c>
      <c r="AG620" s="63"/>
      <c r="AJ620" s="66"/>
      <c r="AK620" s="66">
        <v>0</v>
      </c>
      <c r="BB620" s="724" t="s">
        <v>1</v>
      </c>
      <c r="BM620" s="63">
        <f t="shared" si="121"/>
        <v>0</v>
      </c>
      <c r="BN620" s="63">
        <f t="shared" si="122"/>
        <v>0</v>
      </c>
      <c r="BO620" s="63">
        <f t="shared" si="123"/>
        <v>0</v>
      </c>
      <c r="BP620" s="63">
        <f t="shared" si="124"/>
        <v>0</v>
      </c>
    </row>
    <row r="621" spans="1:68" ht="27" customHeight="1" x14ac:dyDescent="0.25">
      <c r="A621" s="53" t="s">
        <v>988</v>
      </c>
      <c r="B621" s="53" t="s">
        <v>989</v>
      </c>
      <c r="C621" s="30">
        <v>4301031287</v>
      </c>
      <c r="D621" s="782">
        <v>4640242181622</v>
      </c>
      <c r="E621" s="783"/>
      <c r="F621" s="774">
        <v>0.7</v>
      </c>
      <c r="G621" s="31">
        <v>6</v>
      </c>
      <c r="H621" s="774">
        <v>4.2</v>
      </c>
      <c r="I621" s="774">
        <v>4.41</v>
      </c>
      <c r="J621" s="31">
        <v>132</v>
      </c>
      <c r="K621" s="31" t="s">
        <v>128</v>
      </c>
      <c r="L621" s="31"/>
      <c r="M621" s="32" t="s">
        <v>68</v>
      </c>
      <c r="N621" s="32"/>
      <c r="O621" s="31">
        <v>45</v>
      </c>
      <c r="P621" s="1185" t="s">
        <v>990</v>
      </c>
      <c r="Q621" s="785"/>
      <c r="R621" s="785"/>
      <c r="S621" s="785"/>
      <c r="T621" s="786"/>
      <c r="U621" s="33"/>
      <c r="V621" s="33"/>
      <c r="W621" s="34" t="s">
        <v>69</v>
      </c>
      <c r="X621" s="775">
        <v>0</v>
      </c>
      <c r="Y621" s="776">
        <f t="shared" si="120"/>
        <v>0</v>
      </c>
      <c r="Z621" s="35" t="str">
        <f>IFERROR(IF(Y621=0,"",ROUNDUP(Y621/H621,0)*0.00902),"")</f>
        <v/>
      </c>
      <c r="AA621" s="55"/>
      <c r="AB621" s="56"/>
      <c r="AC621" s="725" t="s">
        <v>991</v>
      </c>
      <c r="AG621" s="63"/>
      <c r="AJ621" s="66"/>
      <c r="AK621" s="66">
        <v>0</v>
      </c>
      <c r="BB621" s="726" t="s">
        <v>1</v>
      </c>
      <c r="BM621" s="63">
        <f t="shared" si="121"/>
        <v>0</v>
      </c>
      <c r="BN621" s="63">
        <f t="shared" si="122"/>
        <v>0</v>
      </c>
      <c r="BO621" s="63">
        <f t="shared" si="123"/>
        <v>0</v>
      </c>
      <c r="BP621" s="63">
        <f t="shared" si="124"/>
        <v>0</v>
      </c>
    </row>
    <row r="622" spans="1:68" ht="27" customHeight="1" x14ac:dyDescent="0.25">
      <c r="A622" s="53" t="s">
        <v>992</v>
      </c>
      <c r="B622" s="53" t="s">
        <v>993</v>
      </c>
      <c r="C622" s="30">
        <v>4301031203</v>
      </c>
      <c r="D622" s="782">
        <v>4640242180908</v>
      </c>
      <c r="E622" s="783"/>
      <c r="F622" s="774">
        <v>0.28000000000000003</v>
      </c>
      <c r="G622" s="31">
        <v>6</v>
      </c>
      <c r="H622" s="774">
        <v>1.68</v>
      </c>
      <c r="I622" s="774">
        <v>1.81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25" t="s">
        <v>994</v>
      </c>
      <c r="Q622" s="785"/>
      <c r="R622" s="785"/>
      <c r="S622" s="785"/>
      <c r="T622" s="786"/>
      <c r="U622" s="33"/>
      <c r="V622" s="33"/>
      <c r="W622" s="34" t="s">
        <v>69</v>
      </c>
      <c r="X622" s="775">
        <v>0</v>
      </c>
      <c r="Y622" s="776">
        <f t="shared" si="120"/>
        <v>0</v>
      </c>
      <c r="Z622" s="35" t="str">
        <f>IFERROR(IF(Y622=0,"",ROUNDUP(Y622/H622,0)*0.00502),"")</f>
        <v/>
      </c>
      <c r="AA622" s="55"/>
      <c r="AB622" s="56"/>
      <c r="AC622" s="727" t="s">
        <v>975</v>
      </c>
      <c r="AG622" s="63"/>
      <c r="AJ622" s="66"/>
      <c r="AK622" s="66">
        <v>0</v>
      </c>
      <c r="BB622" s="728" t="s">
        <v>1</v>
      </c>
      <c r="BM622" s="63">
        <f t="shared" si="121"/>
        <v>0</v>
      </c>
      <c r="BN622" s="63">
        <f t="shared" si="122"/>
        <v>0</v>
      </c>
      <c r="BO622" s="63">
        <f t="shared" si="123"/>
        <v>0</v>
      </c>
      <c r="BP622" s="63">
        <f t="shared" si="124"/>
        <v>0</v>
      </c>
    </row>
    <row r="623" spans="1:68" ht="27" customHeight="1" x14ac:dyDescent="0.25">
      <c r="A623" s="53" t="s">
        <v>995</v>
      </c>
      <c r="B623" s="53" t="s">
        <v>996</v>
      </c>
      <c r="C623" s="30">
        <v>4301031200</v>
      </c>
      <c r="D623" s="782">
        <v>4640242180489</v>
      </c>
      <c r="E623" s="783"/>
      <c r="F623" s="774">
        <v>0.28000000000000003</v>
      </c>
      <c r="G623" s="31">
        <v>6</v>
      </c>
      <c r="H623" s="774">
        <v>1.68</v>
      </c>
      <c r="I623" s="774">
        <v>1.84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53" t="s">
        <v>997</v>
      </c>
      <c r="Q623" s="785"/>
      <c r="R623" s="785"/>
      <c r="S623" s="785"/>
      <c r="T623" s="786"/>
      <c r="U623" s="33"/>
      <c r="V623" s="33"/>
      <c r="W623" s="34" t="s">
        <v>69</v>
      </c>
      <c r="X623" s="775">
        <v>0</v>
      </c>
      <c r="Y623" s="776">
        <f t="shared" si="120"/>
        <v>0</v>
      </c>
      <c r="Z623" s="35" t="str">
        <f>IFERROR(IF(Y623=0,"",ROUNDUP(Y623/H623,0)*0.00502),"")</f>
        <v/>
      </c>
      <c r="AA623" s="55"/>
      <c r="AB623" s="56"/>
      <c r="AC623" s="729" t="s">
        <v>979</v>
      </c>
      <c r="AG623" s="63"/>
      <c r="AJ623" s="66"/>
      <c r="AK623" s="66">
        <v>0</v>
      </c>
      <c r="BB623" s="730" t="s">
        <v>1</v>
      </c>
      <c r="BM623" s="63">
        <f t="shared" si="121"/>
        <v>0</v>
      </c>
      <c r="BN623" s="63">
        <f t="shared" si="122"/>
        <v>0</v>
      </c>
      <c r="BO623" s="63">
        <f t="shared" si="123"/>
        <v>0</v>
      </c>
      <c r="BP623" s="63">
        <f t="shared" si="124"/>
        <v>0</v>
      </c>
    </row>
    <row r="624" spans="1:68" x14ac:dyDescent="0.2">
      <c r="A624" s="801"/>
      <c r="B624" s="800"/>
      <c r="C624" s="800"/>
      <c r="D624" s="800"/>
      <c r="E624" s="800"/>
      <c r="F624" s="800"/>
      <c r="G624" s="800"/>
      <c r="H624" s="800"/>
      <c r="I624" s="800"/>
      <c r="J624" s="800"/>
      <c r="K624" s="800"/>
      <c r="L624" s="800"/>
      <c r="M624" s="800"/>
      <c r="N624" s="800"/>
      <c r="O624" s="802"/>
      <c r="P624" s="796" t="s">
        <v>71</v>
      </c>
      <c r="Q624" s="794"/>
      <c r="R624" s="794"/>
      <c r="S624" s="794"/>
      <c r="T624" s="794"/>
      <c r="U624" s="794"/>
      <c r="V624" s="795"/>
      <c r="W624" s="36" t="s">
        <v>72</v>
      </c>
      <c r="X624" s="777">
        <f>IFERROR(X617/H617,"0")+IFERROR(X618/H618,"0")+IFERROR(X619/H619,"0")+IFERROR(X620/H620,"0")+IFERROR(X621/H621,"0")+IFERROR(X622/H622,"0")+IFERROR(X623/H623,"0")</f>
        <v>23.80952380952381</v>
      </c>
      <c r="Y624" s="777">
        <f>IFERROR(Y617/H617,"0")+IFERROR(Y618/H618,"0")+IFERROR(Y619/H619,"0")+IFERROR(Y620/H620,"0")+IFERROR(Y621/H621,"0")+IFERROR(Y622/H622,"0")+IFERROR(Y623/H623,"0")</f>
        <v>24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0.21648000000000001</v>
      </c>
      <c r="AA624" s="778"/>
      <c r="AB624" s="778"/>
      <c r="AC624" s="778"/>
    </row>
    <row r="625" spans="1:68" x14ac:dyDescent="0.2">
      <c r="A625" s="800"/>
      <c r="B625" s="800"/>
      <c r="C625" s="800"/>
      <c r="D625" s="800"/>
      <c r="E625" s="800"/>
      <c r="F625" s="800"/>
      <c r="G625" s="800"/>
      <c r="H625" s="800"/>
      <c r="I625" s="800"/>
      <c r="J625" s="800"/>
      <c r="K625" s="800"/>
      <c r="L625" s="800"/>
      <c r="M625" s="800"/>
      <c r="N625" s="800"/>
      <c r="O625" s="802"/>
      <c r="P625" s="796" t="s">
        <v>71</v>
      </c>
      <c r="Q625" s="794"/>
      <c r="R625" s="794"/>
      <c r="S625" s="794"/>
      <c r="T625" s="794"/>
      <c r="U625" s="794"/>
      <c r="V625" s="795"/>
      <c r="W625" s="36" t="s">
        <v>69</v>
      </c>
      <c r="X625" s="777">
        <f>IFERROR(SUM(X617:X623),"0")</f>
        <v>100</v>
      </c>
      <c r="Y625" s="777">
        <f>IFERROR(SUM(Y617:Y623),"0")</f>
        <v>100.80000000000001</v>
      </c>
      <c r="Z625" s="36"/>
      <c r="AA625" s="778"/>
      <c r="AB625" s="778"/>
      <c r="AC625" s="778"/>
    </row>
    <row r="626" spans="1:68" ht="14.25" customHeight="1" x14ac:dyDescent="0.25">
      <c r="A626" s="799" t="s">
        <v>73</v>
      </c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00"/>
      <c r="P626" s="800"/>
      <c r="Q626" s="800"/>
      <c r="R626" s="800"/>
      <c r="S626" s="800"/>
      <c r="T626" s="800"/>
      <c r="U626" s="800"/>
      <c r="V626" s="800"/>
      <c r="W626" s="800"/>
      <c r="X626" s="800"/>
      <c r="Y626" s="800"/>
      <c r="Z626" s="800"/>
      <c r="AA626" s="766"/>
      <c r="AB626" s="766"/>
      <c r="AC626" s="766"/>
    </row>
    <row r="627" spans="1:68" ht="27" customHeight="1" x14ac:dyDescent="0.25">
      <c r="A627" s="53" t="s">
        <v>998</v>
      </c>
      <c r="B627" s="53" t="s">
        <v>999</v>
      </c>
      <c r="C627" s="30">
        <v>4301051746</v>
      </c>
      <c r="D627" s="782">
        <v>4640242180533</v>
      </c>
      <c r="E627" s="783"/>
      <c r="F627" s="774">
        <v>1.3</v>
      </c>
      <c r="G627" s="31">
        <v>6</v>
      </c>
      <c r="H627" s="774">
        <v>7.8</v>
      </c>
      <c r="I627" s="774">
        <v>8.3640000000000008</v>
      </c>
      <c r="J627" s="31">
        <v>56</v>
      </c>
      <c r="K627" s="31" t="s">
        <v>118</v>
      </c>
      <c r="L627" s="31"/>
      <c r="M627" s="32" t="s">
        <v>77</v>
      </c>
      <c r="N627" s="32"/>
      <c r="O627" s="31">
        <v>40</v>
      </c>
      <c r="P627" s="1064" t="s">
        <v>1000</v>
      </c>
      <c r="Q627" s="785"/>
      <c r="R627" s="785"/>
      <c r="S627" s="785"/>
      <c r="T627" s="786"/>
      <c r="U627" s="33"/>
      <c r="V627" s="33"/>
      <c r="W627" s="34" t="s">
        <v>69</v>
      </c>
      <c r="X627" s="775">
        <v>0</v>
      </c>
      <c r="Y627" s="776">
        <f t="shared" ref="Y627:Y634" si="125">IFERROR(IF(X627="",0,CEILING((X627/$H627),1)*$H627),"")</f>
        <v>0</v>
      </c>
      <c r="Z627" s="35" t="str">
        <f>IFERROR(IF(Y627=0,"",ROUNDUP(Y627/H627,0)*0.02175),"")</f>
        <v/>
      </c>
      <c r="AA627" s="55"/>
      <c r="AB627" s="56"/>
      <c r="AC627" s="731" t="s">
        <v>1001</v>
      </c>
      <c r="AG627" s="63"/>
      <c r="AJ627" s="66"/>
      <c r="AK627" s="66">
        <v>0</v>
      </c>
      <c r="BB627" s="732" t="s">
        <v>1</v>
      </c>
      <c r="BM627" s="63">
        <f t="shared" ref="BM627:BM634" si="126">IFERROR(X627*I627/H627,"0")</f>
        <v>0</v>
      </c>
      <c r="BN627" s="63">
        <f t="shared" ref="BN627:BN634" si="127">IFERROR(Y627*I627/H627,"0")</f>
        <v>0</v>
      </c>
      <c r="BO627" s="63">
        <f t="shared" ref="BO627:BO634" si="128">IFERROR(1/J627*(X627/H627),"0")</f>
        <v>0</v>
      </c>
      <c r="BP627" s="63">
        <f t="shared" ref="BP627:BP634" si="129">IFERROR(1/J627*(Y627/H627),"0")</f>
        <v>0</v>
      </c>
    </row>
    <row r="628" spans="1:68" ht="27" customHeight="1" x14ac:dyDescent="0.25">
      <c r="A628" s="53" t="s">
        <v>998</v>
      </c>
      <c r="B628" s="53" t="s">
        <v>1002</v>
      </c>
      <c r="C628" s="30">
        <v>4301051887</v>
      </c>
      <c r="D628" s="782">
        <v>4640242180533</v>
      </c>
      <c r="E628" s="783"/>
      <c r="F628" s="774">
        <v>1.3</v>
      </c>
      <c r="G628" s="31">
        <v>6</v>
      </c>
      <c r="H628" s="774">
        <v>7.8</v>
      </c>
      <c r="I628" s="774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45</v>
      </c>
      <c r="P628" s="1194" t="s">
        <v>1003</v>
      </c>
      <c r="Q628" s="785"/>
      <c r="R628" s="785"/>
      <c r="S628" s="785"/>
      <c r="T628" s="786"/>
      <c r="U628" s="33"/>
      <c r="V628" s="33"/>
      <c r="W628" s="34" t="s">
        <v>69</v>
      </c>
      <c r="X628" s="775">
        <v>0</v>
      </c>
      <c r="Y628" s="776">
        <f t="shared" si="125"/>
        <v>0</v>
      </c>
      <c r="Z628" s="35" t="str">
        <f>IFERROR(IF(Y628=0,"",ROUNDUP(Y628/H628,0)*0.02175),"")</f>
        <v/>
      </c>
      <c r="AA628" s="55"/>
      <c r="AB628" s="56"/>
      <c r="AC628" s="733" t="s">
        <v>1001</v>
      </c>
      <c r="AG628" s="63"/>
      <c r="AJ628" s="66"/>
      <c r="AK628" s="66">
        <v>0</v>
      </c>
      <c r="BB628" s="734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customHeight="1" x14ac:dyDescent="0.25">
      <c r="A629" s="53" t="s">
        <v>1004</v>
      </c>
      <c r="B629" s="53" t="s">
        <v>1005</v>
      </c>
      <c r="C629" s="30">
        <v>4301051510</v>
      </c>
      <c r="D629" s="782">
        <v>4640242180540</v>
      </c>
      <c r="E629" s="783"/>
      <c r="F629" s="774">
        <v>1.3</v>
      </c>
      <c r="G629" s="31">
        <v>6</v>
      </c>
      <c r="H629" s="774">
        <v>7.8</v>
      </c>
      <c r="I629" s="774">
        <v>8.3640000000000008</v>
      </c>
      <c r="J629" s="31">
        <v>56</v>
      </c>
      <c r="K629" s="31" t="s">
        <v>118</v>
      </c>
      <c r="L629" s="31"/>
      <c r="M629" s="32" t="s">
        <v>68</v>
      </c>
      <c r="N629" s="32"/>
      <c r="O629" s="31">
        <v>30</v>
      </c>
      <c r="P629" s="1030" t="s">
        <v>1006</v>
      </c>
      <c r="Q629" s="785"/>
      <c r="R629" s="785"/>
      <c r="S629" s="785"/>
      <c r="T629" s="786"/>
      <c r="U629" s="33"/>
      <c r="V629" s="33"/>
      <c r="W629" s="34" t="s">
        <v>69</v>
      </c>
      <c r="X629" s="775">
        <v>0</v>
      </c>
      <c r="Y629" s="776">
        <f t="shared" si="125"/>
        <v>0</v>
      </c>
      <c r="Z629" s="35" t="str">
        <f>IFERROR(IF(Y629=0,"",ROUNDUP(Y629/H629,0)*0.02175),"")</f>
        <v/>
      </c>
      <c r="AA629" s="55"/>
      <c r="AB629" s="56"/>
      <c r="AC629" s="735" t="s">
        <v>1007</v>
      </c>
      <c r="AG629" s="63"/>
      <c r="AJ629" s="66"/>
      <c r="AK629" s="66">
        <v>0</v>
      </c>
      <c r="BB629" s="736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customHeight="1" x14ac:dyDescent="0.25">
      <c r="A630" s="53" t="s">
        <v>1004</v>
      </c>
      <c r="B630" s="53" t="s">
        <v>1008</v>
      </c>
      <c r="C630" s="30">
        <v>4301051933</v>
      </c>
      <c r="D630" s="782">
        <v>4640242180540</v>
      </c>
      <c r="E630" s="783"/>
      <c r="F630" s="774">
        <v>1.3</v>
      </c>
      <c r="G630" s="31">
        <v>6</v>
      </c>
      <c r="H630" s="774">
        <v>7.8</v>
      </c>
      <c r="I630" s="774">
        <v>8.3640000000000008</v>
      </c>
      <c r="J630" s="31">
        <v>56</v>
      </c>
      <c r="K630" s="31" t="s">
        <v>118</v>
      </c>
      <c r="L630" s="31"/>
      <c r="M630" s="32" t="s">
        <v>77</v>
      </c>
      <c r="N630" s="32"/>
      <c r="O630" s="31">
        <v>45</v>
      </c>
      <c r="P630" s="993" t="s">
        <v>1009</v>
      </c>
      <c r="Q630" s="785"/>
      <c r="R630" s="785"/>
      <c r="S630" s="785"/>
      <c r="T630" s="786"/>
      <c r="U630" s="33"/>
      <c r="V630" s="33"/>
      <c r="W630" s="34" t="s">
        <v>69</v>
      </c>
      <c r="X630" s="775">
        <v>0</v>
      </c>
      <c r="Y630" s="776">
        <f t="shared" si="125"/>
        <v>0</v>
      </c>
      <c r="Z630" s="35" t="str">
        <f>IFERROR(IF(Y630=0,"",ROUNDUP(Y630/H630,0)*0.02175),"")</f>
        <v/>
      </c>
      <c r="AA630" s="55"/>
      <c r="AB630" s="56"/>
      <c r="AC630" s="737" t="s">
        <v>1007</v>
      </c>
      <c r="AG630" s="63"/>
      <c r="AJ630" s="66"/>
      <c r="AK630" s="66">
        <v>0</v>
      </c>
      <c r="BB630" s="738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customHeight="1" x14ac:dyDescent="0.25">
      <c r="A631" s="53" t="s">
        <v>1010</v>
      </c>
      <c r="B631" s="53" t="s">
        <v>1011</v>
      </c>
      <c r="C631" s="30">
        <v>4301051390</v>
      </c>
      <c r="D631" s="782">
        <v>4640242181233</v>
      </c>
      <c r="E631" s="783"/>
      <c r="F631" s="774">
        <v>0.3</v>
      </c>
      <c r="G631" s="31">
        <v>6</v>
      </c>
      <c r="H631" s="774">
        <v>1.8</v>
      </c>
      <c r="I631" s="774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42" t="s">
        <v>1012</v>
      </c>
      <c r="Q631" s="785"/>
      <c r="R631" s="785"/>
      <c r="S631" s="785"/>
      <c r="T631" s="786"/>
      <c r="U631" s="33"/>
      <c r="V631" s="33"/>
      <c r="W631" s="34" t="s">
        <v>69</v>
      </c>
      <c r="X631" s="775">
        <v>0</v>
      </c>
      <c r="Y631" s="776">
        <f t="shared" si="125"/>
        <v>0</v>
      </c>
      <c r="Z631" s="35" t="str">
        <f>IFERROR(IF(Y631=0,"",ROUNDUP(Y631/H631,0)*0.00502),"")</f>
        <v/>
      </c>
      <c r="AA631" s="55"/>
      <c r="AB631" s="56"/>
      <c r="AC631" s="739" t="s">
        <v>1001</v>
      </c>
      <c r="AG631" s="63"/>
      <c r="AJ631" s="66"/>
      <c r="AK631" s="66">
        <v>0</v>
      </c>
      <c r="BB631" s="740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t="27" customHeight="1" x14ac:dyDescent="0.25">
      <c r="A632" s="53" t="s">
        <v>1010</v>
      </c>
      <c r="B632" s="53" t="s">
        <v>1013</v>
      </c>
      <c r="C632" s="30">
        <v>4301051920</v>
      </c>
      <c r="D632" s="782">
        <v>4640242181233</v>
      </c>
      <c r="E632" s="783"/>
      <c r="F632" s="774">
        <v>0.3</v>
      </c>
      <c r="G632" s="31">
        <v>6</v>
      </c>
      <c r="H632" s="774">
        <v>1.8</v>
      </c>
      <c r="I632" s="774">
        <v>2.0640000000000001</v>
      </c>
      <c r="J632" s="31">
        <v>182</v>
      </c>
      <c r="K632" s="31" t="s">
        <v>76</v>
      </c>
      <c r="L632" s="31"/>
      <c r="M632" s="32" t="s">
        <v>164</v>
      </c>
      <c r="N632" s="32"/>
      <c r="O632" s="31">
        <v>45</v>
      </c>
      <c r="P632" s="976" t="s">
        <v>1014</v>
      </c>
      <c r="Q632" s="785"/>
      <c r="R632" s="785"/>
      <c r="S632" s="785"/>
      <c r="T632" s="786"/>
      <c r="U632" s="33"/>
      <c r="V632" s="33"/>
      <c r="W632" s="34" t="s">
        <v>69</v>
      </c>
      <c r="X632" s="775">
        <v>0</v>
      </c>
      <c r="Y632" s="776">
        <f t="shared" si="125"/>
        <v>0</v>
      </c>
      <c r="Z632" s="35" t="str">
        <f>IFERROR(IF(Y632=0,"",ROUNDUP(Y632/H632,0)*0.00651),"")</f>
        <v/>
      </c>
      <c r="AA632" s="55"/>
      <c r="AB632" s="56"/>
      <c r="AC632" s="741" t="s">
        <v>1001</v>
      </c>
      <c r="AG632" s="63"/>
      <c r="AJ632" s="66"/>
      <c r="AK632" s="66">
        <v>0</v>
      </c>
      <c r="BB632" s="742" t="s">
        <v>1</v>
      </c>
      <c r="BM632" s="63">
        <f t="shared" si="126"/>
        <v>0</v>
      </c>
      <c r="BN632" s="63">
        <f t="shared" si="127"/>
        <v>0</v>
      </c>
      <c r="BO632" s="63">
        <f t="shared" si="128"/>
        <v>0</v>
      </c>
      <c r="BP632" s="63">
        <f t="shared" si="129"/>
        <v>0</v>
      </c>
    </row>
    <row r="633" spans="1:68" ht="27" customHeight="1" x14ac:dyDescent="0.25">
      <c r="A633" s="53" t="s">
        <v>1015</v>
      </c>
      <c r="B633" s="53" t="s">
        <v>1016</v>
      </c>
      <c r="C633" s="30">
        <v>4301051448</v>
      </c>
      <c r="D633" s="782">
        <v>4640242181226</v>
      </c>
      <c r="E633" s="783"/>
      <c r="F633" s="774">
        <v>0.3</v>
      </c>
      <c r="G633" s="31">
        <v>6</v>
      </c>
      <c r="H633" s="774">
        <v>1.8</v>
      </c>
      <c r="I633" s="774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931" t="s">
        <v>1017</v>
      </c>
      <c r="Q633" s="785"/>
      <c r="R633" s="785"/>
      <c r="S633" s="785"/>
      <c r="T633" s="786"/>
      <c r="U633" s="33"/>
      <c r="V633" s="33"/>
      <c r="W633" s="34" t="s">
        <v>69</v>
      </c>
      <c r="X633" s="775">
        <v>0</v>
      </c>
      <c r="Y633" s="776">
        <f t="shared" si="125"/>
        <v>0</v>
      </c>
      <c r="Z633" s="35" t="str">
        <f>IFERROR(IF(Y633=0,"",ROUNDUP(Y633/H633,0)*0.00502),"")</f>
        <v/>
      </c>
      <c r="AA633" s="55"/>
      <c r="AB633" s="56"/>
      <c r="AC633" s="743" t="s">
        <v>1007</v>
      </c>
      <c r="AG633" s="63"/>
      <c r="AJ633" s="66"/>
      <c r="AK633" s="66">
        <v>0</v>
      </c>
      <c r="BB633" s="744" t="s">
        <v>1</v>
      </c>
      <c r="BM633" s="63">
        <f t="shared" si="126"/>
        <v>0</v>
      </c>
      <c r="BN633" s="63">
        <f t="shared" si="127"/>
        <v>0</v>
      </c>
      <c r="BO633" s="63">
        <f t="shared" si="128"/>
        <v>0</v>
      </c>
      <c r="BP633" s="63">
        <f t="shared" si="129"/>
        <v>0</v>
      </c>
    </row>
    <row r="634" spans="1:68" ht="27" customHeight="1" x14ac:dyDescent="0.25">
      <c r="A634" s="53" t="s">
        <v>1015</v>
      </c>
      <c r="B634" s="53" t="s">
        <v>1018</v>
      </c>
      <c r="C634" s="30">
        <v>4301051921</v>
      </c>
      <c r="D634" s="782">
        <v>4640242181226</v>
      </c>
      <c r="E634" s="783"/>
      <c r="F634" s="774">
        <v>0.3</v>
      </c>
      <c r="G634" s="31">
        <v>6</v>
      </c>
      <c r="H634" s="774">
        <v>1.8</v>
      </c>
      <c r="I634" s="774">
        <v>2.052</v>
      </c>
      <c r="J634" s="31">
        <v>182</v>
      </c>
      <c r="K634" s="31" t="s">
        <v>76</v>
      </c>
      <c r="L634" s="31"/>
      <c r="M634" s="32" t="s">
        <v>164</v>
      </c>
      <c r="N634" s="32"/>
      <c r="O634" s="31">
        <v>45</v>
      </c>
      <c r="P634" s="1150" t="s">
        <v>1019</v>
      </c>
      <c r="Q634" s="785"/>
      <c r="R634" s="785"/>
      <c r="S634" s="785"/>
      <c r="T634" s="786"/>
      <c r="U634" s="33"/>
      <c r="V634" s="33"/>
      <c r="W634" s="34" t="s">
        <v>69</v>
      </c>
      <c r="X634" s="775">
        <v>0</v>
      </c>
      <c r="Y634" s="776">
        <f t="shared" si="125"/>
        <v>0</v>
      </c>
      <c r="Z634" s="35" t="str">
        <f>IFERROR(IF(Y634=0,"",ROUNDUP(Y634/H634,0)*0.00651),"")</f>
        <v/>
      </c>
      <c r="AA634" s="55"/>
      <c r="AB634" s="56"/>
      <c r="AC634" s="745" t="s">
        <v>1007</v>
      </c>
      <c r="AG634" s="63"/>
      <c r="AJ634" s="66"/>
      <c r="AK634" s="66">
        <v>0</v>
      </c>
      <c r="BB634" s="746" t="s">
        <v>1</v>
      </c>
      <c r="BM634" s="63">
        <f t="shared" si="126"/>
        <v>0</v>
      </c>
      <c r="BN634" s="63">
        <f t="shared" si="127"/>
        <v>0</v>
      </c>
      <c r="BO634" s="63">
        <f t="shared" si="128"/>
        <v>0</v>
      </c>
      <c r="BP634" s="63">
        <f t="shared" si="129"/>
        <v>0</v>
      </c>
    </row>
    <row r="635" spans="1:68" x14ac:dyDescent="0.2">
      <c r="A635" s="801"/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2"/>
      <c r="P635" s="796" t="s">
        <v>71</v>
      </c>
      <c r="Q635" s="794"/>
      <c r="R635" s="794"/>
      <c r="S635" s="794"/>
      <c r="T635" s="794"/>
      <c r="U635" s="794"/>
      <c r="V635" s="795"/>
      <c r="W635" s="36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80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02"/>
      <c r="P636" s="796" t="s">
        <v>71</v>
      </c>
      <c r="Q636" s="794"/>
      <c r="R636" s="794"/>
      <c r="S636" s="794"/>
      <c r="T636" s="794"/>
      <c r="U636" s="794"/>
      <c r="V636" s="795"/>
      <c r="W636" s="36" t="s">
        <v>69</v>
      </c>
      <c r="X636" s="777">
        <f>IFERROR(SUM(X627:X634),"0")</f>
        <v>0</v>
      </c>
      <c r="Y636" s="777">
        <f>IFERROR(SUM(Y627:Y634),"0")</f>
        <v>0</v>
      </c>
      <c r="Z636" s="36"/>
      <c r="AA636" s="778"/>
      <c r="AB636" s="778"/>
      <c r="AC636" s="778"/>
    </row>
    <row r="637" spans="1:68" ht="14.25" customHeight="1" x14ac:dyDescent="0.25">
      <c r="A637" s="799" t="s">
        <v>213</v>
      </c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00"/>
      <c r="P637" s="800"/>
      <c r="Q637" s="800"/>
      <c r="R637" s="800"/>
      <c r="S637" s="800"/>
      <c r="T637" s="800"/>
      <c r="U637" s="800"/>
      <c r="V637" s="800"/>
      <c r="W637" s="800"/>
      <c r="X637" s="800"/>
      <c r="Y637" s="800"/>
      <c r="Z637" s="800"/>
      <c r="AA637" s="766"/>
      <c r="AB637" s="766"/>
      <c r="AC637" s="766"/>
    </row>
    <row r="638" spans="1:68" ht="27" customHeight="1" x14ac:dyDescent="0.25">
      <c r="A638" s="53" t="s">
        <v>1020</v>
      </c>
      <c r="B638" s="53" t="s">
        <v>1021</v>
      </c>
      <c r="C638" s="30">
        <v>4301060354</v>
      </c>
      <c r="D638" s="782">
        <v>4640242180120</v>
      </c>
      <c r="E638" s="783"/>
      <c r="F638" s="774">
        <v>1.3</v>
      </c>
      <c r="G638" s="31">
        <v>6</v>
      </c>
      <c r="H638" s="774">
        <v>7.8</v>
      </c>
      <c r="I638" s="774">
        <v>8.2799999999999994</v>
      </c>
      <c r="J638" s="31">
        <v>56</v>
      </c>
      <c r="K638" s="31" t="s">
        <v>118</v>
      </c>
      <c r="L638" s="31"/>
      <c r="M638" s="32" t="s">
        <v>68</v>
      </c>
      <c r="N638" s="32"/>
      <c r="O638" s="31">
        <v>40</v>
      </c>
      <c r="P638" s="1094" t="s">
        <v>1022</v>
      </c>
      <c r="Q638" s="785"/>
      <c r="R638" s="785"/>
      <c r="S638" s="785"/>
      <c r="T638" s="786"/>
      <c r="U638" s="33"/>
      <c r="V638" s="33"/>
      <c r="W638" s="34" t="s">
        <v>69</v>
      </c>
      <c r="X638" s="775">
        <v>0</v>
      </c>
      <c r="Y638" s="776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1023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customHeight="1" x14ac:dyDescent="0.25">
      <c r="A639" s="53" t="s">
        <v>1020</v>
      </c>
      <c r="B639" s="53" t="s">
        <v>1024</v>
      </c>
      <c r="C639" s="30">
        <v>4301060408</v>
      </c>
      <c r="D639" s="782">
        <v>4640242180120</v>
      </c>
      <c r="E639" s="783"/>
      <c r="F639" s="774">
        <v>1.3</v>
      </c>
      <c r="G639" s="31">
        <v>6</v>
      </c>
      <c r="H639" s="774">
        <v>7.8</v>
      </c>
      <c r="I639" s="774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986" t="s">
        <v>1025</v>
      </c>
      <c r="Q639" s="785"/>
      <c r="R639" s="785"/>
      <c r="S639" s="785"/>
      <c r="T639" s="786"/>
      <c r="U639" s="33"/>
      <c r="V639" s="33"/>
      <c r="W639" s="34" t="s">
        <v>69</v>
      </c>
      <c r="X639" s="775">
        <v>0</v>
      </c>
      <c r="Y639" s="776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1023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1026</v>
      </c>
      <c r="B640" s="53" t="s">
        <v>1027</v>
      </c>
      <c r="C640" s="30">
        <v>4301060355</v>
      </c>
      <c r="D640" s="782">
        <v>4640242180137</v>
      </c>
      <c r="E640" s="783"/>
      <c r="F640" s="774">
        <v>1.3</v>
      </c>
      <c r="G640" s="31">
        <v>6</v>
      </c>
      <c r="H640" s="774">
        <v>7.8</v>
      </c>
      <c r="I640" s="774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1095" t="s">
        <v>1028</v>
      </c>
      <c r="Q640" s="785"/>
      <c r="R640" s="785"/>
      <c r="S640" s="785"/>
      <c r="T640" s="786"/>
      <c r="U640" s="33"/>
      <c r="V640" s="33"/>
      <c r="W640" s="34" t="s">
        <v>69</v>
      </c>
      <c r="X640" s="775">
        <v>0</v>
      </c>
      <c r="Y640" s="776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1029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customHeight="1" x14ac:dyDescent="0.25">
      <c r="A641" s="53" t="s">
        <v>1026</v>
      </c>
      <c r="B641" s="53" t="s">
        <v>1030</v>
      </c>
      <c r="C641" s="30">
        <v>4301060407</v>
      </c>
      <c r="D641" s="782">
        <v>4640242180137</v>
      </c>
      <c r="E641" s="783"/>
      <c r="F641" s="774">
        <v>1.3</v>
      </c>
      <c r="G641" s="31">
        <v>6</v>
      </c>
      <c r="H641" s="774">
        <v>7.8</v>
      </c>
      <c r="I641" s="774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897" t="s">
        <v>1031</v>
      </c>
      <c r="Q641" s="785"/>
      <c r="R641" s="785"/>
      <c r="S641" s="785"/>
      <c r="T641" s="786"/>
      <c r="U641" s="33"/>
      <c r="V641" s="33"/>
      <c r="W641" s="34" t="s">
        <v>69</v>
      </c>
      <c r="X641" s="775">
        <v>0</v>
      </c>
      <c r="Y641" s="776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1029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x14ac:dyDescent="0.2">
      <c r="A642" s="801"/>
      <c r="B642" s="800"/>
      <c r="C642" s="800"/>
      <c r="D642" s="800"/>
      <c r="E642" s="800"/>
      <c r="F642" s="800"/>
      <c r="G642" s="800"/>
      <c r="H642" s="800"/>
      <c r="I642" s="800"/>
      <c r="J642" s="800"/>
      <c r="K642" s="800"/>
      <c r="L642" s="800"/>
      <c r="M642" s="800"/>
      <c r="N642" s="800"/>
      <c r="O642" s="802"/>
      <c r="P642" s="796" t="s">
        <v>71</v>
      </c>
      <c r="Q642" s="794"/>
      <c r="R642" s="794"/>
      <c r="S642" s="794"/>
      <c r="T642" s="794"/>
      <c r="U642" s="794"/>
      <c r="V642" s="795"/>
      <c r="W642" s="36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800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02"/>
      <c r="P643" s="796" t="s">
        <v>71</v>
      </c>
      <c r="Q643" s="794"/>
      <c r="R643" s="794"/>
      <c r="S643" s="794"/>
      <c r="T643" s="794"/>
      <c r="U643" s="794"/>
      <c r="V643" s="795"/>
      <c r="W643" s="36" t="s">
        <v>69</v>
      </c>
      <c r="X643" s="777">
        <f>IFERROR(SUM(X638:X641),"0")</f>
        <v>0</v>
      </c>
      <c r="Y643" s="777">
        <f>IFERROR(SUM(Y638:Y641),"0")</f>
        <v>0</v>
      </c>
      <c r="Z643" s="36"/>
      <c r="AA643" s="778"/>
      <c r="AB643" s="778"/>
      <c r="AC643" s="778"/>
    </row>
    <row r="644" spans="1:68" ht="16.5" customHeight="1" x14ac:dyDescent="0.25">
      <c r="A644" s="807" t="s">
        <v>1032</v>
      </c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00"/>
      <c r="P644" s="800"/>
      <c r="Q644" s="800"/>
      <c r="R644" s="800"/>
      <c r="S644" s="800"/>
      <c r="T644" s="800"/>
      <c r="U644" s="800"/>
      <c r="V644" s="800"/>
      <c r="W644" s="800"/>
      <c r="X644" s="800"/>
      <c r="Y644" s="800"/>
      <c r="Z644" s="800"/>
      <c r="AA644" s="771"/>
      <c r="AB644" s="771"/>
      <c r="AC644" s="771"/>
    </row>
    <row r="645" spans="1:68" ht="14.25" customHeight="1" x14ac:dyDescent="0.25">
      <c r="A645" s="799" t="s">
        <v>115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66"/>
      <c r="AB645" s="766"/>
      <c r="AC645" s="766"/>
    </row>
    <row r="646" spans="1:68" ht="27" customHeight="1" x14ac:dyDescent="0.25">
      <c r="A646" s="53" t="s">
        <v>1033</v>
      </c>
      <c r="B646" s="53" t="s">
        <v>1034</v>
      </c>
      <c r="C646" s="30">
        <v>4301011951</v>
      </c>
      <c r="D646" s="782">
        <v>4640242180045</v>
      </c>
      <c r="E646" s="783"/>
      <c r="F646" s="774">
        <v>1.5</v>
      </c>
      <c r="G646" s="31">
        <v>8</v>
      </c>
      <c r="H646" s="774">
        <v>12</v>
      </c>
      <c r="I646" s="774">
        <v>12.48</v>
      </c>
      <c r="J646" s="31">
        <v>56</v>
      </c>
      <c r="K646" s="31" t="s">
        <v>118</v>
      </c>
      <c r="L646" s="31"/>
      <c r="M646" s="32" t="s">
        <v>121</v>
      </c>
      <c r="N646" s="32"/>
      <c r="O646" s="31">
        <v>55</v>
      </c>
      <c r="P646" s="905" t="s">
        <v>1035</v>
      </c>
      <c r="Q646" s="785"/>
      <c r="R646" s="785"/>
      <c r="S646" s="785"/>
      <c r="T646" s="786"/>
      <c r="U646" s="33"/>
      <c r="V646" s="33"/>
      <c r="W646" s="34" t="s">
        <v>69</v>
      </c>
      <c r="X646" s="775">
        <v>0</v>
      </c>
      <c r="Y646" s="776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1036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customHeight="1" x14ac:dyDescent="0.25">
      <c r="A647" s="53" t="s">
        <v>1037</v>
      </c>
      <c r="B647" s="53" t="s">
        <v>1038</v>
      </c>
      <c r="C647" s="30">
        <v>4301011950</v>
      </c>
      <c r="D647" s="782">
        <v>4640242180601</v>
      </c>
      <c r="E647" s="783"/>
      <c r="F647" s="774">
        <v>1.5</v>
      </c>
      <c r="G647" s="31">
        <v>8</v>
      </c>
      <c r="H647" s="774">
        <v>12</v>
      </c>
      <c r="I647" s="774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1145" t="s">
        <v>1039</v>
      </c>
      <c r="Q647" s="785"/>
      <c r="R647" s="785"/>
      <c r="S647" s="785"/>
      <c r="T647" s="786"/>
      <c r="U647" s="33"/>
      <c r="V647" s="33"/>
      <c r="W647" s="34" t="s">
        <v>69</v>
      </c>
      <c r="X647" s="775">
        <v>0</v>
      </c>
      <c r="Y647" s="776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1040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x14ac:dyDescent="0.2">
      <c r="A648" s="801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02"/>
      <c r="P648" s="796" t="s">
        <v>71</v>
      </c>
      <c r="Q648" s="794"/>
      <c r="R648" s="794"/>
      <c r="S648" s="794"/>
      <c r="T648" s="794"/>
      <c r="U648" s="794"/>
      <c r="V648" s="795"/>
      <c r="W648" s="36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800"/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2"/>
      <c r="P649" s="796" t="s">
        <v>71</v>
      </c>
      <c r="Q649" s="794"/>
      <c r="R649" s="794"/>
      <c r="S649" s="794"/>
      <c r="T649" s="794"/>
      <c r="U649" s="794"/>
      <c r="V649" s="795"/>
      <c r="W649" s="36" t="s">
        <v>69</v>
      </c>
      <c r="X649" s="777">
        <f>IFERROR(SUM(X646:X647),"0")</f>
        <v>0</v>
      </c>
      <c r="Y649" s="777">
        <f>IFERROR(SUM(Y646:Y647),"0")</f>
        <v>0</v>
      </c>
      <c r="Z649" s="36"/>
      <c r="AA649" s="778"/>
      <c r="AB649" s="778"/>
      <c r="AC649" s="778"/>
    </row>
    <row r="650" spans="1:68" ht="14.25" customHeight="1" x14ac:dyDescent="0.25">
      <c r="A650" s="799" t="s">
        <v>172</v>
      </c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00"/>
      <c r="P650" s="800"/>
      <c r="Q650" s="800"/>
      <c r="R650" s="800"/>
      <c r="S650" s="800"/>
      <c r="T650" s="800"/>
      <c r="U650" s="800"/>
      <c r="V650" s="800"/>
      <c r="W650" s="800"/>
      <c r="X650" s="800"/>
      <c r="Y650" s="800"/>
      <c r="Z650" s="800"/>
      <c r="AA650" s="766"/>
      <c r="AB650" s="766"/>
      <c r="AC650" s="766"/>
    </row>
    <row r="651" spans="1:68" ht="27" customHeight="1" x14ac:dyDescent="0.25">
      <c r="A651" s="53" t="s">
        <v>1041</v>
      </c>
      <c r="B651" s="53" t="s">
        <v>1042</v>
      </c>
      <c r="C651" s="30">
        <v>4301020314</v>
      </c>
      <c r="D651" s="782">
        <v>4640242180090</v>
      </c>
      <c r="E651" s="783"/>
      <c r="F651" s="774">
        <v>1.5</v>
      </c>
      <c r="G651" s="31">
        <v>8</v>
      </c>
      <c r="H651" s="774">
        <v>12</v>
      </c>
      <c r="I651" s="774">
        <v>12.48</v>
      </c>
      <c r="J651" s="31">
        <v>56</v>
      </c>
      <c r="K651" s="31" t="s">
        <v>118</v>
      </c>
      <c r="L651" s="31"/>
      <c r="M651" s="32" t="s">
        <v>121</v>
      </c>
      <c r="N651" s="32"/>
      <c r="O651" s="31">
        <v>50</v>
      </c>
      <c r="P651" s="916" t="s">
        <v>1043</v>
      </c>
      <c r="Q651" s="785"/>
      <c r="R651" s="785"/>
      <c r="S651" s="785"/>
      <c r="T651" s="786"/>
      <c r="U651" s="33"/>
      <c r="V651" s="33"/>
      <c r="W651" s="34" t="s">
        <v>69</v>
      </c>
      <c r="X651" s="775">
        <v>0</v>
      </c>
      <c r="Y651" s="776">
        <f>IFERROR(IF(X651="",0,CEILING((X651/$H651),1)*$H651),"")</f>
        <v>0</v>
      </c>
      <c r="Z651" s="35" t="str">
        <f>IFERROR(IF(Y651=0,"",ROUNDUP(Y651/H651,0)*0.02175),"")</f>
        <v/>
      </c>
      <c r="AA651" s="55"/>
      <c r="AB651" s="56"/>
      <c r="AC651" s="759" t="s">
        <v>1044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x14ac:dyDescent="0.2">
      <c r="A652" s="801"/>
      <c r="B652" s="800"/>
      <c r="C652" s="800"/>
      <c r="D652" s="800"/>
      <c r="E652" s="800"/>
      <c r="F652" s="800"/>
      <c r="G652" s="800"/>
      <c r="H652" s="800"/>
      <c r="I652" s="800"/>
      <c r="J652" s="800"/>
      <c r="K652" s="800"/>
      <c r="L652" s="800"/>
      <c r="M652" s="800"/>
      <c r="N652" s="800"/>
      <c r="O652" s="802"/>
      <c r="P652" s="796" t="s">
        <v>71</v>
      </c>
      <c r="Q652" s="794"/>
      <c r="R652" s="794"/>
      <c r="S652" s="794"/>
      <c r="T652" s="794"/>
      <c r="U652" s="794"/>
      <c r="V652" s="795"/>
      <c r="W652" s="36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800"/>
      <c r="B653" s="800"/>
      <c r="C653" s="800"/>
      <c r="D653" s="800"/>
      <c r="E653" s="800"/>
      <c r="F653" s="800"/>
      <c r="G653" s="800"/>
      <c r="H653" s="800"/>
      <c r="I653" s="800"/>
      <c r="J653" s="800"/>
      <c r="K653" s="800"/>
      <c r="L653" s="800"/>
      <c r="M653" s="800"/>
      <c r="N653" s="800"/>
      <c r="O653" s="802"/>
      <c r="P653" s="796" t="s">
        <v>71</v>
      </c>
      <c r="Q653" s="794"/>
      <c r="R653" s="794"/>
      <c r="S653" s="794"/>
      <c r="T653" s="794"/>
      <c r="U653" s="794"/>
      <c r="V653" s="795"/>
      <c r="W653" s="36" t="s">
        <v>69</v>
      </c>
      <c r="X653" s="777">
        <f>IFERROR(SUM(X651:X651),"0")</f>
        <v>0</v>
      </c>
      <c r="Y653" s="777">
        <f>IFERROR(SUM(Y651:Y651),"0")</f>
        <v>0</v>
      </c>
      <c r="Z653" s="36"/>
      <c r="AA653" s="778"/>
      <c r="AB653" s="778"/>
      <c r="AC653" s="778"/>
    </row>
    <row r="654" spans="1:68" ht="14.25" customHeight="1" x14ac:dyDescent="0.25">
      <c r="A654" s="799" t="s">
        <v>64</v>
      </c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00"/>
      <c r="P654" s="800"/>
      <c r="Q654" s="800"/>
      <c r="R654" s="800"/>
      <c r="S654" s="800"/>
      <c r="T654" s="800"/>
      <c r="U654" s="800"/>
      <c r="V654" s="800"/>
      <c r="W654" s="800"/>
      <c r="X654" s="800"/>
      <c r="Y654" s="800"/>
      <c r="Z654" s="800"/>
      <c r="AA654" s="766"/>
      <c r="AB654" s="766"/>
      <c r="AC654" s="766"/>
    </row>
    <row r="655" spans="1:68" ht="27" customHeight="1" x14ac:dyDescent="0.25">
      <c r="A655" s="53" t="s">
        <v>1045</v>
      </c>
      <c r="B655" s="53" t="s">
        <v>1046</v>
      </c>
      <c r="C655" s="30">
        <v>4301031321</v>
      </c>
      <c r="D655" s="782">
        <v>4640242180076</v>
      </c>
      <c r="E655" s="783"/>
      <c r="F655" s="774">
        <v>0.7</v>
      </c>
      <c r="G655" s="31">
        <v>6</v>
      </c>
      <c r="H655" s="774">
        <v>4.2</v>
      </c>
      <c r="I655" s="774">
        <v>4.41</v>
      </c>
      <c r="J655" s="31">
        <v>132</v>
      </c>
      <c r="K655" s="31" t="s">
        <v>128</v>
      </c>
      <c r="L655" s="31"/>
      <c r="M655" s="32" t="s">
        <v>68</v>
      </c>
      <c r="N655" s="32"/>
      <c r="O655" s="31">
        <v>40</v>
      </c>
      <c r="P655" s="834" t="s">
        <v>1047</v>
      </c>
      <c r="Q655" s="785"/>
      <c r="R655" s="785"/>
      <c r="S655" s="785"/>
      <c r="T655" s="786"/>
      <c r="U655" s="33"/>
      <c r="V655" s="33"/>
      <c r="W655" s="34" t="s">
        <v>69</v>
      </c>
      <c r="X655" s="775">
        <v>0</v>
      </c>
      <c r="Y655" s="776">
        <f>IFERROR(IF(X655="",0,CEILING((X655/$H655),1)*$H655),"")</f>
        <v>0</v>
      </c>
      <c r="Z655" s="35" t="str">
        <f>IFERROR(IF(Y655=0,"",ROUNDUP(Y655/H655,0)*0.00902),"")</f>
        <v/>
      </c>
      <c r="AA655" s="55"/>
      <c r="AB655" s="56"/>
      <c r="AC655" s="761" t="s">
        <v>1048</v>
      </c>
      <c r="AG655" s="63"/>
      <c r="AJ655" s="66"/>
      <c r="AK655" s="66">
        <v>0</v>
      </c>
      <c r="BB655" s="762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x14ac:dyDescent="0.2">
      <c r="A656" s="801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2"/>
      <c r="P656" s="796" t="s">
        <v>71</v>
      </c>
      <c r="Q656" s="794"/>
      <c r="R656" s="794"/>
      <c r="S656" s="794"/>
      <c r="T656" s="794"/>
      <c r="U656" s="794"/>
      <c r="V656" s="795"/>
      <c r="W656" s="36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2"/>
      <c r="P657" s="796" t="s">
        <v>71</v>
      </c>
      <c r="Q657" s="794"/>
      <c r="R657" s="794"/>
      <c r="S657" s="794"/>
      <c r="T657" s="794"/>
      <c r="U657" s="794"/>
      <c r="V657" s="795"/>
      <c r="W657" s="36" t="s">
        <v>69</v>
      </c>
      <c r="X657" s="777">
        <f>IFERROR(SUM(X655:X655),"0")</f>
        <v>0</v>
      </c>
      <c r="Y657" s="777">
        <f>IFERROR(SUM(Y655:Y655),"0")</f>
        <v>0</v>
      </c>
      <c r="Z657" s="36"/>
      <c r="AA657" s="778"/>
      <c r="AB657" s="778"/>
      <c r="AC657" s="778"/>
    </row>
    <row r="658" spans="1:68" ht="14.25" customHeight="1" x14ac:dyDescent="0.25">
      <c r="A658" s="799" t="s">
        <v>73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66"/>
      <c r="AB658" s="766"/>
      <c r="AC658" s="766"/>
    </row>
    <row r="659" spans="1:68" ht="27" customHeight="1" x14ac:dyDescent="0.25">
      <c r="A659" s="53" t="s">
        <v>1049</v>
      </c>
      <c r="B659" s="53" t="s">
        <v>1050</v>
      </c>
      <c r="C659" s="30">
        <v>4301051780</v>
      </c>
      <c r="D659" s="782">
        <v>4640242180106</v>
      </c>
      <c r="E659" s="783"/>
      <c r="F659" s="774">
        <v>1.3</v>
      </c>
      <c r="G659" s="31">
        <v>6</v>
      </c>
      <c r="H659" s="774">
        <v>7.8</v>
      </c>
      <c r="I659" s="774">
        <v>8.2799999999999994</v>
      </c>
      <c r="J659" s="31">
        <v>56</v>
      </c>
      <c r="K659" s="31" t="s">
        <v>118</v>
      </c>
      <c r="L659" s="31"/>
      <c r="M659" s="32" t="s">
        <v>68</v>
      </c>
      <c r="N659" s="32"/>
      <c r="O659" s="31">
        <v>45</v>
      </c>
      <c r="P659" s="1040" t="s">
        <v>1051</v>
      </c>
      <c r="Q659" s="785"/>
      <c r="R659" s="785"/>
      <c r="S659" s="785"/>
      <c r="T659" s="786"/>
      <c r="U659" s="33"/>
      <c r="V659" s="33"/>
      <c r="W659" s="34" t="s">
        <v>69</v>
      </c>
      <c r="X659" s="775">
        <v>0</v>
      </c>
      <c r="Y659" s="776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63" t="s">
        <v>1052</v>
      </c>
      <c r="AG659" s="63"/>
      <c r="AJ659" s="66"/>
      <c r="AK659" s="66">
        <v>0</v>
      </c>
      <c r="BB659" s="764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x14ac:dyDescent="0.2">
      <c r="A660" s="801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02"/>
      <c r="P660" s="796" t="s">
        <v>71</v>
      </c>
      <c r="Q660" s="794"/>
      <c r="R660" s="794"/>
      <c r="S660" s="794"/>
      <c r="T660" s="794"/>
      <c r="U660" s="794"/>
      <c r="V660" s="795"/>
      <c r="W660" s="36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02"/>
      <c r="P661" s="796" t="s">
        <v>71</v>
      </c>
      <c r="Q661" s="794"/>
      <c r="R661" s="794"/>
      <c r="S661" s="794"/>
      <c r="T661" s="794"/>
      <c r="U661" s="794"/>
      <c r="V661" s="795"/>
      <c r="W661" s="36" t="s">
        <v>69</v>
      </c>
      <c r="X661" s="777">
        <f>IFERROR(SUM(X659:X659),"0")</f>
        <v>0</v>
      </c>
      <c r="Y661" s="777">
        <f>IFERROR(SUM(Y659:Y659),"0")</f>
        <v>0</v>
      </c>
      <c r="Z661" s="36"/>
      <c r="AA661" s="778"/>
      <c r="AB661" s="778"/>
      <c r="AC661" s="778"/>
    </row>
    <row r="662" spans="1:68" ht="15" customHeight="1" x14ac:dyDescent="0.2">
      <c r="A662" s="813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4"/>
      <c r="P662" s="861" t="s">
        <v>1053</v>
      </c>
      <c r="Q662" s="862"/>
      <c r="R662" s="862"/>
      <c r="S662" s="862"/>
      <c r="T662" s="862"/>
      <c r="U662" s="862"/>
      <c r="V662" s="821"/>
      <c r="W662" s="36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16767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16842.18</v>
      </c>
      <c r="Z662" s="36"/>
      <c r="AA662" s="778"/>
      <c r="AB662" s="778"/>
      <c r="AC662" s="778"/>
    </row>
    <row r="663" spans="1:68" x14ac:dyDescent="0.2">
      <c r="A663" s="800"/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14"/>
      <c r="P663" s="861" t="s">
        <v>1054</v>
      </c>
      <c r="Q663" s="862"/>
      <c r="R663" s="862"/>
      <c r="S663" s="862"/>
      <c r="T663" s="862"/>
      <c r="U663" s="862"/>
      <c r="V663" s="821"/>
      <c r="W663" s="36" t="s">
        <v>69</v>
      </c>
      <c r="X663" s="777">
        <f>IFERROR(SUM(BM22:BM659),"0")</f>
        <v>17460.278079698077</v>
      </c>
      <c r="Y663" s="777">
        <f>IFERROR(SUM(BN22:BN659),"0")</f>
        <v>17539.361999999997</v>
      </c>
      <c r="Z663" s="36"/>
      <c r="AA663" s="778"/>
      <c r="AB663" s="778"/>
      <c r="AC663" s="778"/>
    </row>
    <row r="664" spans="1:68" x14ac:dyDescent="0.2">
      <c r="A664" s="80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4"/>
      <c r="P664" s="861" t="s">
        <v>1055</v>
      </c>
      <c r="Q664" s="862"/>
      <c r="R664" s="862"/>
      <c r="S664" s="862"/>
      <c r="T664" s="862"/>
      <c r="U664" s="862"/>
      <c r="V664" s="821"/>
      <c r="W664" s="36" t="s">
        <v>1056</v>
      </c>
      <c r="X664" s="37">
        <f>ROUNDUP(SUM(BO22:BO659),0)</f>
        <v>26</v>
      </c>
      <c r="Y664" s="37">
        <f>ROUNDUP(SUM(BP22:BP659),0)</f>
        <v>26</v>
      </c>
      <c r="Z664" s="36"/>
      <c r="AA664" s="778"/>
      <c r="AB664" s="778"/>
      <c r="AC664" s="778"/>
    </row>
    <row r="665" spans="1:68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4"/>
      <c r="P665" s="861" t="s">
        <v>1057</v>
      </c>
      <c r="Q665" s="862"/>
      <c r="R665" s="862"/>
      <c r="S665" s="862"/>
      <c r="T665" s="862"/>
      <c r="U665" s="862"/>
      <c r="V665" s="821"/>
      <c r="W665" s="36" t="s">
        <v>69</v>
      </c>
      <c r="X665" s="777">
        <f>GrossWeightTotal+PalletQtyTotal*25</f>
        <v>18110.278079698077</v>
      </c>
      <c r="Y665" s="777">
        <f>GrossWeightTotalR+PalletQtyTotalR*25</f>
        <v>18189.361999999997</v>
      </c>
      <c r="Z665" s="36"/>
      <c r="AA665" s="778"/>
      <c r="AB665" s="778"/>
      <c r="AC665" s="778"/>
    </row>
    <row r="666" spans="1:68" x14ac:dyDescent="0.2">
      <c r="A666" s="800"/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14"/>
      <c r="P666" s="861" t="s">
        <v>1058</v>
      </c>
      <c r="Q666" s="862"/>
      <c r="R666" s="862"/>
      <c r="S666" s="862"/>
      <c r="T666" s="862"/>
      <c r="U666" s="862"/>
      <c r="V666" s="821"/>
      <c r="W666" s="36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1743.230658230658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1753</v>
      </c>
      <c r="Z666" s="36"/>
      <c r="AA666" s="778"/>
      <c r="AB666" s="778"/>
      <c r="AC666" s="778"/>
    </row>
    <row r="667" spans="1:68" ht="14.25" customHeight="1" x14ac:dyDescent="0.2">
      <c r="A667" s="800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4"/>
      <c r="P667" s="861" t="s">
        <v>1059</v>
      </c>
      <c r="Q667" s="862"/>
      <c r="R667" s="862"/>
      <c r="S667" s="862"/>
      <c r="T667" s="862"/>
      <c r="U667" s="862"/>
      <c r="V667" s="821"/>
      <c r="W667" s="38" t="s">
        <v>1060</v>
      </c>
      <c r="X667" s="36"/>
      <c r="Y667" s="36"/>
      <c r="Z667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28.103189999999998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39" t="s">
        <v>1061</v>
      </c>
      <c r="B669" s="770" t="s">
        <v>63</v>
      </c>
      <c r="C669" s="779" t="s">
        <v>113</v>
      </c>
      <c r="D669" s="780"/>
      <c r="E669" s="780"/>
      <c r="F669" s="780"/>
      <c r="G669" s="780"/>
      <c r="H669" s="781"/>
      <c r="I669" s="779" t="s">
        <v>325</v>
      </c>
      <c r="J669" s="780"/>
      <c r="K669" s="780"/>
      <c r="L669" s="780"/>
      <c r="M669" s="780"/>
      <c r="N669" s="780"/>
      <c r="O669" s="780"/>
      <c r="P669" s="780"/>
      <c r="Q669" s="780"/>
      <c r="R669" s="780"/>
      <c r="S669" s="780"/>
      <c r="T669" s="780"/>
      <c r="U669" s="780"/>
      <c r="V669" s="781"/>
      <c r="W669" s="779" t="s">
        <v>662</v>
      </c>
      <c r="X669" s="781"/>
      <c r="Y669" s="779" t="s">
        <v>751</v>
      </c>
      <c r="Z669" s="780"/>
      <c r="AA669" s="780"/>
      <c r="AB669" s="781"/>
      <c r="AC669" s="770" t="s">
        <v>860</v>
      </c>
      <c r="AD669" s="779" t="s">
        <v>932</v>
      </c>
      <c r="AE669" s="781"/>
      <c r="AF669" s="765"/>
    </row>
    <row r="670" spans="1:68" ht="14.25" customHeight="1" thickTop="1" x14ac:dyDescent="0.2">
      <c r="A670" s="832" t="s">
        <v>1062</v>
      </c>
      <c r="B670" s="779" t="s">
        <v>63</v>
      </c>
      <c r="C670" s="779" t="s">
        <v>114</v>
      </c>
      <c r="D670" s="779" t="s">
        <v>141</v>
      </c>
      <c r="E670" s="779" t="s">
        <v>221</v>
      </c>
      <c r="F670" s="779" t="s">
        <v>245</v>
      </c>
      <c r="G670" s="779" t="s">
        <v>291</v>
      </c>
      <c r="H670" s="779" t="s">
        <v>113</v>
      </c>
      <c r="I670" s="779" t="s">
        <v>326</v>
      </c>
      <c r="J670" s="779" t="s">
        <v>350</v>
      </c>
      <c r="K670" s="779" t="s">
        <v>428</v>
      </c>
      <c r="L670" s="779" t="s">
        <v>449</v>
      </c>
      <c r="M670" s="779" t="s">
        <v>473</v>
      </c>
      <c r="N670" s="765"/>
      <c r="O670" s="779" t="s">
        <v>500</v>
      </c>
      <c r="P670" s="779" t="s">
        <v>503</v>
      </c>
      <c r="Q670" s="779" t="s">
        <v>512</v>
      </c>
      <c r="R670" s="779" t="s">
        <v>528</v>
      </c>
      <c r="S670" s="779" t="s">
        <v>538</v>
      </c>
      <c r="T670" s="779" t="s">
        <v>551</v>
      </c>
      <c r="U670" s="779" t="s">
        <v>562</v>
      </c>
      <c r="V670" s="779" t="s">
        <v>649</v>
      </c>
      <c r="W670" s="779" t="s">
        <v>663</v>
      </c>
      <c r="X670" s="779" t="s">
        <v>707</v>
      </c>
      <c r="Y670" s="779" t="s">
        <v>752</v>
      </c>
      <c r="Z670" s="779" t="s">
        <v>820</v>
      </c>
      <c r="AA670" s="779" t="s">
        <v>844</v>
      </c>
      <c r="AB670" s="779" t="s">
        <v>856</v>
      </c>
      <c r="AC670" s="779" t="s">
        <v>860</v>
      </c>
      <c r="AD670" s="779" t="s">
        <v>932</v>
      </c>
      <c r="AE670" s="779" t="s">
        <v>1032</v>
      </c>
      <c r="AF670" s="765"/>
    </row>
    <row r="671" spans="1:68" ht="13.5" customHeight="1" thickBot="1" x14ac:dyDescent="0.25">
      <c r="A671" s="833"/>
      <c r="B671" s="787"/>
      <c r="C671" s="787"/>
      <c r="D671" s="787"/>
      <c r="E671" s="787"/>
      <c r="F671" s="787"/>
      <c r="G671" s="787"/>
      <c r="H671" s="787"/>
      <c r="I671" s="787"/>
      <c r="J671" s="787"/>
      <c r="K671" s="787"/>
      <c r="L671" s="787"/>
      <c r="M671" s="787"/>
      <c r="N671" s="765"/>
      <c r="O671" s="787"/>
      <c r="P671" s="787"/>
      <c r="Q671" s="787"/>
      <c r="R671" s="787"/>
      <c r="S671" s="787"/>
      <c r="T671" s="787"/>
      <c r="U671" s="787"/>
      <c r="V671" s="787"/>
      <c r="W671" s="787"/>
      <c r="X671" s="787"/>
      <c r="Y671" s="787"/>
      <c r="Z671" s="787"/>
      <c r="AA671" s="787"/>
      <c r="AB671" s="787"/>
      <c r="AC671" s="787"/>
      <c r="AD671" s="787"/>
      <c r="AE671" s="787"/>
      <c r="AF671" s="765"/>
    </row>
    <row r="672" spans="1:68" ht="18" customHeight="1" thickTop="1" thickBot="1" x14ac:dyDescent="0.25">
      <c r="A672" s="39" t="s">
        <v>1063</v>
      </c>
      <c r="B672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5">
        <f>IFERROR(Y48*1,"0")+IFERROR(Y49*1,"0")+IFERROR(Y50*1,"0")+IFERROR(Y51*1,"0")+IFERROR(Y52*1,"0")+IFERROR(Y53*1,"0")+IFERROR(Y57*1,"0")+IFERROR(Y58*1,"0")</f>
        <v>0</v>
      </c>
      <c r="D672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5">
        <f>IFERROR(Y107*1,"0")+IFERROR(Y108*1,"0")+IFERROR(Y109*1,"0")+IFERROR(Y113*1,"0")+IFERROR(Y114*1,"0")+IFERROR(Y115*1,"0")+IFERROR(Y116*1,"0")+IFERROR(Y117*1,"0")+IFERROR(Y118*1,"0")</f>
        <v>0</v>
      </c>
      <c r="F672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5">
        <f>IFERROR(Y154*1,"0")+IFERROR(Y155*1,"0")+IFERROR(Y159*1,"0")+IFERROR(Y160*1,"0")+IFERROR(Y164*1,"0")+IFERROR(Y165*1,"0")</f>
        <v>0</v>
      </c>
      <c r="H672" s="45">
        <f>IFERROR(Y170*1,"0")+IFERROR(Y174*1,"0")+IFERROR(Y175*1,"0")+IFERROR(Y176*1,"0")+IFERROR(Y177*1,"0")+IFERROR(Y178*1,"0")+IFERROR(Y182*1,"0")+IFERROR(Y183*1,"0")</f>
        <v>0</v>
      </c>
      <c r="I672" s="45">
        <f>IFERROR(Y189*1,"0")+IFERROR(Y193*1,"0")+IFERROR(Y194*1,"0")+IFERROR(Y195*1,"0")+IFERROR(Y196*1,"0")+IFERROR(Y197*1,"0")+IFERROR(Y198*1,"0")+IFERROR(Y199*1,"0")+IFERROR(Y200*1,"0")</f>
        <v>184.8</v>
      </c>
      <c r="J672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1556.7</v>
      </c>
      <c r="K672" s="45">
        <f>IFERROR(Y250*1,"0")+IFERROR(Y251*1,"0")+IFERROR(Y252*1,"0")+IFERROR(Y253*1,"0")+IFERROR(Y254*1,"0")+IFERROR(Y255*1,"0")+IFERROR(Y256*1,"0")+IFERROR(Y257*1,"0")</f>
        <v>0</v>
      </c>
      <c r="L672" s="45">
        <f>IFERROR(Y262*1,"0")+IFERROR(Y263*1,"0")+IFERROR(Y264*1,"0")+IFERROR(Y265*1,"0")+IFERROR(Y266*1,"0")+IFERROR(Y267*1,"0")+IFERROR(Y268*1,"0")+IFERROR(Y269*1,"0")+IFERROR(Y270*1,"0")+IFERROR(Y274*1,"0")</f>
        <v>0</v>
      </c>
      <c r="M672" s="45">
        <f>IFERROR(Y279*1,"0")+IFERROR(Y280*1,"0")+IFERROR(Y281*1,"0")+IFERROR(Y282*1,"0")+IFERROR(Y283*1,"0")+IFERROR(Y284*1,"0")+IFERROR(Y285*1,"0")+IFERROR(Y286*1,"0")+IFERROR(Y287*1,"0")+IFERROR(Y288*1,"0")</f>
        <v>0</v>
      </c>
      <c r="N672" s="765"/>
      <c r="O672" s="45">
        <f>IFERROR(Y293*1,"0")</f>
        <v>0</v>
      </c>
      <c r="P672" s="45">
        <f>IFERROR(Y298*1,"0")+IFERROR(Y299*1,"0")+IFERROR(Y300*1,"0")</f>
        <v>0</v>
      </c>
      <c r="Q672" s="45">
        <f>IFERROR(Y305*1,"0")+IFERROR(Y306*1,"0")+IFERROR(Y307*1,"0")+IFERROR(Y308*1,"0")+IFERROR(Y309*1,"0")+IFERROR(Y310*1,"0")</f>
        <v>0</v>
      </c>
      <c r="R672" s="45">
        <f>IFERROR(Y315*1,"0")+IFERROR(Y319*1,"0")+IFERROR(Y323*1,"0")</f>
        <v>0</v>
      </c>
      <c r="S672" s="45">
        <f>IFERROR(Y328*1,"0")+IFERROR(Y332*1,"0")+IFERROR(Y336*1,"0")+IFERROR(Y337*1,"0")</f>
        <v>0</v>
      </c>
      <c r="T672" s="45">
        <f>IFERROR(Y342*1,"0")+IFERROR(Y346*1,"0")+IFERROR(Y347*1,"0")+IFERROR(Y351*1,"0")</f>
        <v>0</v>
      </c>
      <c r="U672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332.4</v>
      </c>
      <c r="V672" s="45">
        <f>IFERROR(Y405*1,"0")+IFERROR(Y409*1,"0")+IFERROR(Y410*1,"0")+IFERROR(Y411*1,"0")</f>
        <v>0</v>
      </c>
      <c r="W672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12732</v>
      </c>
      <c r="X672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29.400000000000002</v>
      </c>
      <c r="Z672" s="45">
        <f>IFERROR(Y519*1,"0")+IFERROR(Y523*1,"0")+IFERROR(Y524*1,"0")+IFERROR(Y525*1,"0")+IFERROR(Y526*1,"0")+IFERROR(Y527*1,"0")+IFERROR(Y531*1,"0")+IFERROR(Y535*1,"0")</f>
        <v>0</v>
      </c>
      <c r="AA672" s="45">
        <f>IFERROR(Y540*1,"0")+IFERROR(Y541*1,"0")+IFERROR(Y542*1,"0")+IFERROR(Y543*1,"0")</f>
        <v>0</v>
      </c>
      <c r="AB672" s="45">
        <f>IFERROR(Y548*1,"0")</f>
        <v>0</v>
      </c>
      <c r="AC672" s="45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1906.0800000000002</v>
      </c>
      <c r="AD672" s="45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100.80000000000001</v>
      </c>
      <c r="AE672" s="45">
        <f>IFERROR(Y646*1,"0")+IFERROR(Y647*1,"0")+IFERROR(Y651*1,"0")+IFERROR(Y655*1,"0")+IFERROR(Y659*1,"0")</f>
        <v>0</v>
      </c>
      <c r="AF672" s="765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P159:T159"/>
    <mergeCell ref="D252:E252"/>
    <mergeCell ref="P30:T30"/>
    <mergeCell ref="V10:W10"/>
    <mergeCell ref="D360:E360"/>
    <mergeCell ref="A471:O472"/>
    <mergeCell ref="D558:E558"/>
    <mergeCell ref="D287:E287"/>
    <mergeCell ref="D189:E189"/>
    <mergeCell ref="P556:T556"/>
    <mergeCell ref="P423:T423"/>
    <mergeCell ref="P494:T494"/>
    <mergeCell ref="A168:Z168"/>
    <mergeCell ref="P52:T52"/>
    <mergeCell ref="D160:E160"/>
    <mergeCell ref="D535:E535"/>
    <mergeCell ref="P244:T244"/>
    <mergeCell ref="P315:T315"/>
    <mergeCell ref="P144:T144"/>
    <mergeCell ref="P437:T437"/>
    <mergeCell ref="D423:E423"/>
    <mergeCell ref="P231:T231"/>
    <mergeCell ref="A190:O191"/>
    <mergeCell ref="D174:E174"/>
    <mergeCell ref="D410:E410"/>
    <mergeCell ref="P516:V516"/>
    <mergeCell ref="P201:V201"/>
    <mergeCell ref="P481:T481"/>
    <mergeCell ref="P505:V505"/>
    <mergeCell ref="D178:E178"/>
    <mergeCell ref="A510:O511"/>
    <mergeCell ref="P549:V549"/>
    <mergeCell ref="A186:Z186"/>
    <mergeCell ref="P232:T232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D211:E211"/>
    <mergeCell ref="P59:V59"/>
    <mergeCell ref="D565:E565"/>
    <mergeCell ref="D77:E77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563:E563"/>
    <mergeCell ref="D363:E363"/>
    <mergeCell ref="D357:E357"/>
    <mergeCell ref="D263:E263"/>
    <mergeCell ref="P220:T220"/>
    <mergeCell ref="D245:E245"/>
    <mergeCell ref="P116:T116"/>
    <mergeCell ref="A105:Z105"/>
    <mergeCell ref="P32:T32"/>
    <mergeCell ref="D250:E250"/>
    <mergeCell ref="P268:T268"/>
    <mergeCell ref="P230:T230"/>
    <mergeCell ref="A658:Z658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499:E499"/>
    <mergeCell ref="P613:T613"/>
    <mergeCell ref="D619:E619"/>
    <mergeCell ref="P600:T600"/>
    <mergeCell ref="P594:T594"/>
    <mergeCell ref="A568:Z568"/>
    <mergeCell ref="P614:V614"/>
    <mergeCell ref="D67:E67"/>
    <mergeCell ref="D30:E30"/>
    <mergeCell ref="A345:Z345"/>
    <mergeCell ref="D210:E210"/>
    <mergeCell ref="D308:E308"/>
    <mergeCell ref="D606:E606"/>
    <mergeCell ref="A46:Z46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P508:T508"/>
    <mergeCell ref="D380:E380"/>
    <mergeCell ref="P337:T337"/>
    <mergeCell ref="P464:T464"/>
    <mergeCell ref="D87:E87"/>
    <mergeCell ref="D274:E274"/>
    <mergeCell ref="A179:O180"/>
    <mergeCell ref="P607:V607"/>
    <mergeCell ref="P242:T242"/>
    <mergeCell ref="D524:E524"/>
    <mergeCell ref="D117:E117"/>
    <mergeCell ref="D92:E92"/>
    <mergeCell ref="D651:E651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A45:Z45"/>
    <mergeCell ref="P35:V35"/>
    <mergeCell ref="P333:V333"/>
    <mergeCell ref="D387:E387"/>
    <mergeCell ref="P571:T571"/>
    <mergeCell ref="P400:T400"/>
    <mergeCell ref="D514:E514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A374:Z374"/>
    <mergeCell ref="D432:E432"/>
    <mergeCell ref="D236:E236"/>
    <mergeCell ref="A301:O302"/>
    <mergeCell ref="D559:E559"/>
    <mergeCell ref="P492:T492"/>
    <mergeCell ref="D31:E31"/>
    <mergeCell ref="P194:T194"/>
    <mergeCell ref="P286:T286"/>
    <mergeCell ref="D400:E400"/>
    <mergeCell ref="P648:V648"/>
    <mergeCell ref="D229:E229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96:E96"/>
    <mergeCell ref="P515:V515"/>
    <mergeCell ref="P344:V344"/>
    <mergeCell ref="D399:E399"/>
    <mergeCell ref="D132:E132"/>
    <mergeCell ref="P558:T558"/>
    <mergeCell ref="P309:T309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D9:E9"/>
    <mergeCell ref="F9:G9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197:T197"/>
    <mergeCell ref="D118:E118"/>
    <mergeCell ref="P53:T53"/>
    <mergeCell ref="P495:T495"/>
    <mergeCell ref="A47:Z47"/>
    <mergeCell ref="P351:T351"/>
    <mergeCell ref="P593:T593"/>
    <mergeCell ref="P422:T422"/>
    <mergeCell ref="D232:E232"/>
    <mergeCell ref="P587:T587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A5:C5"/>
    <mergeCell ref="P667:V667"/>
    <mergeCell ref="D548:E548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D230:E230"/>
    <mergeCell ref="A474:Z474"/>
    <mergeCell ref="P649:V649"/>
    <mergeCell ref="D466:E466"/>
    <mergeCell ref="P66:T66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308:T308"/>
    <mergeCell ref="P433:V433"/>
    <mergeCell ref="D68:E68"/>
    <mergeCell ref="D286:E286"/>
    <mergeCell ref="P491:T491"/>
    <mergeCell ref="P211:T211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Y669:AB669"/>
    <mergeCell ref="A203:Z203"/>
    <mergeCell ref="P627:T627"/>
    <mergeCell ref="P245:T245"/>
    <mergeCell ref="D633:E633"/>
    <mergeCell ref="P543:T54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W669:X669"/>
    <mergeCell ref="P280:T280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12:M12"/>
    <mergeCell ref="D251:E251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T5:U5"/>
    <mergeCell ref="P76:T76"/>
    <mergeCell ref="V5:W5"/>
    <mergeCell ref="P496:T496"/>
    <mergeCell ref="B670:B671"/>
    <mergeCell ref="D488:E488"/>
    <mergeCell ref="P294:V294"/>
    <mergeCell ref="D670:D671"/>
    <mergeCell ref="P361:T361"/>
    <mergeCell ref="D282:E282"/>
    <mergeCell ref="D233:E233"/>
    <mergeCell ref="D580:E580"/>
    <mergeCell ref="D409:E409"/>
    <mergeCell ref="P510:V510"/>
    <mergeCell ref="Q8:R8"/>
    <mergeCell ref="P212:V212"/>
    <mergeCell ref="P69:T69"/>
    <mergeCell ref="D183:E183"/>
    <mergeCell ref="P140:T140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D476:E476"/>
    <mergeCell ref="P455:V455"/>
    <mergeCell ref="A454:O455"/>
    <mergeCell ref="A209:Z209"/>
    <mergeCell ref="A445:Z445"/>
    <mergeCell ref="P520:V520"/>
    <mergeCell ref="P213:V213"/>
    <mergeCell ref="P299:T299"/>
    <mergeCell ref="P564:T564"/>
    <mergeCell ref="P393:T393"/>
    <mergeCell ref="P629:T629"/>
    <mergeCell ref="E670:E671"/>
    <mergeCell ref="P606:T606"/>
    <mergeCell ref="D612:E612"/>
    <mergeCell ref="D398:E398"/>
    <mergeCell ref="A652:O653"/>
    <mergeCell ref="P427:T427"/>
    <mergeCell ref="P283:T283"/>
    <mergeCell ref="D264:E264"/>
    <mergeCell ref="P581:T581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P235:T235"/>
    <mergeCell ref="A607:O608"/>
    <mergeCell ref="P306:T306"/>
    <mergeCell ref="D51:E51"/>
    <mergeCell ref="P157:V157"/>
    <mergeCell ref="D647:E647"/>
    <mergeCell ref="P604:T604"/>
    <mergeCell ref="P51:T51"/>
    <mergeCell ref="A156:O157"/>
    <mergeCell ref="A72:O73"/>
    <mergeCell ref="D463:E463"/>
    <mergeCell ref="A147:Z147"/>
    <mergeCell ref="P172:V172"/>
    <mergeCell ref="P150:V150"/>
    <mergeCell ref="D138:E138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143:T143"/>
    <mergeCell ref="D64:E64"/>
    <mergeCell ref="A574:Z574"/>
    <mergeCell ref="P612:T612"/>
    <mergeCell ref="P441:T441"/>
    <mergeCell ref="D362:E362"/>
    <mergeCell ref="A365:O366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26:T26"/>
    <mergeCell ref="P285:T285"/>
    <mergeCell ref="P136:V136"/>
    <mergeCell ref="A188:Z188"/>
    <mergeCell ref="P434:V434"/>
    <mergeCell ref="A135:O136"/>
    <mergeCell ref="A433:O434"/>
    <mergeCell ref="P98:V98"/>
    <mergeCell ref="P501:T501"/>
    <mergeCell ref="P104:V104"/>
    <mergeCell ref="P27:T27"/>
    <mergeCell ref="P154:T154"/>
    <mergeCell ref="D75:E75"/>
    <mergeCell ref="P247:V247"/>
    <mergeCell ref="D206:E206"/>
    <mergeCell ref="A520:O521"/>
    <mergeCell ref="A110:O111"/>
    <mergeCell ref="P107:T107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D114:E114"/>
    <mergeCell ref="P448:T448"/>
    <mergeCell ref="D347:E347"/>
    <mergeCell ref="P602:T602"/>
    <mergeCell ref="D285:E285"/>
    <mergeCell ref="AA17:AA18"/>
    <mergeCell ref="H10:M10"/>
    <mergeCell ref="P178:T178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D198:E198"/>
    <mergeCell ref="P630:T630"/>
    <mergeCell ref="D465:E465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AB17:AB18"/>
    <mergeCell ref="A41:Z41"/>
    <mergeCell ref="D446:E446"/>
    <mergeCell ref="A277:Z277"/>
    <mergeCell ref="P550:V550"/>
    <mergeCell ref="P44:V44"/>
    <mergeCell ref="P237:V237"/>
    <mergeCell ref="A461:Z461"/>
    <mergeCell ref="D288:E288"/>
    <mergeCell ref="AB670:AB671"/>
    <mergeCell ref="D176:E176"/>
    <mergeCell ref="A507:Z507"/>
    <mergeCell ref="P488:T488"/>
    <mergeCell ref="D22:E22"/>
    <mergeCell ref="D605:E605"/>
    <mergeCell ref="V6:W9"/>
    <mergeCell ref="P256:T256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D319:E319"/>
    <mergeCell ref="P227:T227"/>
    <mergeCell ref="A528:O529"/>
    <mergeCell ref="P569:T569"/>
    <mergeCell ref="D441:E441"/>
    <mergeCell ref="A515:O516"/>
    <mergeCell ref="P398:T398"/>
    <mergeCell ref="G17:G18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AE670:AE671"/>
    <mergeCell ref="P525:T525"/>
    <mergeCell ref="D368:E368"/>
    <mergeCell ref="D604:E604"/>
    <mergeCell ref="P177:T177"/>
    <mergeCell ref="P33:T33"/>
    <mergeCell ref="A223:O224"/>
    <mergeCell ref="P93:T93"/>
    <mergeCell ref="D481:E481"/>
    <mergeCell ref="D85:E85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D670:AD671"/>
    <mergeCell ref="A412:O413"/>
    <mergeCell ref="P282:T282"/>
    <mergeCell ref="D154:E154"/>
    <mergeCell ref="P409:T409"/>
    <mergeCell ref="P580:T580"/>
    <mergeCell ref="A648:O649"/>
    <mergeCell ref="P651:T651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P635:V635"/>
    <mergeCell ref="A327:Z327"/>
    <mergeCell ref="D594:E594"/>
    <mergeCell ref="P573:V573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35:O36"/>
    <mergeCell ref="M17:M18"/>
    <mergeCell ref="A469:Z469"/>
    <mergeCell ref="P336:T336"/>
    <mergeCell ref="O17:O18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504:E504"/>
    <mergeCell ref="P561:T561"/>
    <mergeCell ref="A271:O272"/>
    <mergeCell ref="D298:E298"/>
    <mergeCell ref="A158:Z158"/>
    <mergeCell ref="P91:T91"/>
    <mergeCell ref="P500:T500"/>
    <mergeCell ref="P366:V366"/>
    <mergeCell ref="P468:V468"/>
    <mergeCell ref="A598:Z598"/>
    <mergeCell ref="P535:T535"/>
    <mergeCell ref="P316:V316"/>
    <mergeCell ref="D269:E269"/>
    <mergeCell ref="D33:E33"/>
    <mergeCell ref="P585:V585"/>
    <mergeCell ref="A106:Z106"/>
    <mergeCell ref="D226:E226"/>
    <mergeCell ref="P352:V352"/>
    <mergeCell ref="P183:T183"/>
    <mergeCell ref="A404:Z404"/>
    <mergeCell ref="D462:E462"/>
    <mergeCell ref="D164:E164"/>
    <mergeCell ref="A597:Z597"/>
    <mergeCell ref="D589:E589"/>
    <mergeCell ref="D560:E560"/>
    <mergeCell ref="P133:T133"/>
    <mergeCell ref="D628:E628"/>
    <mergeCell ref="A592:Z592"/>
    <mergeCell ref="P603:T603"/>
    <mergeCell ref="P486:T486"/>
    <mergeCell ref="P75:T75"/>
    <mergeCell ref="P406:V406"/>
    <mergeCell ref="P129:V129"/>
    <mergeCell ref="P101:T101"/>
    <mergeCell ref="A128:O129"/>
    <mergeCell ref="D215:E215"/>
    <mergeCell ref="P576:T576"/>
    <mergeCell ref="A595:O596"/>
    <mergeCell ref="D513:E513"/>
    <mergeCell ref="D557:E557"/>
    <mergeCell ref="P465:T465"/>
    <mergeCell ref="A103:O104"/>
    <mergeCell ref="D386:E386"/>
    <mergeCell ref="P584:V584"/>
    <mergeCell ref="D627:E627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V11:W11"/>
    <mergeCell ref="D392:E392"/>
    <mergeCell ref="D221:E221"/>
    <mergeCell ref="P82:T82"/>
    <mergeCell ref="D457:E457"/>
    <mergeCell ref="P57:T57"/>
    <mergeCell ref="D165:E165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170:E170"/>
    <mergeCell ref="D639:E639"/>
    <mergeCell ref="D577:E577"/>
    <mergeCell ref="P200:T200"/>
    <mergeCell ref="P134:T134"/>
    <mergeCell ref="P243:T243"/>
    <mergeCell ref="P436:T436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Q670:Q671"/>
    <mergeCell ref="H670:H671"/>
    <mergeCell ref="P641:T641"/>
    <mergeCell ref="P632:T632"/>
    <mergeCell ref="P664:V664"/>
    <mergeCell ref="A505:O506"/>
    <mergeCell ref="P217:T217"/>
    <mergeCell ref="A207:O208"/>
    <mergeCell ref="P617:T617"/>
    <mergeCell ref="D489:E489"/>
    <mergeCell ref="D427:E427"/>
    <mergeCell ref="P275:V275"/>
    <mergeCell ref="D583:E583"/>
    <mergeCell ref="P540:T540"/>
    <mergeCell ref="Q5:R5"/>
    <mergeCell ref="D242:E242"/>
    <mergeCell ref="P199:T199"/>
    <mergeCell ref="P370:T370"/>
    <mergeCell ref="P497:T497"/>
    <mergeCell ref="F17:F18"/>
    <mergeCell ref="P290:V290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123:T123"/>
    <mergeCell ref="A112:Z112"/>
    <mergeCell ref="A662:O667"/>
    <mergeCell ref="D266:E266"/>
    <mergeCell ref="P174:T174"/>
    <mergeCell ref="P149:T149"/>
    <mergeCell ref="D95:E95"/>
    <mergeCell ref="P447:T447"/>
    <mergeCell ref="Y17:Y18"/>
    <mergeCell ref="U17:V17"/>
    <mergeCell ref="D57:E57"/>
    <mergeCell ref="P410:T410"/>
    <mergeCell ref="P372:V372"/>
    <mergeCell ref="D17:E1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P544:V544"/>
    <mergeCell ref="D483:E483"/>
    <mergeCell ref="P83:T83"/>
    <mergeCell ref="N17:N18"/>
    <mergeCell ref="D49:E49"/>
    <mergeCell ref="P529:V529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479:Z479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P421:T421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I669:V669"/>
    <mergeCell ref="D542:E542"/>
    <mergeCell ref="P71:T71"/>
    <mergeCell ref="D123:E123"/>
    <mergeCell ref="O670:O671"/>
    <mergeCell ref="P307:T307"/>
    <mergeCell ref="D421:E421"/>
    <mergeCell ref="D50:E50"/>
    <mergeCell ref="P58:T58"/>
    <mergeCell ref="X17:X18"/>
    <mergeCell ref="D579:E579"/>
    <mergeCell ref="P670:P671"/>
    <mergeCell ref="P385:T385"/>
    <mergeCell ref="A8:C8"/>
    <mergeCell ref="R670:R671"/>
    <mergeCell ref="P608:V608"/>
    <mergeCell ref="P124:T124"/>
    <mergeCell ref="J670:J671"/>
    <mergeCell ref="D293:E293"/>
    <mergeCell ref="P360:T360"/>
    <mergeCell ref="D32:E32"/>
    <mergeCell ref="P595:V595"/>
    <mergeCell ref="A153:Z153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1"/>
    </row>
    <row r="3" spans="2:8" x14ac:dyDescent="0.2">
      <c r="B3" s="46" t="s">
        <v>1065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1066</v>
      </c>
      <c r="D6" s="46" t="s">
        <v>1067</v>
      </c>
      <c r="E6" s="46"/>
    </row>
    <row r="8" spans="2:8" x14ac:dyDescent="0.2">
      <c r="B8" s="46" t="s">
        <v>19</v>
      </c>
      <c r="C8" s="46" t="s">
        <v>1066</v>
      </c>
      <c r="D8" s="46"/>
      <c r="E8" s="46"/>
    </row>
    <row r="10" spans="2:8" x14ac:dyDescent="0.2">
      <c r="B10" s="46" t="s">
        <v>1068</v>
      </c>
      <c r="C10" s="46"/>
      <c r="D10" s="46"/>
      <c r="E10" s="46"/>
    </row>
    <row r="11" spans="2:8" x14ac:dyDescent="0.2">
      <c r="B11" s="46" t="s">
        <v>1069</v>
      </c>
      <c r="C11" s="46"/>
      <c r="D11" s="46"/>
      <c r="E11" s="46"/>
    </row>
    <row r="12" spans="2:8" x14ac:dyDescent="0.2">
      <c r="B12" s="46" t="s">
        <v>1070</v>
      </c>
      <c r="C12" s="46"/>
      <c r="D12" s="46"/>
      <c r="E12" s="46"/>
    </row>
    <row r="13" spans="2:8" x14ac:dyDescent="0.2">
      <c r="B13" s="46" t="s">
        <v>1071</v>
      </c>
      <c r="C13" s="46"/>
      <c r="D13" s="46"/>
      <c r="E13" s="46"/>
    </row>
    <row r="14" spans="2:8" x14ac:dyDescent="0.2">
      <c r="B14" s="46" t="s">
        <v>1072</v>
      </c>
      <c r="C14" s="46"/>
      <c r="D14" s="46"/>
      <c r="E14" s="46"/>
    </row>
    <row r="15" spans="2:8" x14ac:dyDescent="0.2">
      <c r="B15" s="46" t="s">
        <v>1073</v>
      </c>
      <c r="C15" s="46"/>
      <c r="D15" s="46"/>
      <c r="E15" s="46"/>
    </row>
    <row r="16" spans="2:8" x14ac:dyDescent="0.2">
      <c r="B16" s="46" t="s">
        <v>1074</v>
      </c>
      <c r="C16" s="46"/>
      <c r="D16" s="46"/>
      <c r="E16" s="46"/>
    </row>
    <row r="17" spans="2:5" x14ac:dyDescent="0.2">
      <c r="B17" s="46" t="s">
        <v>1075</v>
      </c>
      <c r="C17" s="46"/>
      <c r="D17" s="46"/>
      <c r="E17" s="46"/>
    </row>
    <row r="18" spans="2:5" x14ac:dyDescent="0.2">
      <c r="B18" s="46" t="s">
        <v>1076</v>
      </c>
      <c r="C18" s="46"/>
      <c r="D18" s="46"/>
      <c r="E18" s="46"/>
    </row>
    <row r="19" spans="2:5" x14ac:dyDescent="0.2">
      <c r="B19" s="46" t="s">
        <v>1077</v>
      </c>
      <c r="C19" s="46"/>
      <c r="D19" s="46"/>
      <c r="E19" s="46"/>
    </row>
    <row r="20" spans="2:5" x14ac:dyDescent="0.2">
      <c r="B20" s="46" t="s">
        <v>1078</v>
      </c>
      <c r="C20" s="46"/>
      <c r="D20" s="46"/>
      <c r="E20" s="46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2024-12-20T08:58:17Z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