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НВ на ЛП\pokom_NV_to_LP\"/>
    </mc:Choice>
  </mc:AlternateContent>
  <xr:revisionPtr revIDLastSave="0" documentId="13_ncr:1_{2652D600-520A-4CBB-B227-7267B0F7BF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Y642" i="1"/>
  <c r="X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Z642" i="1" s="1"/>
  <c r="Y638" i="1"/>
  <c r="Y643" i="1" s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Y607" i="1"/>
  <c r="X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Z607" i="1" s="1"/>
  <c r="Y600" i="1"/>
  <c r="Y608" i="1" s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P588" i="1"/>
  <c r="BO588" i="1"/>
  <c r="BN588" i="1"/>
  <c r="BM588" i="1"/>
  <c r="Z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P570" i="1"/>
  <c r="BO570" i="1"/>
  <c r="BN570" i="1"/>
  <c r="BM570" i="1"/>
  <c r="Z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P513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BO481" i="1"/>
  <c r="BM481" i="1"/>
  <c r="Y481" i="1"/>
  <c r="P481" i="1"/>
  <c r="BP480" i="1"/>
  <c r="BO480" i="1"/>
  <c r="BN480" i="1"/>
  <c r="BM480" i="1"/>
  <c r="Z480" i="1"/>
  <c r="Y480" i="1"/>
  <c r="Y505" i="1" s="1"/>
  <c r="P480" i="1"/>
  <c r="X478" i="1"/>
  <c r="Y477" i="1"/>
  <c r="X477" i="1"/>
  <c r="BP476" i="1"/>
  <c r="BO476" i="1"/>
  <c r="BN476" i="1"/>
  <c r="BM476" i="1"/>
  <c r="Z476" i="1"/>
  <c r="Z477" i="1" s="1"/>
  <c r="Y476" i="1"/>
  <c r="P476" i="1"/>
  <c r="X472" i="1"/>
  <c r="Y471" i="1"/>
  <c r="X471" i="1"/>
  <c r="BP470" i="1"/>
  <c r="BO470" i="1"/>
  <c r="BN470" i="1"/>
  <c r="BM470" i="1"/>
  <c r="Z470" i="1"/>
  <c r="Z471" i="1" s="1"/>
  <c r="Y470" i="1"/>
  <c r="Y472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BP462" i="1"/>
  <c r="BO462" i="1"/>
  <c r="BN462" i="1"/>
  <c r="BM462" i="1"/>
  <c r="Z462" i="1"/>
  <c r="Y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Y402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X389" i="1"/>
  <c r="X388" i="1"/>
  <c r="BO387" i="1"/>
  <c r="BM387" i="1"/>
  <c r="Y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1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T672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2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2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72" i="1" s="1"/>
  <c r="P298" i="1"/>
  <c r="X295" i="1"/>
  <c r="X294" i="1"/>
  <c r="BO293" i="1"/>
  <c r="BM293" i="1"/>
  <c r="Y293" i="1"/>
  <c r="O672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72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X151" i="1"/>
  <c r="Y150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4" i="1"/>
  <c r="Y103" i="1"/>
  <c r="X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N93" i="1"/>
  <c r="BM93" i="1"/>
  <c r="Z93" i="1"/>
  <c r="Y93" i="1"/>
  <c r="BP93" i="1" s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P26" i="1"/>
  <c r="X24" i="1"/>
  <c r="X23" i="1"/>
  <c r="X666" i="1" s="1"/>
  <c r="BO22" i="1"/>
  <c r="X664" i="1" s="1"/>
  <c r="BM22" i="1"/>
  <c r="X663" i="1" s="1"/>
  <c r="X665" i="1" s="1"/>
  <c r="Y22" i="1"/>
  <c r="B672" i="1" s="1"/>
  <c r="P22" i="1"/>
  <c r="H10" i="1"/>
  <c r="A9" i="1"/>
  <c r="F10" i="1" s="1"/>
  <c r="D7" i="1"/>
  <c r="Q6" i="1"/>
  <c r="P2" i="1"/>
  <c r="Y35" i="1" l="1"/>
  <c r="Y72" i="1"/>
  <c r="Y88" i="1"/>
  <c r="BP95" i="1"/>
  <c r="BN95" i="1"/>
  <c r="Z95" i="1"/>
  <c r="BP108" i="1"/>
  <c r="BN108" i="1"/>
  <c r="Z108" i="1"/>
  <c r="BP134" i="1"/>
  <c r="BN134" i="1"/>
  <c r="Z134" i="1"/>
  <c r="Y136" i="1"/>
  <c r="BP142" i="1"/>
  <c r="BN142" i="1"/>
  <c r="Z142" i="1"/>
  <c r="BP155" i="1"/>
  <c r="BN155" i="1"/>
  <c r="Z155" i="1"/>
  <c r="Z156" i="1" s="1"/>
  <c r="Y162" i="1"/>
  <c r="BP159" i="1"/>
  <c r="BN159" i="1"/>
  <c r="Z159" i="1"/>
  <c r="Z161" i="1" s="1"/>
  <c r="H9" i="1"/>
  <c r="A10" i="1"/>
  <c r="Y24" i="1"/>
  <c r="Y55" i="1"/>
  <c r="Y59" i="1"/>
  <c r="Y80" i="1"/>
  <c r="Z110" i="1"/>
  <c r="BP116" i="1"/>
  <c r="BN116" i="1"/>
  <c r="Z116" i="1"/>
  <c r="BP126" i="1"/>
  <c r="BN126" i="1"/>
  <c r="Z126" i="1"/>
  <c r="Y145" i="1"/>
  <c r="BP138" i="1"/>
  <c r="BN138" i="1"/>
  <c r="Z138" i="1"/>
  <c r="Y157" i="1"/>
  <c r="BP176" i="1"/>
  <c r="BN176" i="1"/>
  <c r="Z176" i="1"/>
  <c r="BP194" i="1"/>
  <c r="BN194" i="1"/>
  <c r="Z194" i="1"/>
  <c r="Z201" i="1" s="1"/>
  <c r="BP198" i="1"/>
  <c r="BN198" i="1"/>
  <c r="Z198" i="1"/>
  <c r="F9" i="1"/>
  <c r="J9" i="1"/>
  <c r="Z22" i="1"/>
  <c r="Z23" i="1" s="1"/>
  <c r="BN22" i="1"/>
  <c r="BP22" i="1"/>
  <c r="Y23" i="1"/>
  <c r="X662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72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D672" i="1"/>
  <c r="Z64" i="1"/>
  <c r="Z72" i="1" s="1"/>
  <c r="BN64" i="1"/>
  <c r="Z66" i="1"/>
  <c r="BN66" i="1"/>
  <c r="Z68" i="1"/>
  <c r="BN68" i="1"/>
  <c r="Z70" i="1"/>
  <c r="BN70" i="1"/>
  <c r="Y73" i="1"/>
  <c r="Z76" i="1"/>
  <c r="Z79" i="1" s="1"/>
  <c r="BN76" i="1"/>
  <c r="Z78" i="1"/>
  <c r="BN78" i="1"/>
  <c r="Z82" i="1"/>
  <c r="BN82" i="1"/>
  <c r="BP82" i="1"/>
  <c r="Z84" i="1"/>
  <c r="BN84" i="1"/>
  <c r="Z86" i="1"/>
  <c r="BN86" i="1"/>
  <c r="Y98" i="1"/>
  <c r="Z92" i="1"/>
  <c r="Z97" i="1" s="1"/>
  <c r="BN92" i="1"/>
  <c r="Y97" i="1"/>
  <c r="Z103" i="1"/>
  <c r="BP101" i="1"/>
  <c r="BN101" i="1"/>
  <c r="Z101" i="1"/>
  <c r="Y110" i="1"/>
  <c r="BP114" i="1"/>
  <c r="BN114" i="1"/>
  <c r="Z114" i="1"/>
  <c r="Z119" i="1" s="1"/>
  <c r="Y119" i="1"/>
  <c r="Z128" i="1"/>
  <c r="BP124" i="1"/>
  <c r="BN124" i="1"/>
  <c r="Z124" i="1"/>
  <c r="Y128" i="1"/>
  <c r="BP132" i="1"/>
  <c r="BN132" i="1"/>
  <c r="Z132" i="1"/>
  <c r="Z135" i="1" s="1"/>
  <c r="BP140" i="1"/>
  <c r="BN140" i="1"/>
  <c r="Z140" i="1"/>
  <c r="BP144" i="1"/>
  <c r="BN144" i="1"/>
  <c r="Z144" i="1"/>
  <c r="Y146" i="1"/>
  <c r="Y151" i="1"/>
  <c r="BP148" i="1"/>
  <c r="BN148" i="1"/>
  <c r="Z148" i="1"/>
  <c r="Z150" i="1" s="1"/>
  <c r="Y161" i="1"/>
  <c r="BP165" i="1"/>
  <c r="BN165" i="1"/>
  <c r="Z165" i="1"/>
  <c r="Z166" i="1" s="1"/>
  <c r="Y167" i="1"/>
  <c r="H672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Y201" i="1"/>
  <c r="BP196" i="1"/>
  <c r="BN196" i="1"/>
  <c r="Z196" i="1"/>
  <c r="BP200" i="1"/>
  <c r="BN200" i="1"/>
  <c r="Z200" i="1"/>
  <c r="Y202" i="1"/>
  <c r="J672" i="1"/>
  <c r="Y207" i="1"/>
  <c r="Y208" i="1"/>
  <c r="BP205" i="1"/>
  <c r="BN205" i="1"/>
  <c r="Z205" i="1"/>
  <c r="E672" i="1"/>
  <c r="Y111" i="1"/>
  <c r="F672" i="1"/>
  <c r="Y129" i="1"/>
  <c r="G672" i="1"/>
  <c r="Y156" i="1"/>
  <c r="I672" i="1"/>
  <c r="Y191" i="1"/>
  <c r="Y212" i="1"/>
  <c r="Y224" i="1"/>
  <c r="Y238" i="1"/>
  <c r="Y247" i="1"/>
  <c r="Y258" i="1"/>
  <c r="Y271" i="1"/>
  <c r="Y290" i="1"/>
  <c r="Y295" i="1"/>
  <c r="Y302" i="1"/>
  <c r="Y311" i="1"/>
  <c r="Y339" i="1"/>
  <c r="Y344" i="1"/>
  <c r="Y348" i="1"/>
  <c r="Y365" i="1"/>
  <c r="Y373" i="1"/>
  <c r="Y382" i="1"/>
  <c r="Y388" i="1"/>
  <c r="BP384" i="1"/>
  <c r="BN384" i="1"/>
  <c r="Z384" i="1"/>
  <c r="BP387" i="1"/>
  <c r="BN387" i="1"/>
  <c r="Z387" i="1"/>
  <c r="Y389" i="1"/>
  <c r="BP393" i="1"/>
  <c r="BN393" i="1"/>
  <c r="Z393" i="1"/>
  <c r="Z395" i="1" s="1"/>
  <c r="BP410" i="1"/>
  <c r="BN410" i="1"/>
  <c r="Z410" i="1"/>
  <c r="Z412" i="1" s="1"/>
  <c r="BP420" i="1"/>
  <c r="BN420" i="1"/>
  <c r="Z420" i="1"/>
  <c r="BP424" i="1"/>
  <c r="BN424" i="1"/>
  <c r="Z424" i="1"/>
  <c r="Y428" i="1"/>
  <c r="BP432" i="1"/>
  <c r="BN432" i="1"/>
  <c r="Z432" i="1"/>
  <c r="Z433" i="1" s="1"/>
  <c r="Y434" i="1"/>
  <c r="Y442" i="1"/>
  <c r="BP441" i="1"/>
  <c r="BN441" i="1"/>
  <c r="Z441" i="1"/>
  <c r="Z442" i="1" s="1"/>
  <c r="Y443" i="1"/>
  <c r="X672" i="1"/>
  <c r="Y455" i="1"/>
  <c r="BP446" i="1"/>
  <c r="BN446" i="1"/>
  <c r="Z446" i="1"/>
  <c r="BP450" i="1"/>
  <c r="BN450" i="1"/>
  <c r="Z450" i="1"/>
  <c r="Y454" i="1"/>
  <c r="BP458" i="1"/>
  <c r="BN458" i="1"/>
  <c r="Z458" i="1"/>
  <c r="Z459" i="1" s="1"/>
  <c r="Y460" i="1"/>
  <c r="BP464" i="1"/>
  <c r="BN464" i="1"/>
  <c r="Z464" i="1"/>
  <c r="Z467" i="1" s="1"/>
  <c r="BP482" i="1"/>
  <c r="BN482" i="1"/>
  <c r="Z482" i="1"/>
  <c r="BP488" i="1"/>
  <c r="BN488" i="1"/>
  <c r="Z488" i="1"/>
  <c r="BP491" i="1"/>
  <c r="BN491" i="1"/>
  <c r="Z491" i="1"/>
  <c r="BP496" i="1"/>
  <c r="BN496" i="1"/>
  <c r="Z496" i="1"/>
  <c r="BP501" i="1"/>
  <c r="BN501" i="1"/>
  <c r="Z501" i="1"/>
  <c r="BP514" i="1"/>
  <c r="BN514" i="1"/>
  <c r="Z514" i="1"/>
  <c r="Z515" i="1" s="1"/>
  <c r="Y516" i="1"/>
  <c r="Y520" i="1"/>
  <c r="BP519" i="1"/>
  <c r="BN519" i="1"/>
  <c r="Z519" i="1"/>
  <c r="Z520" i="1" s="1"/>
  <c r="Z672" i="1"/>
  <c r="Y521" i="1"/>
  <c r="BP524" i="1"/>
  <c r="BN524" i="1"/>
  <c r="Z524" i="1"/>
  <c r="Z528" i="1" s="1"/>
  <c r="BP527" i="1"/>
  <c r="BN527" i="1"/>
  <c r="Z527" i="1"/>
  <c r="Y529" i="1"/>
  <c r="Y533" i="1"/>
  <c r="Y532" i="1"/>
  <c r="BP531" i="1"/>
  <c r="BN531" i="1"/>
  <c r="Z531" i="1"/>
  <c r="Z532" i="1" s="1"/>
  <c r="BP541" i="1"/>
  <c r="BN541" i="1"/>
  <c r="Z541" i="1"/>
  <c r="Y545" i="1"/>
  <c r="BP557" i="1"/>
  <c r="BN557" i="1"/>
  <c r="Z557" i="1"/>
  <c r="BP561" i="1"/>
  <c r="BN561" i="1"/>
  <c r="Z561" i="1"/>
  <c r="BP565" i="1"/>
  <c r="BN565" i="1"/>
  <c r="Z565" i="1"/>
  <c r="Y567" i="1"/>
  <c r="Y572" i="1"/>
  <c r="BP569" i="1"/>
  <c r="BN569" i="1"/>
  <c r="Z569" i="1"/>
  <c r="Y573" i="1"/>
  <c r="Z206" i="1"/>
  <c r="BN206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Z246" i="1" s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2" i="1"/>
  <c r="Z263" i="1"/>
  <c r="Z271" i="1" s="1"/>
  <c r="BN263" i="1"/>
  <c r="Z265" i="1"/>
  <c r="BN265" i="1"/>
  <c r="Z267" i="1"/>
  <c r="BN267" i="1"/>
  <c r="Z269" i="1"/>
  <c r="BN269" i="1"/>
  <c r="Y272" i="1"/>
  <c r="M672" i="1"/>
  <c r="Z280" i="1"/>
  <c r="Z289" i="1" s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2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U672" i="1"/>
  <c r="Z357" i="1"/>
  <c r="Z365" i="1" s="1"/>
  <c r="BN357" i="1"/>
  <c r="Z359" i="1"/>
  <c r="BN359" i="1"/>
  <c r="Z361" i="1"/>
  <c r="BN361" i="1"/>
  <c r="Z363" i="1"/>
  <c r="BN363" i="1"/>
  <c r="Y366" i="1"/>
  <c r="Z369" i="1"/>
  <c r="Z372" i="1" s="1"/>
  <c r="BN369" i="1"/>
  <c r="Z371" i="1"/>
  <c r="BN371" i="1"/>
  <c r="Z375" i="1"/>
  <c r="BN375" i="1"/>
  <c r="BP375" i="1"/>
  <c r="Z377" i="1"/>
  <c r="BN377" i="1"/>
  <c r="Z379" i="1"/>
  <c r="BN379" i="1"/>
  <c r="BP386" i="1"/>
  <c r="BN386" i="1"/>
  <c r="Z386" i="1"/>
  <c r="Y396" i="1"/>
  <c r="Y395" i="1"/>
  <c r="BP399" i="1"/>
  <c r="BN399" i="1"/>
  <c r="Z399" i="1"/>
  <c r="Z401" i="1" s="1"/>
  <c r="V672" i="1"/>
  <c r="Y413" i="1"/>
  <c r="Y412" i="1"/>
  <c r="BP418" i="1"/>
  <c r="BN418" i="1"/>
  <c r="Z418" i="1"/>
  <c r="Z428" i="1" s="1"/>
  <c r="BP422" i="1"/>
  <c r="BN422" i="1"/>
  <c r="Z422" i="1"/>
  <c r="BP426" i="1"/>
  <c r="BN426" i="1"/>
  <c r="Z426" i="1"/>
  <c r="Y433" i="1"/>
  <c r="BP448" i="1"/>
  <c r="BN448" i="1"/>
  <c r="Z448" i="1"/>
  <c r="BP452" i="1"/>
  <c r="BN452" i="1"/>
  <c r="Z452" i="1"/>
  <c r="Y459" i="1"/>
  <c r="Y467" i="1"/>
  <c r="BP466" i="1"/>
  <c r="BN466" i="1"/>
  <c r="Z466" i="1"/>
  <c r="Y468" i="1"/>
  <c r="BP481" i="1"/>
  <c r="BN481" i="1"/>
  <c r="Z481" i="1"/>
  <c r="Z505" i="1" s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BP504" i="1"/>
  <c r="BN504" i="1"/>
  <c r="Z504" i="1"/>
  <c r="Y506" i="1"/>
  <c r="Y511" i="1"/>
  <c r="BP508" i="1"/>
  <c r="BN508" i="1"/>
  <c r="Z508" i="1"/>
  <c r="Z510" i="1" s="1"/>
  <c r="Y515" i="1"/>
  <c r="Y528" i="1"/>
  <c r="BP525" i="1"/>
  <c r="BN525" i="1"/>
  <c r="Z525" i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Y407" i="1"/>
  <c r="W672" i="1"/>
  <c r="Y429" i="1"/>
  <c r="Y672" i="1"/>
  <c r="Y478" i="1"/>
  <c r="BP543" i="1"/>
  <c r="BN543" i="1"/>
  <c r="Z543" i="1"/>
  <c r="Z544" i="1" s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Z590" i="1" s="1"/>
  <c r="BP594" i="1"/>
  <c r="BN594" i="1"/>
  <c r="Z594" i="1"/>
  <c r="Y596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Z635" i="1" l="1"/>
  <c r="Z648" i="1"/>
  <c r="Z614" i="1"/>
  <c r="Z566" i="1"/>
  <c r="Z381" i="1"/>
  <c r="Z311" i="1"/>
  <c r="Z301" i="1"/>
  <c r="Z258" i="1"/>
  <c r="Z237" i="1"/>
  <c r="Z454" i="1"/>
  <c r="Z207" i="1"/>
  <c r="Z179" i="1"/>
  <c r="Z88" i="1"/>
  <c r="Z35" i="1"/>
  <c r="Y666" i="1"/>
  <c r="Y663" i="1"/>
  <c r="Z145" i="1"/>
  <c r="Y662" i="1"/>
  <c r="Z584" i="1"/>
  <c r="Z595" i="1"/>
  <c r="Z572" i="1"/>
  <c r="Z388" i="1"/>
  <c r="Z667" i="1" s="1"/>
  <c r="Y664" i="1"/>
  <c r="Y665" i="1" l="1"/>
</calcChain>
</file>

<file path=xl/sharedStrings.xml><?xml version="1.0" encoding="utf-8"?>
<sst xmlns="http://schemas.openxmlformats.org/spreadsheetml/2006/main" count="3131" uniqueCount="1079">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</sst>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5" xfId="0" applyBorder="1" applyProtection="1">
      <protection hidden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2"/>
  <sheetViews>
    <sheetView showGridLines="0" tabSelected="1" topLeftCell="A649" zoomScaleNormal="100" zoomScaleSheetLayoutView="100" workbookViewId="0">
      <selection activeCell="AA668" sqref="AA668"/>
    </sheetView>
  </sheetViews>
  <sheetFormatPr defaultColWidth="9.140625" defaultRowHeight="12.75" x14ac:dyDescent="0.2"/>
  <cols>
    <col min="1" max="1" width="9.140625" style="76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9" customWidth="1"/>
    <col min="19" max="19" width="6.140625" style="76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9" customWidth="1"/>
    <col min="25" max="25" width="11" style="769" customWidth="1"/>
    <col min="26" max="26" width="10" style="769" customWidth="1"/>
    <col min="27" max="27" width="11.5703125" style="769" customWidth="1"/>
    <col min="28" max="28" width="10.42578125" style="769" customWidth="1"/>
    <col min="29" max="29" width="30" style="76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9" customWidth="1"/>
    <col min="34" max="34" width="9.140625" style="769" customWidth="1"/>
    <col min="35" max="16384" width="9.140625" style="769"/>
  </cols>
  <sheetData>
    <row r="1" spans="1:32" s="772" customFormat="1" ht="45" customHeight="1" x14ac:dyDescent="0.2">
      <c r="A1" s="41"/>
      <c r="B1" s="41"/>
      <c r="C1" s="41"/>
      <c r="D1" s="861" t="s">
        <v>0</v>
      </c>
      <c r="E1" s="809"/>
      <c r="F1" s="809"/>
      <c r="G1" s="12" t="s">
        <v>1</v>
      </c>
      <c r="H1" s="861" t="s">
        <v>2</v>
      </c>
      <c r="I1" s="809"/>
      <c r="J1" s="809"/>
      <c r="K1" s="809"/>
      <c r="L1" s="809"/>
      <c r="M1" s="809"/>
      <c r="N1" s="809"/>
      <c r="O1" s="809"/>
      <c r="P1" s="809"/>
      <c r="Q1" s="809"/>
      <c r="R1" s="808" t="s">
        <v>3</v>
      </c>
      <c r="S1" s="809"/>
      <c r="T1" s="8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2" customFormat="1" ht="23.45" customHeight="1" x14ac:dyDescent="0.2">
      <c r="A5" s="921" t="s">
        <v>8</v>
      </c>
      <c r="B5" s="825"/>
      <c r="C5" s="826"/>
      <c r="D5" s="866"/>
      <c r="E5" s="867"/>
      <c r="F5" s="1160" t="s">
        <v>9</v>
      </c>
      <c r="G5" s="826"/>
      <c r="H5" s="866"/>
      <c r="I5" s="1080"/>
      <c r="J5" s="1080"/>
      <c r="K5" s="1080"/>
      <c r="L5" s="1080"/>
      <c r="M5" s="867"/>
      <c r="N5" s="58"/>
      <c r="P5" s="24" t="s">
        <v>10</v>
      </c>
      <c r="Q5" s="1177">
        <v>45648</v>
      </c>
      <c r="R5" s="918"/>
      <c r="T5" s="976" t="s">
        <v>11</v>
      </c>
      <c r="U5" s="977"/>
      <c r="V5" s="979" t="s">
        <v>12</v>
      </c>
      <c r="W5" s="918"/>
      <c r="AB5" s="51"/>
      <c r="AC5" s="51"/>
      <c r="AD5" s="51"/>
      <c r="AE5" s="51"/>
    </row>
    <row r="6" spans="1:32" s="772" customFormat="1" ht="24" customHeight="1" x14ac:dyDescent="0.2">
      <c r="A6" s="921" t="s">
        <v>13</v>
      </c>
      <c r="B6" s="825"/>
      <c r="C6" s="826"/>
      <c r="D6" s="1081" t="s">
        <v>14</v>
      </c>
      <c r="E6" s="1082"/>
      <c r="F6" s="1082"/>
      <c r="G6" s="1082"/>
      <c r="H6" s="1082"/>
      <c r="I6" s="1082"/>
      <c r="J6" s="1082"/>
      <c r="K6" s="1082"/>
      <c r="L6" s="1082"/>
      <c r="M6" s="918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Воскресенье</v>
      </c>
      <c r="R6" s="780"/>
      <c r="T6" s="987" t="s">
        <v>16</v>
      </c>
      <c r="U6" s="977"/>
      <c r="V6" s="1059" t="s">
        <v>17</v>
      </c>
      <c r="W6" s="832"/>
      <c r="AB6" s="51"/>
      <c r="AC6" s="51"/>
      <c r="AD6" s="51"/>
      <c r="AE6" s="51"/>
    </row>
    <row r="7" spans="1:32" s="772" customFormat="1" ht="21.75" hidden="1" customHeight="1" x14ac:dyDescent="0.2">
      <c r="A7" s="55"/>
      <c r="B7" s="55"/>
      <c r="C7" s="55"/>
      <c r="D7" s="838" t="str">
        <f>IFERROR(VLOOKUP(DeliveryAddress,Table,3,0),1)</f>
        <v>1</v>
      </c>
      <c r="E7" s="839"/>
      <c r="F7" s="839"/>
      <c r="G7" s="839"/>
      <c r="H7" s="839"/>
      <c r="I7" s="839"/>
      <c r="J7" s="839"/>
      <c r="K7" s="839"/>
      <c r="L7" s="839"/>
      <c r="M7" s="840"/>
      <c r="N7" s="60"/>
      <c r="P7" s="24"/>
      <c r="Q7" s="42"/>
      <c r="R7" s="42"/>
      <c r="T7" s="788"/>
      <c r="U7" s="977"/>
      <c r="V7" s="1060"/>
      <c r="W7" s="1061"/>
      <c r="AB7" s="51"/>
      <c r="AC7" s="51"/>
      <c r="AD7" s="51"/>
      <c r="AE7" s="51"/>
    </row>
    <row r="8" spans="1:32" s="772" customFormat="1" ht="25.5" customHeight="1" x14ac:dyDescent="0.2">
      <c r="A8" s="1208" t="s">
        <v>18</v>
      </c>
      <c r="B8" s="795"/>
      <c r="C8" s="796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9">
        <v>0.41666666666666669</v>
      </c>
      <c r="R8" s="840"/>
      <c r="T8" s="788"/>
      <c r="U8" s="977"/>
      <c r="V8" s="1060"/>
      <c r="W8" s="1061"/>
      <c r="AB8" s="51"/>
      <c r="AC8" s="51"/>
      <c r="AD8" s="51"/>
      <c r="AE8" s="51"/>
    </row>
    <row r="9" spans="1:32" s="772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2"/>
      <c r="E9" s="799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73"/>
      <c r="P9" s="26" t="s">
        <v>21</v>
      </c>
      <c r="Q9" s="913"/>
      <c r="R9" s="914"/>
      <c r="T9" s="788"/>
      <c r="U9" s="977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72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2"/>
      <c r="E10" s="799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50" t="str">
        <f>IFERROR(VLOOKUP($D$10,Proxy,2,FALSE),"")</f>
        <v/>
      </c>
      <c r="I10" s="788"/>
      <c r="J10" s="788"/>
      <c r="K10" s="788"/>
      <c r="L10" s="788"/>
      <c r="M10" s="788"/>
      <c r="N10" s="771"/>
      <c r="P10" s="26" t="s">
        <v>22</v>
      </c>
      <c r="Q10" s="988"/>
      <c r="R10" s="989"/>
      <c r="U10" s="24" t="s">
        <v>23</v>
      </c>
      <c r="V10" s="831" t="s">
        <v>24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7"/>
      <c r="R11" s="918"/>
      <c r="U11" s="24" t="s">
        <v>27</v>
      </c>
      <c r="V11" s="1115" t="s">
        <v>28</v>
      </c>
      <c r="W11" s="914"/>
      <c r="X11" s="45"/>
      <c r="Y11" s="45"/>
      <c r="Z11" s="45"/>
      <c r="AA11" s="45"/>
      <c r="AB11" s="51"/>
      <c r="AC11" s="51"/>
      <c r="AD11" s="51"/>
      <c r="AE11" s="51"/>
    </row>
    <row r="12" spans="1:32" s="772" customFormat="1" ht="18.600000000000001" customHeight="1" x14ac:dyDescent="0.2">
      <c r="A12" s="971" t="s">
        <v>29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6"/>
      <c r="N12" s="62"/>
      <c r="P12" s="24" t="s">
        <v>30</v>
      </c>
      <c r="Q12" s="929"/>
      <c r="R12" s="840"/>
      <c r="S12" s="23"/>
      <c r="U12" s="24"/>
      <c r="V12" s="809"/>
      <c r="W12" s="788"/>
      <c r="AB12" s="51"/>
      <c r="AC12" s="51"/>
      <c r="AD12" s="51"/>
      <c r="AE12" s="51"/>
    </row>
    <row r="13" spans="1:32" s="772" customFormat="1" ht="23.25" customHeight="1" x14ac:dyDescent="0.2">
      <c r="A13" s="971" t="s">
        <v>31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6"/>
      <c r="N13" s="62"/>
      <c r="O13" s="26"/>
      <c r="P13" s="26" t="s">
        <v>32</v>
      </c>
      <c r="Q13" s="1115"/>
      <c r="R13" s="91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2" customFormat="1" ht="18.600000000000001" customHeight="1" x14ac:dyDescent="0.2">
      <c r="A14" s="971" t="s">
        <v>33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2" customFormat="1" ht="22.5" customHeight="1" x14ac:dyDescent="0.2">
      <c r="A15" s="1010" t="s">
        <v>34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6"/>
      <c r="N15" s="63"/>
      <c r="P15" s="958" t="s">
        <v>35</v>
      </c>
      <c r="Q15" s="809"/>
      <c r="R15" s="809"/>
      <c r="S15" s="809"/>
      <c r="T15" s="8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7" t="s">
        <v>36</v>
      </c>
      <c r="B17" s="827" t="s">
        <v>37</v>
      </c>
      <c r="C17" s="935" t="s">
        <v>38</v>
      </c>
      <c r="D17" s="827" t="s">
        <v>39</v>
      </c>
      <c r="E17" s="890"/>
      <c r="F17" s="827" t="s">
        <v>40</v>
      </c>
      <c r="G17" s="827" t="s">
        <v>41</v>
      </c>
      <c r="H17" s="827" t="s">
        <v>42</v>
      </c>
      <c r="I17" s="827" t="s">
        <v>43</v>
      </c>
      <c r="J17" s="827" t="s">
        <v>44</v>
      </c>
      <c r="K17" s="827" t="s">
        <v>45</v>
      </c>
      <c r="L17" s="827" t="s">
        <v>46</v>
      </c>
      <c r="M17" s="827" t="s">
        <v>47</v>
      </c>
      <c r="N17" s="827" t="s">
        <v>48</v>
      </c>
      <c r="O17" s="827" t="s">
        <v>49</v>
      </c>
      <c r="P17" s="827" t="s">
        <v>50</v>
      </c>
      <c r="Q17" s="889"/>
      <c r="R17" s="889"/>
      <c r="S17" s="889"/>
      <c r="T17" s="890"/>
      <c r="U17" s="1205" t="s">
        <v>51</v>
      </c>
      <c r="V17" s="826"/>
      <c r="W17" s="827" t="s">
        <v>52</v>
      </c>
      <c r="X17" s="827" t="s">
        <v>53</v>
      </c>
      <c r="Y17" s="1206" t="s">
        <v>54</v>
      </c>
      <c r="Z17" s="1077" t="s">
        <v>55</v>
      </c>
      <c r="AA17" s="1051" t="s">
        <v>56</v>
      </c>
      <c r="AB17" s="1051" t="s">
        <v>57</v>
      </c>
      <c r="AC17" s="1051" t="s">
        <v>58</v>
      </c>
      <c r="AD17" s="1051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28"/>
      <c r="B18" s="828"/>
      <c r="C18" s="828"/>
      <c r="D18" s="891"/>
      <c r="E18" s="893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91"/>
      <c r="Q18" s="892"/>
      <c r="R18" s="892"/>
      <c r="S18" s="892"/>
      <c r="T18" s="893"/>
      <c r="U18" s="67" t="s">
        <v>61</v>
      </c>
      <c r="V18" s="67" t="s">
        <v>62</v>
      </c>
      <c r="W18" s="828"/>
      <c r="X18" s="828"/>
      <c r="Y18" s="1207"/>
      <c r="Z18" s="1078"/>
      <c r="AA18" s="1052"/>
      <c r="AB18" s="1052"/>
      <c r="AC18" s="1052"/>
      <c r="AD18" s="1157"/>
      <c r="AE18" s="1158"/>
      <c r="AF18" s="1159"/>
      <c r="AG18" s="66"/>
      <c r="BD18" s="65"/>
    </row>
    <row r="19" spans="1:68" ht="27.75" customHeight="1" x14ac:dyDescent="0.2">
      <c r="A19" s="874" t="s">
        <v>63</v>
      </c>
      <c r="B19" s="875"/>
      <c r="C19" s="875"/>
      <c r="D19" s="875"/>
      <c r="E19" s="875"/>
      <c r="F19" s="875"/>
      <c r="G19" s="875"/>
      <c r="H19" s="875"/>
      <c r="I19" s="875"/>
      <c r="J19" s="875"/>
      <c r="K19" s="875"/>
      <c r="L19" s="875"/>
      <c r="M19" s="875"/>
      <c r="N19" s="875"/>
      <c r="O19" s="875"/>
      <c r="P19" s="875"/>
      <c r="Q19" s="875"/>
      <c r="R19" s="875"/>
      <c r="S19" s="875"/>
      <c r="T19" s="875"/>
      <c r="U19" s="875"/>
      <c r="V19" s="875"/>
      <c r="W19" s="875"/>
      <c r="X19" s="875"/>
      <c r="Y19" s="875"/>
      <c r="Z19" s="875"/>
      <c r="AA19" s="48"/>
      <c r="AB19" s="48"/>
      <c r="AC19" s="48"/>
    </row>
    <row r="20" spans="1:68" ht="16.5" customHeight="1" x14ac:dyDescent="0.25">
      <c r="A20" s="829" t="s">
        <v>63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70"/>
      <c r="AB20" s="770"/>
      <c r="AC20" s="770"/>
    </row>
    <row r="21" spans="1:68" ht="14.25" customHeight="1" x14ac:dyDescent="0.25">
      <c r="A21" s="797" t="s">
        <v>64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68"/>
      <c r="AB21" s="768"/>
      <c r="AC21" s="768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89"/>
      <c r="P23" s="794" t="s">
        <v>71</v>
      </c>
      <c r="Q23" s="795"/>
      <c r="R23" s="795"/>
      <c r="S23" s="795"/>
      <c r="T23" s="795"/>
      <c r="U23" s="795"/>
      <c r="V23" s="796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89"/>
      <c r="P24" s="794" t="s">
        <v>71</v>
      </c>
      <c r="Q24" s="795"/>
      <c r="R24" s="795"/>
      <c r="S24" s="795"/>
      <c r="T24" s="795"/>
      <c r="U24" s="795"/>
      <c r="V24" s="796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customHeight="1" x14ac:dyDescent="0.25">
      <c r="A25" s="797" t="s">
        <v>73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68"/>
      <c r="AB25" s="768"/>
      <c r="AC25" s="768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5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7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89"/>
      <c r="P35" s="794" t="s">
        <v>71</v>
      </c>
      <c r="Q35" s="795"/>
      <c r="R35" s="795"/>
      <c r="S35" s="795"/>
      <c r="T35" s="795"/>
      <c r="U35" s="795"/>
      <c r="V35" s="796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89"/>
      <c r="P36" s="794" t="s">
        <v>71</v>
      </c>
      <c r="Q36" s="795"/>
      <c r="R36" s="795"/>
      <c r="S36" s="795"/>
      <c r="T36" s="795"/>
      <c r="U36" s="795"/>
      <c r="V36" s="796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customHeight="1" x14ac:dyDescent="0.25">
      <c r="A37" s="797" t="s">
        <v>104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68"/>
      <c r="AB37" s="768"/>
      <c r="AC37" s="768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7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89"/>
      <c r="P39" s="794" t="s">
        <v>71</v>
      </c>
      <c r="Q39" s="795"/>
      <c r="R39" s="795"/>
      <c r="S39" s="795"/>
      <c r="T39" s="795"/>
      <c r="U39" s="795"/>
      <c r="V39" s="796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89"/>
      <c r="P40" s="794" t="s">
        <v>71</v>
      </c>
      <c r="Q40" s="795"/>
      <c r="R40" s="795"/>
      <c r="S40" s="795"/>
      <c r="T40" s="795"/>
      <c r="U40" s="795"/>
      <c r="V40" s="796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customHeight="1" x14ac:dyDescent="0.25">
      <c r="A41" s="797" t="s">
        <v>110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68"/>
      <c r="AB41" s="768"/>
      <c r="AC41" s="768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7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89"/>
      <c r="P43" s="794" t="s">
        <v>71</v>
      </c>
      <c r="Q43" s="795"/>
      <c r="R43" s="795"/>
      <c r="S43" s="795"/>
      <c r="T43" s="795"/>
      <c r="U43" s="795"/>
      <c r="V43" s="796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89"/>
      <c r="P44" s="794" t="s">
        <v>71</v>
      </c>
      <c r="Q44" s="795"/>
      <c r="R44" s="795"/>
      <c r="S44" s="795"/>
      <c r="T44" s="795"/>
      <c r="U44" s="795"/>
      <c r="V44" s="796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customHeight="1" x14ac:dyDescent="0.2">
      <c r="A45" s="874" t="s">
        <v>113</v>
      </c>
      <c r="B45" s="875"/>
      <c r="C45" s="875"/>
      <c r="D45" s="875"/>
      <c r="E45" s="875"/>
      <c r="F45" s="875"/>
      <c r="G45" s="875"/>
      <c r="H45" s="875"/>
      <c r="I45" s="875"/>
      <c r="J45" s="875"/>
      <c r="K45" s="875"/>
      <c r="L45" s="875"/>
      <c r="M45" s="875"/>
      <c r="N45" s="875"/>
      <c r="O45" s="875"/>
      <c r="P45" s="875"/>
      <c r="Q45" s="875"/>
      <c r="R45" s="875"/>
      <c r="S45" s="875"/>
      <c r="T45" s="875"/>
      <c r="U45" s="875"/>
      <c r="V45" s="875"/>
      <c r="W45" s="875"/>
      <c r="X45" s="875"/>
      <c r="Y45" s="875"/>
      <c r="Z45" s="875"/>
      <c r="AA45" s="48"/>
      <c r="AB45" s="48"/>
      <c r="AC45" s="48"/>
    </row>
    <row r="46" spans="1:68" ht="16.5" customHeight="1" x14ac:dyDescent="0.25">
      <c r="A46" s="829" t="s">
        <v>114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70"/>
      <c r="AB46" s="770"/>
      <c r="AC46" s="770"/>
    </row>
    <row r="47" spans="1:68" ht="14.25" customHeight="1" x14ac:dyDescent="0.25">
      <c r="A47" s="797" t="s">
        <v>115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68"/>
      <c r="AB47" s="768"/>
      <c r="AC47" s="768"/>
    </row>
    <row r="48" spans="1:68" ht="16.5" customHeight="1" x14ac:dyDescent="0.25">
      <c r="A48" s="54" t="s">
        <v>116</v>
      </c>
      <c r="B48" s="54" t="s">
        <v>117</v>
      </c>
      <c r="C48" s="31">
        <v>4301011380</v>
      </c>
      <c r="D48" s="779">
        <v>4607091385670</v>
      </c>
      <c r="E48" s="780"/>
      <c r="F48" s="774">
        <v>1.35</v>
      </c>
      <c r="G48" s="32">
        <v>8</v>
      </c>
      <c r="H48" s="774">
        <v>10.8</v>
      </c>
      <c r="I48" s="774">
        <v>11.28</v>
      </c>
      <c r="J48" s="32">
        <v>56</v>
      </c>
      <c r="K48" s="32" t="s">
        <v>118</v>
      </c>
      <c r="L48" s="32"/>
      <c r="M48" s="33" t="s">
        <v>119</v>
      </c>
      <c r="N48" s="33"/>
      <c r="O48" s="32">
        <v>50</v>
      </c>
      <c r="P48" s="11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2"/>
      <c r="R48" s="782"/>
      <c r="S48" s="782"/>
      <c r="T48" s="783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121</v>
      </c>
      <c r="C49" s="31">
        <v>4301011540</v>
      </c>
      <c r="D49" s="779">
        <v>4607091385670</v>
      </c>
      <c r="E49" s="780"/>
      <c r="F49" s="774">
        <v>1.4</v>
      </c>
      <c r="G49" s="32">
        <v>8</v>
      </c>
      <c r="H49" s="774">
        <v>11.2</v>
      </c>
      <c r="I49" s="774">
        <v>11.68</v>
      </c>
      <c r="J49" s="32">
        <v>56</v>
      </c>
      <c r="K49" s="32" t="s">
        <v>118</v>
      </c>
      <c r="L49" s="32"/>
      <c r="M49" s="33" t="s">
        <v>77</v>
      </c>
      <c r="N49" s="33"/>
      <c r="O49" s="32">
        <v>50</v>
      </c>
      <c r="P49" s="113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2"/>
      <c r="R49" s="782"/>
      <c r="S49" s="782"/>
      <c r="T49" s="783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119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79">
        <v>4607091385687</v>
      </c>
      <c r="E51" s="780"/>
      <c r="F51" s="774">
        <v>0.4</v>
      </c>
      <c r="G51" s="32">
        <v>10</v>
      </c>
      <c r="H51" s="774">
        <v>4</v>
      </c>
      <c r="I51" s="774">
        <v>4.21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4301011565</v>
      </c>
      <c r="D52" s="779">
        <v>4680115882539</v>
      </c>
      <c r="E52" s="780"/>
      <c r="F52" s="774">
        <v>0.37</v>
      </c>
      <c r="G52" s="32">
        <v>10</v>
      </c>
      <c r="H52" s="774">
        <v>3.7</v>
      </c>
      <c r="I52" s="774">
        <v>3.91</v>
      </c>
      <c r="J52" s="32">
        <v>132</v>
      </c>
      <c r="K52" s="32" t="s">
        <v>128</v>
      </c>
      <c r="L52" s="32"/>
      <c r="M52" s="33" t="s">
        <v>77</v>
      </c>
      <c r="N52" s="33"/>
      <c r="O52" s="32">
        <v>50</v>
      </c>
      <c r="P52" s="9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120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119</v>
      </c>
      <c r="N53" s="33"/>
      <c r="O53" s="32">
        <v>50</v>
      </c>
      <c r="P53" s="9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7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89"/>
      <c r="P54" s="794" t="s">
        <v>71</v>
      </c>
      <c r="Q54" s="795"/>
      <c r="R54" s="795"/>
      <c r="S54" s="795"/>
      <c r="T54" s="795"/>
      <c r="U54" s="795"/>
      <c r="V54" s="796"/>
      <c r="W54" s="37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89"/>
      <c r="P55" s="794" t="s">
        <v>71</v>
      </c>
      <c r="Q55" s="795"/>
      <c r="R55" s="795"/>
      <c r="S55" s="795"/>
      <c r="T55" s="795"/>
      <c r="U55" s="795"/>
      <c r="V55" s="796"/>
      <c r="W55" s="37" t="s">
        <v>69</v>
      </c>
      <c r="X55" s="777">
        <f>IFERROR(SUM(X48:X53),"0")</f>
        <v>0</v>
      </c>
      <c r="Y55" s="777">
        <f>IFERROR(SUM(Y48:Y53),"0")</f>
        <v>0</v>
      </c>
      <c r="Z55" s="37"/>
      <c r="AA55" s="778"/>
      <c r="AB55" s="778"/>
      <c r="AC55" s="778"/>
    </row>
    <row r="56" spans="1:68" ht="14.25" customHeight="1" x14ac:dyDescent="0.25">
      <c r="A56" s="797" t="s">
        <v>73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68"/>
      <c r="AB56" s="768"/>
      <c r="AC56" s="768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7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89"/>
      <c r="P59" s="794" t="s">
        <v>71</v>
      </c>
      <c r="Q59" s="795"/>
      <c r="R59" s="795"/>
      <c r="S59" s="795"/>
      <c r="T59" s="795"/>
      <c r="U59" s="795"/>
      <c r="V59" s="796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89"/>
      <c r="P60" s="794" t="s">
        <v>71</v>
      </c>
      <c r="Q60" s="795"/>
      <c r="R60" s="795"/>
      <c r="S60" s="795"/>
      <c r="T60" s="795"/>
      <c r="U60" s="795"/>
      <c r="V60" s="796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customHeight="1" x14ac:dyDescent="0.25">
      <c r="A61" s="829" t="s">
        <v>141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70"/>
      <c r="AB61" s="770"/>
      <c r="AC61" s="770"/>
    </row>
    <row r="62" spans="1:68" ht="14.25" customHeight="1" x14ac:dyDescent="0.25">
      <c r="A62" s="797" t="s">
        <v>115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68"/>
      <c r="AB62" s="768"/>
      <c r="AC62" s="768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119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200</v>
      </c>
      <c r="Y65" s="776">
        <f t="shared" si="11"/>
        <v>205.20000000000002</v>
      </c>
      <c r="Z65" s="36">
        <f>IFERROR(IF(Y65=0,"",ROUNDUP(Y65/H65,0)*0.02039),"")</f>
        <v>0.38740999999999998</v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208.88888888888889</v>
      </c>
      <c r="BN65" s="64">
        <f t="shared" si="13"/>
        <v>214.32</v>
      </c>
      <c r="BO65" s="64">
        <f t="shared" si="14"/>
        <v>0.38580246913580246</v>
      </c>
      <c r="BP65" s="64">
        <f t="shared" si="15"/>
        <v>0.39583333333333331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119</v>
      </c>
      <c r="N66" s="33"/>
      <c r="O66" s="32">
        <v>45</v>
      </c>
      <c r="P66" s="9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119</v>
      </c>
      <c r="N67" s="33"/>
      <c r="O67" s="32">
        <v>90</v>
      </c>
      <c r="P67" s="116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119</v>
      </c>
      <c r="N68" s="33"/>
      <c r="O68" s="32">
        <v>50</v>
      </c>
      <c r="P68" s="9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4301011192</v>
      </c>
      <c r="D69" s="779">
        <v>4607091382952</v>
      </c>
      <c r="E69" s="780"/>
      <c r="F69" s="774">
        <v>0.5</v>
      </c>
      <c r="G69" s="32">
        <v>6</v>
      </c>
      <c r="H69" s="774">
        <v>3</v>
      </c>
      <c r="I69" s="774">
        <v>3.21</v>
      </c>
      <c r="J69" s="32">
        <v>132</v>
      </c>
      <c r="K69" s="32" t="s">
        <v>128</v>
      </c>
      <c r="L69" s="32"/>
      <c r="M69" s="33" t="s">
        <v>119</v>
      </c>
      <c r="N69" s="33"/>
      <c r="O69" s="32">
        <v>50</v>
      </c>
      <c r="P69" s="98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165</v>
      </c>
      <c r="B70" s="54" t="s">
        <v>166</v>
      </c>
      <c r="C70" s="31">
        <v>4301011589</v>
      </c>
      <c r="D70" s="779">
        <v>4680115885899</v>
      </c>
      <c r="E70" s="780"/>
      <c r="F70" s="774">
        <v>0.35</v>
      </c>
      <c r="G70" s="32">
        <v>6</v>
      </c>
      <c r="H70" s="774">
        <v>2.1</v>
      </c>
      <c r="I70" s="774">
        <v>2.2799999999999998</v>
      </c>
      <c r="J70" s="32">
        <v>182</v>
      </c>
      <c r="K70" s="32" t="s">
        <v>76</v>
      </c>
      <c r="L70" s="32"/>
      <c r="M70" s="33" t="s">
        <v>167</v>
      </c>
      <c r="N70" s="33"/>
      <c r="O70" s="32">
        <v>50</v>
      </c>
      <c r="P70" s="118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IFERROR(IF(Y70=0,"",ROUNDUP(Y70/H70,0)*0.00651),"")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7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89"/>
      <c r="P72" s="794" t="s">
        <v>71</v>
      </c>
      <c r="Q72" s="795"/>
      <c r="R72" s="795"/>
      <c r="S72" s="795"/>
      <c r="T72" s="795"/>
      <c r="U72" s="795"/>
      <c r="V72" s="796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18.518518518518519</v>
      </c>
      <c r="Y72" s="777">
        <f>IFERROR(Y63/H63,"0")+IFERROR(Y64/H64,"0")+IFERROR(Y65/H65,"0")+IFERROR(Y66/H66,"0")+IFERROR(Y67/H67,"0")+IFERROR(Y68/H68,"0")+IFERROR(Y69/H69,"0")+IFERROR(Y70/H70,"0")+IFERROR(Y71/H71,"0")</f>
        <v>19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0.38740999999999998</v>
      </c>
      <c r="AA72" s="778"/>
      <c r="AB72" s="778"/>
      <c r="AC72" s="778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89"/>
      <c r="P73" s="794" t="s">
        <v>71</v>
      </c>
      <c r="Q73" s="795"/>
      <c r="R73" s="795"/>
      <c r="S73" s="795"/>
      <c r="T73" s="795"/>
      <c r="U73" s="795"/>
      <c r="V73" s="796"/>
      <c r="W73" s="37" t="s">
        <v>69</v>
      </c>
      <c r="X73" s="777">
        <f>IFERROR(SUM(X63:X71),"0")</f>
        <v>200</v>
      </c>
      <c r="Y73" s="777">
        <f>IFERROR(SUM(Y63:Y71),"0")</f>
        <v>205.20000000000002</v>
      </c>
      <c r="Z73" s="37"/>
      <c r="AA73" s="778"/>
      <c r="AB73" s="778"/>
      <c r="AC73" s="778"/>
    </row>
    <row r="74" spans="1:68" ht="14.25" customHeight="1" x14ac:dyDescent="0.25">
      <c r="A74" s="797" t="s">
        <v>172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68"/>
      <c r="AB74" s="768"/>
      <c r="AC74" s="768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119</v>
      </c>
      <c r="N75" s="33"/>
      <c r="O75" s="32">
        <v>50</v>
      </c>
      <c r="P75" s="11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0</v>
      </c>
      <c r="Y75" s="77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119</v>
      </c>
      <c r="N76" s="33"/>
      <c r="O76" s="32">
        <v>90</v>
      </c>
      <c r="P76" s="97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147</v>
      </c>
      <c r="M78" s="33" t="s">
        <v>119</v>
      </c>
      <c r="N78" s="33"/>
      <c r="O78" s="32">
        <v>50</v>
      </c>
      <c r="P78" s="9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7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89"/>
      <c r="P79" s="794" t="s">
        <v>71</v>
      </c>
      <c r="Q79" s="795"/>
      <c r="R79" s="795"/>
      <c r="S79" s="795"/>
      <c r="T79" s="795"/>
      <c r="U79" s="795"/>
      <c r="V79" s="796"/>
      <c r="W79" s="37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89"/>
      <c r="P80" s="794" t="s">
        <v>71</v>
      </c>
      <c r="Q80" s="795"/>
      <c r="R80" s="795"/>
      <c r="S80" s="795"/>
      <c r="T80" s="795"/>
      <c r="U80" s="795"/>
      <c r="V80" s="796"/>
      <c r="W80" s="37" t="s">
        <v>69</v>
      </c>
      <c r="X80" s="777">
        <f>IFERROR(SUM(X75:X78),"0")</f>
        <v>0</v>
      </c>
      <c r="Y80" s="777">
        <f>IFERROR(SUM(Y75:Y78),"0")</f>
        <v>0</v>
      </c>
      <c r="Z80" s="37"/>
      <c r="AA80" s="778"/>
      <c r="AB80" s="778"/>
      <c r="AC80" s="778"/>
    </row>
    <row r="81" spans="1:68" ht="14.25" customHeight="1" x14ac:dyDescent="0.25">
      <c r="A81" s="797" t="s">
        <v>64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68"/>
      <c r="AB81" s="768"/>
      <c r="AC81" s="768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7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89"/>
      <c r="P88" s="794" t="s">
        <v>71</v>
      </c>
      <c r="Q88" s="795"/>
      <c r="R88" s="795"/>
      <c r="S88" s="795"/>
      <c r="T88" s="795"/>
      <c r="U88" s="795"/>
      <c r="V88" s="796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89"/>
      <c r="P89" s="794" t="s">
        <v>71</v>
      </c>
      <c r="Q89" s="795"/>
      <c r="R89" s="795"/>
      <c r="S89" s="795"/>
      <c r="T89" s="795"/>
      <c r="U89" s="795"/>
      <c r="V89" s="796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customHeight="1" x14ac:dyDescent="0.25">
      <c r="A90" s="797" t="s">
        <v>73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68"/>
      <c r="AB90" s="768"/>
      <c r="AC90" s="768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0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7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89"/>
      <c r="P97" s="794" t="s">
        <v>71</v>
      </c>
      <c r="Q97" s="795"/>
      <c r="R97" s="795"/>
      <c r="S97" s="795"/>
      <c r="T97" s="795"/>
      <c r="U97" s="795"/>
      <c r="V97" s="796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89"/>
      <c r="P98" s="794" t="s">
        <v>71</v>
      </c>
      <c r="Q98" s="795"/>
      <c r="R98" s="795"/>
      <c r="S98" s="795"/>
      <c r="T98" s="795"/>
      <c r="U98" s="795"/>
      <c r="V98" s="796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customHeight="1" x14ac:dyDescent="0.25">
      <c r="A99" s="79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68"/>
      <c r="AB99" s="768"/>
      <c r="AC99" s="768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7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89"/>
      <c r="P103" s="794" t="s">
        <v>71</v>
      </c>
      <c r="Q103" s="795"/>
      <c r="R103" s="795"/>
      <c r="S103" s="795"/>
      <c r="T103" s="795"/>
      <c r="U103" s="795"/>
      <c r="V103" s="796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89"/>
      <c r="P104" s="794" t="s">
        <v>71</v>
      </c>
      <c r="Q104" s="795"/>
      <c r="R104" s="795"/>
      <c r="S104" s="795"/>
      <c r="T104" s="795"/>
      <c r="U104" s="795"/>
      <c r="V104" s="796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customHeight="1" x14ac:dyDescent="0.25">
      <c r="A105" s="829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70"/>
      <c r="AB105" s="770"/>
      <c r="AC105" s="770"/>
    </row>
    <row r="106" spans="1:68" ht="14.25" customHeight="1" x14ac:dyDescent="0.25">
      <c r="A106" s="797" t="s">
        <v>115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68"/>
      <c r="AB106" s="768"/>
      <c r="AC106" s="768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167</v>
      </c>
      <c r="N107" s="33"/>
      <c r="O107" s="32">
        <v>50</v>
      </c>
      <c r="P107" s="11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0</v>
      </c>
      <c r="Y107" s="77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167</v>
      </c>
      <c r="N109" s="33"/>
      <c r="O109" s="32">
        <v>50</v>
      </c>
      <c r="P109" s="10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0</v>
      </c>
      <c r="Y109" s="7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87"/>
      <c r="B110" s="788"/>
      <c r="C110" s="788"/>
      <c r="D110" s="788"/>
      <c r="E110" s="788"/>
      <c r="F110" s="788"/>
      <c r="G110" s="788"/>
      <c r="H110" s="788"/>
      <c r="I110" s="788"/>
      <c r="J110" s="788"/>
      <c r="K110" s="788"/>
      <c r="L110" s="788"/>
      <c r="M110" s="788"/>
      <c r="N110" s="788"/>
      <c r="O110" s="789"/>
      <c r="P110" s="794" t="s">
        <v>71</v>
      </c>
      <c r="Q110" s="795"/>
      <c r="R110" s="795"/>
      <c r="S110" s="795"/>
      <c r="T110" s="795"/>
      <c r="U110" s="795"/>
      <c r="V110" s="796"/>
      <c r="W110" s="37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x14ac:dyDescent="0.2">
      <c r="A111" s="788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89"/>
      <c r="P111" s="794" t="s">
        <v>71</v>
      </c>
      <c r="Q111" s="795"/>
      <c r="R111" s="795"/>
      <c r="S111" s="795"/>
      <c r="T111" s="795"/>
      <c r="U111" s="795"/>
      <c r="V111" s="796"/>
      <c r="W111" s="37" t="s">
        <v>69</v>
      </c>
      <c r="X111" s="777">
        <f>IFERROR(SUM(X107:X109),"0")</f>
        <v>0</v>
      </c>
      <c r="Y111" s="777">
        <f>IFERROR(SUM(Y107:Y109),"0")</f>
        <v>0</v>
      </c>
      <c r="Z111" s="37"/>
      <c r="AA111" s="778"/>
      <c r="AB111" s="778"/>
      <c r="AC111" s="778"/>
    </row>
    <row r="112" spans="1:68" ht="14.25" customHeight="1" x14ac:dyDescent="0.25">
      <c r="A112" s="797" t="s">
        <v>73</v>
      </c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88"/>
      <c r="P112" s="788"/>
      <c r="Q112" s="788"/>
      <c r="R112" s="788"/>
      <c r="S112" s="788"/>
      <c r="T112" s="788"/>
      <c r="U112" s="788"/>
      <c r="V112" s="788"/>
      <c r="W112" s="788"/>
      <c r="X112" s="788"/>
      <c r="Y112" s="788"/>
      <c r="Z112" s="788"/>
      <c r="AA112" s="768"/>
      <c r="AB112" s="768"/>
      <c r="AC112" s="768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0</v>
      </c>
      <c r="Y115" s="776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3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7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89"/>
      <c r="P119" s="794" t="s">
        <v>71</v>
      </c>
      <c r="Q119" s="795"/>
      <c r="R119" s="795"/>
      <c r="S119" s="795"/>
      <c r="T119" s="795"/>
      <c r="U119" s="795"/>
      <c r="V119" s="796"/>
      <c r="W119" s="37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89"/>
      <c r="P120" s="794" t="s">
        <v>71</v>
      </c>
      <c r="Q120" s="795"/>
      <c r="R120" s="795"/>
      <c r="S120" s="795"/>
      <c r="T120" s="795"/>
      <c r="U120" s="795"/>
      <c r="V120" s="796"/>
      <c r="W120" s="37" t="s">
        <v>69</v>
      </c>
      <c r="X120" s="777">
        <f>IFERROR(SUM(X113:X118),"0")</f>
        <v>0</v>
      </c>
      <c r="Y120" s="777">
        <f>IFERROR(SUM(Y113:Y118),"0")</f>
        <v>0</v>
      </c>
      <c r="Z120" s="37"/>
      <c r="AA120" s="778"/>
      <c r="AB120" s="778"/>
      <c r="AC120" s="778"/>
    </row>
    <row r="121" spans="1:68" ht="16.5" customHeight="1" x14ac:dyDescent="0.25">
      <c r="A121" s="829" t="s">
        <v>245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70"/>
      <c r="AB121" s="770"/>
      <c r="AC121" s="770"/>
    </row>
    <row r="122" spans="1:68" ht="14.25" customHeight="1" x14ac:dyDescent="0.25">
      <c r="A122" s="797" t="s">
        <v>115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68"/>
      <c r="AB122" s="768"/>
      <c r="AC122" s="768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119</v>
      </c>
      <c r="N123" s="33"/>
      <c r="O123" s="32">
        <v>50</v>
      </c>
      <c r="P123" s="11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119</v>
      </c>
      <c r="N124" s="33"/>
      <c r="O124" s="32">
        <v>50</v>
      </c>
      <c r="P124" s="120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0</v>
      </c>
      <c r="Y126" s="776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7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89"/>
      <c r="P128" s="794" t="s">
        <v>71</v>
      </c>
      <c r="Q128" s="795"/>
      <c r="R128" s="795"/>
      <c r="S128" s="795"/>
      <c r="T128" s="795"/>
      <c r="U128" s="795"/>
      <c r="V128" s="796"/>
      <c r="W128" s="37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89"/>
      <c r="P129" s="794" t="s">
        <v>71</v>
      </c>
      <c r="Q129" s="795"/>
      <c r="R129" s="795"/>
      <c r="S129" s="795"/>
      <c r="T129" s="795"/>
      <c r="U129" s="795"/>
      <c r="V129" s="796"/>
      <c r="W129" s="37" t="s">
        <v>69</v>
      </c>
      <c r="X129" s="777">
        <f>IFERROR(SUM(X123:X127),"0")</f>
        <v>0</v>
      </c>
      <c r="Y129" s="777">
        <f>IFERROR(SUM(Y123:Y127),"0")</f>
        <v>0</v>
      </c>
      <c r="Z129" s="37"/>
      <c r="AA129" s="778"/>
      <c r="AB129" s="778"/>
      <c r="AC129" s="778"/>
    </row>
    <row r="130" spans="1:68" ht="14.25" customHeight="1" x14ac:dyDescent="0.25">
      <c r="A130" s="797" t="s">
        <v>172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68"/>
      <c r="AB130" s="768"/>
      <c r="AC130" s="768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119</v>
      </c>
      <c r="N131" s="33"/>
      <c r="O131" s="32">
        <v>55</v>
      </c>
      <c r="P131" s="90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119</v>
      </c>
      <c r="N133" s="33"/>
      <c r="O133" s="32">
        <v>55</v>
      </c>
      <c r="P133" s="114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119</v>
      </c>
      <c r="N134" s="33"/>
      <c r="O134" s="32">
        <v>55</v>
      </c>
      <c r="P134" s="119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87"/>
      <c r="B135" s="788"/>
      <c r="C135" s="788"/>
      <c r="D135" s="788"/>
      <c r="E135" s="788"/>
      <c r="F135" s="788"/>
      <c r="G135" s="788"/>
      <c r="H135" s="788"/>
      <c r="I135" s="788"/>
      <c r="J135" s="788"/>
      <c r="K135" s="788"/>
      <c r="L135" s="788"/>
      <c r="M135" s="788"/>
      <c r="N135" s="788"/>
      <c r="O135" s="789"/>
      <c r="P135" s="794" t="s">
        <v>71</v>
      </c>
      <c r="Q135" s="795"/>
      <c r="R135" s="795"/>
      <c r="S135" s="795"/>
      <c r="T135" s="795"/>
      <c r="U135" s="795"/>
      <c r="V135" s="796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x14ac:dyDescent="0.2">
      <c r="A136" s="788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89"/>
      <c r="P136" s="794" t="s">
        <v>71</v>
      </c>
      <c r="Q136" s="795"/>
      <c r="R136" s="795"/>
      <c r="S136" s="795"/>
      <c r="T136" s="795"/>
      <c r="U136" s="795"/>
      <c r="V136" s="796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customHeight="1" x14ac:dyDescent="0.25">
      <c r="A137" s="797" t="s">
        <v>73</v>
      </c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88"/>
      <c r="P137" s="788"/>
      <c r="Q137" s="788"/>
      <c r="R137" s="788"/>
      <c r="S137" s="788"/>
      <c r="T137" s="788"/>
      <c r="U137" s="788"/>
      <c r="V137" s="788"/>
      <c r="W137" s="788"/>
      <c r="X137" s="788"/>
      <c r="Y137" s="788"/>
      <c r="Z137" s="788"/>
      <c r="AA137" s="768"/>
      <c r="AB137" s="768"/>
      <c r="AC137" s="768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0</v>
      </c>
      <c r="Y142" s="776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7"/>
      <c r="B145" s="788"/>
      <c r="C145" s="788"/>
      <c r="D145" s="788"/>
      <c r="E145" s="788"/>
      <c r="F145" s="788"/>
      <c r="G145" s="788"/>
      <c r="H145" s="788"/>
      <c r="I145" s="788"/>
      <c r="J145" s="788"/>
      <c r="K145" s="788"/>
      <c r="L145" s="788"/>
      <c r="M145" s="788"/>
      <c r="N145" s="788"/>
      <c r="O145" s="789"/>
      <c r="P145" s="794" t="s">
        <v>71</v>
      </c>
      <c r="Q145" s="795"/>
      <c r="R145" s="795"/>
      <c r="S145" s="795"/>
      <c r="T145" s="795"/>
      <c r="U145" s="795"/>
      <c r="V145" s="796"/>
      <c r="W145" s="37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x14ac:dyDescent="0.2">
      <c r="A146" s="788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89"/>
      <c r="P146" s="794" t="s">
        <v>71</v>
      </c>
      <c r="Q146" s="795"/>
      <c r="R146" s="795"/>
      <c r="S146" s="795"/>
      <c r="T146" s="795"/>
      <c r="U146" s="795"/>
      <c r="V146" s="796"/>
      <c r="W146" s="37" t="s">
        <v>69</v>
      </c>
      <c r="X146" s="777">
        <f>IFERROR(SUM(X138:X144),"0")</f>
        <v>0</v>
      </c>
      <c r="Y146" s="777">
        <f>IFERROR(SUM(Y138:Y144),"0")</f>
        <v>0</v>
      </c>
      <c r="Z146" s="37"/>
      <c r="AA146" s="778"/>
      <c r="AB146" s="778"/>
      <c r="AC146" s="778"/>
    </row>
    <row r="147" spans="1:68" ht="14.25" customHeight="1" x14ac:dyDescent="0.25">
      <c r="A147" s="797" t="s">
        <v>213</v>
      </c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88"/>
      <c r="P147" s="788"/>
      <c r="Q147" s="788"/>
      <c r="R147" s="788"/>
      <c r="S147" s="788"/>
      <c r="T147" s="788"/>
      <c r="U147" s="788"/>
      <c r="V147" s="788"/>
      <c r="W147" s="788"/>
      <c r="X147" s="788"/>
      <c r="Y147" s="788"/>
      <c r="Z147" s="788"/>
      <c r="AA147" s="768"/>
      <c r="AB147" s="768"/>
      <c r="AC147" s="768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7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87"/>
      <c r="B150" s="788"/>
      <c r="C150" s="788"/>
      <c r="D150" s="788"/>
      <c r="E150" s="788"/>
      <c r="F150" s="788"/>
      <c r="G150" s="788"/>
      <c r="H150" s="788"/>
      <c r="I150" s="788"/>
      <c r="J150" s="788"/>
      <c r="K150" s="788"/>
      <c r="L150" s="788"/>
      <c r="M150" s="788"/>
      <c r="N150" s="788"/>
      <c r="O150" s="789"/>
      <c r="P150" s="794" t="s">
        <v>71</v>
      </c>
      <c r="Q150" s="795"/>
      <c r="R150" s="795"/>
      <c r="S150" s="795"/>
      <c r="T150" s="795"/>
      <c r="U150" s="795"/>
      <c r="V150" s="796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x14ac:dyDescent="0.2">
      <c r="A151" s="788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89"/>
      <c r="P151" s="794" t="s">
        <v>71</v>
      </c>
      <c r="Q151" s="795"/>
      <c r="R151" s="795"/>
      <c r="S151" s="795"/>
      <c r="T151" s="795"/>
      <c r="U151" s="795"/>
      <c r="V151" s="796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customHeight="1" x14ac:dyDescent="0.25">
      <c r="A152" s="829" t="s">
        <v>291</v>
      </c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88"/>
      <c r="P152" s="788"/>
      <c r="Q152" s="788"/>
      <c r="R152" s="788"/>
      <c r="S152" s="788"/>
      <c r="T152" s="788"/>
      <c r="U152" s="788"/>
      <c r="V152" s="788"/>
      <c r="W152" s="788"/>
      <c r="X152" s="788"/>
      <c r="Y152" s="788"/>
      <c r="Z152" s="788"/>
      <c r="AA152" s="770"/>
      <c r="AB152" s="770"/>
      <c r="AC152" s="770"/>
    </row>
    <row r="153" spans="1:68" ht="14.25" customHeight="1" x14ac:dyDescent="0.25">
      <c r="A153" s="797" t="s">
        <v>115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68"/>
      <c r="AB153" s="768"/>
      <c r="AC153" s="768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7"/>
      <c r="B156" s="788"/>
      <c r="C156" s="788"/>
      <c r="D156" s="788"/>
      <c r="E156" s="788"/>
      <c r="F156" s="788"/>
      <c r="G156" s="788"/>
      <c r="H156" s="788"/>
      <c r="I156" s="788"/>
      <c r="J156" s="788"/>
      <c r="K156" s="788"/>
      <c r="L156" s="788"/>
      <c r="M156" s="788"/>
      <c r="N156" s="788"/>
      <c r="O156" s="789"/>
      <c r="P156" s="794" t="s">
        <v>71</v>
      </c>
      <c r="Q156" s="795"/>
      <c r="R156" s="795"/>
      <c r="S156" s="795"/>
      <c r="T156" s="795"/>
      <c r="U156" s="795"/>
      <c r="V156" s="796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x14ac:dyDescent="0.2">
      <c r="A157" s="788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89"/>
      <c r="P157" s="794" t="s">
        <v>71</v>
      </c>
      <c r="Q157" s="795"/>
      <c r="R157" s="795"/>
      <c r="S157" s="795"/>
      <c r="T157" s="795"/>
      <c r="U157" s="795"/>
      <c r="V157" s="796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customHeight="1" x14ac:dyDescent="0.25">
      <c r="A158" s="797" t="s">
        <v>64</v>
      </c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88"/>
      <c r="P158" s="788"/>
      <c r="Q158" s="788"/>
      <c r="R158" s="788"/>
      <c r="S158" s="788"/>
      <c r="T158" s="788"/>
      <c r="U158" s="788"/>
      <c r="V158" s="788"/>
      <c r="W158" s="788"/>
      <c r="X158" s="788"/>
      <c r="Y158" s="788"/>
      <c r="Z158" s="788"/>
      <c r="AA158" s="768"/>
      <c r="AB158" s="768"/>
      <c r="AC158" s="768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7"/>
      <c r="B161" s="788"/>
      <c r="C161" s="788"/>
      <c r="D161" s="788"/>
      <c r="E161" s="788"/>
      <c r="F161" s="788"/>
      <c r="G161" s="788"/>
      <c r="H161" s="788"/>
      <c r="I161" s="788"/>
      <c r="J161" s="788"/>
      <c r="K161" s="788"/>
      <c r="L161" s="788"/>
      <c r="M161" s="788"/>
      <c r="N161" s="788"/>
      <c r="O161" s="789"/>
      <c r="P161" s="794" t="s">
        <v>71</v>
      </c>
      <c r="Q161" s="795"/>
      <c r="R161" s="795"/>
      <c r="S161" s="795"/>
      <c r="T161" s="795"/>
      <c r="U161" s="795"/>
      <c r="V161" s="796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x14ac:dyDescent="0.2">
      <c r="A162" s="788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89"/>
      <c r="P162" s="794" t="s">
        <v>71</v>
      </c>
      <c r="Q162" s="795"/>
      <c r="R162" s="795"/>
      <c r="S162" s="795"/>
      <c r="T162" s="795"/>
      <c r="U162" s="795"/>
      <c r="V162" s="796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customHeight="1" x14ac:dyDescent="0.25">
      <c r="A163" s="797" t="s">
        <v>73</v>
      </c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88"/>
      <c r="P163" s="788"/>
      <c r="Q163" s="788"/>
      <c r="R163" s="788"/>
      <c r="S163" s="788"/>
      <c r="T163" s="788"/>
      <c r="U163" s="788"/>
      <c r="V163" s="788"/>
      <c r="W163" s="788"/>
      <c r="X163" s="788"/>
      <c r="Y163" s="788"/>
      <c r="Z163" s="788"/>
      <c r="AA163" s="768"/>
      <c r="AB163" s="768"/>
      <c r="AC163" s="768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7"/>
      <c r="B166" s="788"/>
      <c r="C166" s="788"/>
      <c r="D166" s="788"/>
      <c r="E166" s="788"/>
      <c r="F166" s="788"/>
      <c r="G166" s="788"/>
      <c r="H166" s="788"/>
      <c r="I166" s="788"/>
      <c r="J166" s="788"/>
      <c r="K166" s="788"/>
      <c r="L166" s="788"/>
      <c r="M166" s="788"/>
      <c r="N166" s="788"/>
      <c r="O166" s="789"/>
      <c r="P166" s="794" t="s">
        <v>71</v>
      </c>
      <c r="Q166" s="795"/>
      <c r="R166" s="795"/>
      <c r="S166" s="795"/>
      <c r="T166" s="795"/>
      <c r="U166" s="795"/>
      <c r="V166" s="796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x14ac:dyDescent="0.2">
      <c r="A167" s="788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89"/>
      <c r="P167" s="794" t="s">
        <v>71</v>
      </c>
      <c r="Q167" s="795"/>
      <c r="R167" s="795"/>
      <c r="S167" s="795"/>
      <c r="T167" s="795"/>
      <c r="U167" s="795"/>
      <c r="V167" s="796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customHeight="1" x14ac:dyDescent="0.25">
      <c r="A168" s="829" t="s">
        <v>113</v>
      </c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88"/>
      <c r="P168" s="788"/>
      <c r="Q168" s="788"/>
      <c r="R168" s="788"/>
      <c r="S168" s="788"/>
      <c r="T168" s="788"/>
      <c r="U168" s="788"/>
      <c r="V168" s="788"/>
      <c r="W168" s="788"/>
      <c r="X168" s="788"/>
      <c r="Y168" s="788"/>
      <c r="Z168" s="788"/>
      <c r="AA168" s="770"/>
      <c r="AB168" s="770"/>
      <c r="AC168" s="770"/>
    </row>
    <row r="169" spans="1:68" ht="14.25" customHeight="1" x14ac:dyDescent="0.25">
      <c r="A169" s="797" t="s">
        <v>115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68"/>
      <c r="AB169" s="768"/>
      <c r="AC169" s="768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7"/>
      <c r="B171" s="788"/>
      <c r="C171" s="788"/>
      <c r="D171" s="788"/>
      <c r="E171" s="788"/>
      <c r="F171" s="788"/>
      <c r="G171" s="788"/>
      <c r="H171" s="788"/>
      <c r="I171" s="788"/>
      <c r="J171" s="788"/>
      <c r="K171" s="788"/>
      <c r="L171" s="788"/>
      <c r="M171" s="788"/>
      <c r="N171" s="788"/>
      <c r="O171" s="789"/>
      <c r="P171" s="794" t="s">
        <v>71</v>
      </c>
      <c r="Q171" s="795"/>
      <c r="R171" s="795"/>
      <c r="S171" s="795"/>
      <c r="T171" s="795"/>
      <c r="U171" s="795"/>
      <c r="V171" s="796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x14ac:dyDescent="0.2">
      <c r="A172" s="788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89"/>
      <c r="P172" s="794" t="s">
        <v>71</v>
      </c>
      <c r="Q172" s="795"/>
      <c r="R172" s="795"/>
      <c r="S172" s="795"/>
      <c r="T172" s="795"/>
      <c r="U172" s="795"/>
      <c r="V172" s="796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customHeight="1" x14ac:dyDescent="0.25">
      <c r="A173" s="797" t="s">
        <v>64</v>
      </c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88"/>
      <c r="P173" s="788"/>
      <c r="Q173" s="788"/>
      <c r="R173" s="788"/>
      <c r="S173" s="788"/>
      <c r="T173" s="788"/>
      <c r="U173" s="788"/>
      <c r="V173" s="788"/>
      <c r="W173" s="788"/>
      <c r="X173" s="788"/>
      <c r="Y173" s="788"/>
      <c r="Z173" s="788"/>
      <c r="AA173" s="768"/>
      <c r="AB173" s="768"/>
      <c r="AC173" s="768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119</v>
      </c>
      <c r="N174" s="33"/>
      <c r="O174" s="32">
        <v>40</v>
      </c>
      <c r="P174" s="12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7"/>
      <c r="B179" s="788"/>
      <c r="C179" s="788"/>
      <c r="D179" s="788"/>
      <c r="E179" s="788"/>
      <c r="F179" s="788"/>
      <c r="G179" s="788"/>
      <c r="H179" s="788"/>
      <c r="I179" s="788"/>
      <c r="J179" s="788"/>
      <c r="K179" s="788"/>
      <c r="L179" s="788"/>
      <c r="M179" s="788"/>
      <c r="N179" s="788"/>
      <c r="O179" s="789"/>
      <c r="P179" s="794" t="s">
        <v>71</v>
      </c>
      <c r="Q179" s="795"/>
      <c r="R179" s="795"/>
      <c r="S179" s="795"/>
      <c r="T179" s="795"/>
      <c r="U179" s="795"/>
      <c r="V179" s="796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x14ac:dyDescent="0.2">
      <c r="A180" s="788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89"/>
      <c r="P180" s="794" t="s">
        <v>71</v>
      </c>
      <c r="Q180" s="795"/>
      <c r="R180" s="795"/>
      <c r="S180" s="795"/>
      <c r="T180" s="795"/>
      <c r="U180" s="795"/>
      <c r="V180" s="796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customHeight="1" x14ac:dyDescent="0.25">
      <c r="A181" s="797" t="s">
        <v>73</v>
      </c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88"/>
      <c r="P181" s="788"/>
      <c r="Q181" s="788"/>
      <c r="R181" s="788"/>
      <c r="S181" s="788"/>
      <c r="T181" s="788"/>
      <c r="U181" s="788"/>
      <c r="V181" s="788"/>
      <c r="W181" s="788"/>
      <c r="X181" s="788"/>
      <c r="Y181" s="788"/>
      <c r="Z181" s="788"/>
      <c r="AA181" s="768"/>
      <c r="AB181" s="768"/>
      <c r="AC181" s="768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7"/>
      <c r="B184" s="788"/>
      <c r="C184" s="788"/>
      <c r="D184" s="788"/>
      <c r="E184" s="788"/>
      <c r="F184" s="788"/>
      <c r="G184" s="788"/>
      <c r="H184" s="788"/>
      <c r="I184" s="788"/>
      <c r="J184" s="788"/>
      <c r="K184" s="788"/>
      <c r="L184" s="788"/>
      <c r="M184" s="788"/>
      <c r="N184" s="788"/>
      <c r="O184" s="789"/>
      <c r="P184" s="794" t="s">
        <v>71</v>
      </c>
      <c r="Q184" s="795"/>
      <c r="R184" s="795"/>
      <c r="S184" s="795"/>
      <c r="T184" s="795"/>
      <c r="U184" s="795"/>
      <c r="V184" s="796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x14ac:dyDescent="0.2">
      <c r="A185" s="788"/>
      <c r="B185" s="788"/>
      <c r="C185" s="788"/>
      <c r="D185" s="788"/>
      <c r="E185" s="788"/>
      <c r="F185" s="788"/>
      <c r="G185" s="788"/>
      <c r="H185" s="788"/>
      <c r="I185" s="788"/>
      <c r="J185" s="788"/>
      <c r="K185" s="788"/>
      <c r="L185" s="788"/>
      <c r="M185" s="788"/>
      <c r="N185" s="788"/>
      <c r="O185" s="789"/>
      <c r="P185" s="794" t="s">
        <v>71</v>
      </c>
      <c r="Q185" s="795"/>
      <c r="R185" s="795"/>
      <c r="S185" s="795"/>
      <c r="T185" s="795"/>
      <c r="U185" s="795"/>
      <c r="V185" s="796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customHeight="1" x14ac:dyDescent="0.2">
      <c r="A186" s="874" t="s">
        <v>325</v>
      </c>
      <c r="B186" s="875"/>
      <c r="C186" s="875"/>
      <c r="D186" s="875"/>
      <c r="E186" s="875"/>
      <c r="F186" s="875"/>
      <c r="G186" s="875"/>
      <c r="H186" s="875"/>
      <c r="I186" s="875"/>
      <c r="J186" s="875"/>
      <c r="K186" s="875"/>
      <c r="L186" s="875"/>
      <c r="M186" s="875"/>
      <c r="N186" s="875"/>
      <c r="O186" s="875"/>
      <c r="P186" s="875"/>
      <c r="Q186" s="875"/>
      <c r="R186" s="875"/>
      <c r="S186" s="875"/>
      <c r="T186" s="875"/>
      <c r="U186" s="875"/>
      <c r="V186" s="875"/>
      <c r="W186" s="875"/>
      <c r="X186" s="875"/>
      <c r="Y186" s="875"/>
      <c r="Z186" s="875"/>
      <c r="AA186" s="48"/>
      <c r="AB186" s="48"/>
      <c r="AC186" s="48"/>
    </row>
    <row r="187" spans="1:68" ht="16.5" customHeight="1" x14ac:dyDescent="0.25">
      <c r="A187" s="829" t="s">
        <v>326</v>
      </c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88"/>
      <c r="P187" s="788"/>
      <c r="Q187" s="788"/>
      <c r="R187" s="788"/>
      <c r="S187" s="788"/>
      <c r="T187" s="788"/>
      <c r="U187" s="788"/>
      <c r="V187" s="788"/>
      <c r="W187" s="788"/>
      <c r="X187" s="788"/>
      <c r="Y187" s="788"/>
      <c r="Z187" s="788"/>
      <c r="AA187" s="770"/>
      <c r="AB187" s="770"/>
      <c r="AC187" s="770"/>
    </row>
    <row r="188" spans="1:68" ht="14.25" customHeight="1" x14ac:dyDescent="0.25">
      <c r="A188" s="797" t="s">
        <v>172</v>
      </c>
      <c r="B188" s="788"/>
      <c r="C188" s="788"/>
      <c r="D188" s="788"/>
      <c r="E188" s="788"/>
      <c r="F188" s="788"/>
      <c r="G188" s="788"/>
      <c r="H188" s="788"/>
      <c r="I188" s="788"/>
      <c r="J188" s="788"/>
      <c r="K188" s="788"/>
      <c r="L188" s="788"/>
      <c r="M188" s="788"/>
      <c r="N188" s="788"/>
      <c r="O188" s="788"/>
      <c r="P188" s="788"/>
      <c r="Q188" s="788"/>
      <c r="R188" s="788"/>
      <c r="S188" s="788"/>
      <c r="T188" s="788"/>
      <c r="U188" s="788"/>
      <c r="V188" s="788"/>
      <c r="W188" s="788"/>
      <c r="X188" s="788"/>
      <c r="Y188" s="788"/>
      <c r="Z188" s="788"/>
      <c r="AA188" s="768"/>
      <c r="AB188" s="768"/>
      <c r="AC188" s="768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7"/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9"/>
      <c r="P190" s="794" t="s">
        <v>71</v>
      </c>
      <c r="Q190" s="795"/>
      <c r="R190" s="795"/>
      <c r="S190" s="795"/>
      <c r="T190" s="795"/>
      <c r="U190" s="795"/>
      <c r="V190" s="796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x14ac:dyDescent="0.2">
      <c r="A191" s="788"/>
      <c r="B191" s="788"/>
      <c r="C191" s="788"/>
      <c r="D191" s="788"/>
      <c r="E191" s="788"/>
      <c r="F191" s="788"/>
      <c r="G191" s="788"/>
      <c r="H191" s="788"/>
      <c r="I191" s="788"/>
      <c r="J191" s="788"/>
      <c r="K191" s="788"/>
      <c r="L191" s="788"/>
      <c r="M191" s="788"/>
      <c r="N191" s="788"/>
      <c r="O191" s="789"/>
      <c r="P191" s="794" t="s">
        <v>71</v>
      </c>
      <c r="Q191" s="795"/>
      <c r="R191" s="795"/>
      <c r="S191" s="795"/>
      <c r="T191" s="795"/>
      <c r="U191" s="795"/>
      <c r="V191" s="796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customHeight="1" x14ac:dyDescent="0.25">
      <c r="A192" s="797" t="s">
        <v>64</v>
      </c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88"/>
      <c r="P192" s="788"/>
      <c r="Q192" s="788"/>
      <c r="R192" s="788"/>
      <c r="S192" s="788"/>
      <c r="T192" s="788"/>
      <c r="U192" s="788"/>
      <c r="V192" s="788"/>
      <c r="W192" s="788"/>
      <c r="X192" s="788"/>
      <c r="Y192" s="788"/>
      <c r="Z192" s="788"/>
      <c r="AA192" s="768"/>
      <c r="AB192" s="768"/>
      <c r="AC192" s="768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0</v>
      </c>
      <c r="Y193" s="776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0</v>
      </c>
      <c r="Y196" s="776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7"/>
      <c r="B201" s="788"/>
      <c r="C201" s="788"/>
      <c r="D201" s="788"/>
      <c r="E201" s="788"/>
      <c r="F201" s="788"/>
      <c r="G201" s="788"/>
      <c r="H201" s="788"/>
      <c r="I201" s="788"/>
      <c r="J201" s="788"/>
      <c r="K201" s="788"/>
      <c r="L201" s="788"/>
      <c r="M201" s="788"/>
      <c r="N201" s="788"/>
      <c r="O201" s="789"/>
      <c r="P201" s="794" t="s">
        <v>71</v>
      </c>
      <c r="Q201" s="795"/>
      <c r="R201" s="795"/>
      <c r="S201" s="795"/>
      <c r="T201" s="795"/>
      <c r="U201" s="795"/>
      <c r="V201" s="796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0</v>
      </c>
      <c r="Y201" s="777">
        <f>IFERROR(Y193/H193,"0")+IFERROR(Y194/H194,"0")+IFERROR(Y195/H195,"0")+IFERROR(Y196/H196,"0")+IFERROR(Y197/H197,"0")+IFERROR(Y198/H198,"0")+IFERROR(Y199/H199,"0")+IFERROR(Y200/H200,"0")</f>
        <v>0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78"/>
      <c r="AB201" s="778"/>
      <c r="AC201" s="778"/>
    </row>
    <row r="202" spans="1:68" x14ac:dyDescent="0.2">
      <c r="A202" s="788"/>
      <c r="B202" s="788"/>
      <c r="C202" s="788"/>
      <c r="D202" s="788"/>
      <c r="E202" s="788"/>
      <c r="F202" s="788"/>
      <c r="G202" s="788"/>
      <c r="H202" s="788"/>
      <c r="I202" s="788"/>
      <c r="J202" s="788"/>
      <c r="K202" s="788"/>
      <c r="L202" s="788"/>
      <c r="M202" s="788"/>
      <c r="N202" s="788"/>
      <c r="O202" s="789"/>
      <c r="P202" s="794" t="s">
        <v>71</v>
      </c>
      <c r="Q202" s="795"/>
      <c r="R202" s="795"/>
      <c r="S202" s="795"/>
      <c r="T202" s="795"/>
      <c r="U202" s="795"/>
      <c r="V202" s="796"/>
      <c r="W202" s="37" t="s">
        <v>69</v>
      </c>
      <c r="X202" s="777">
        <f>IFERROR(SUM(X193:X200),"0")</f>
        <v>0</v>
      </c>
      <c r="Y202" s="777">
        <f>IFERROR(SUM(Y193:Y200),"0")</f>
        <v>0</v>
      </c>
      <c r="Z202" s="37"/>
      <c r="AA202" s="778"/>
      <c r="AB202" s="778"/>
      <c r="AC202" s="778"/>
    </row>
    <row r="203" spans="1:68" ht="16.5" customHeight="1" x14ac:dyDescent="0.25">
      <c r="A203" s="829" t="s">
        <v>350</v>
      </c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88"/>
      <c r="P203" s="788"/>
      <c r="Q203" s="788"/>
      <c r="R203" s="788"/>
      <c r="S203" s="788"/>
      <c r="T203" s="788"/>
      <c r="U203" s="788"/>
      <c r="V203" s="788"/>
      <c r="W203" s="788"/>
      <c r="X203" s="788"/>
      <c r="Y203" s="788"/>
      <c r="Z203" s="788"/>
      <c r="AA203" s="770"/>
      <c r="AB203" s="770"/>
      <c r="AC203" s="770"/>
    </row>
    <row r="204" spans="1:68" ht="14.25" customHeight="1" x14ac:dyDescent="0.25">
      <c r="A204" s="797" t="s">
        <v>115</v>
      </c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88"/>
      <c r="P204" s="788"/>
      <c r="Q204" s="788"/>
      <c r="R204" s="788"/>
      <c r="S204" s="788"/>
      <c r="T204" s="788"/>
      <c r="U204" s="788"/>
      <c r="V204" s="788"/>
      <c r="W204" s="788"/>
      <c r="X204" s="788"/>
      <c r="Y204" s="788"/>
      <c r="Z204" s="788"/>
      <c r="AA204" s="768"/>
      <c r="AB204" s="768"/>
      <c r="AC204" s="768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119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7"/>
      <c r="B207" s="788"/>
      <c r="C207" s="788"/>
      <c r="D207" s="788"/>
      <c r="E207" s="788"/>
      <c r="F207" s="788"/>
      <c r="G207" s="788"/>
      <c r="H207" s="788"/>
      <c r="I207" s="788"/>
      <c r="J207" s="788"/>
      <c r="K207" s="788"/>
      <c r="L207" s="788"/>
      <c r="M207" s="788"/>
      <c r="N207" s="788"/>
      <c r="O207" s="789"/>
      <c r="P207" s="794" t="s">
        <v>71</v>
      </c>
      <c r="Q207" s="795"/>
      <c r="R207" s="795"/>
      <c r="S207" s="795"/>
      <c r="T207" s="795"/>
      <c r="U207" s="795"/>
      <c r="V207" s="796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x14ac:dyDescent="0.2">
      <c r="A208" s="788"/>
      <c r="B208" s="788"/>
      <c r="C208" s="788"/>
      <c r="D208" s="788"/>
      <c r="E208" s="788"/>
      <c r="F208" s="788"/>
      <c r="G208" s="788"/>
      <c r="H208" s="788"/>
      <c r="I208" s="788"/>
      <c r="J208" s="788"/>
      <c r="K208" s="788"/>
      <c r="L208" s="788"/>
      <c r="M208" s="788"/>
      <c r="N208" s="788"/>
      <c r="O208" s="789"/>
      <c r="P208" s="794" t="s">
        <v>71</v>
      </c>
      <c r="Q208" s="795"/>
      <c r="R208" s="795"/>
      <c r="S208" s="795"/>
      <c r="T208" s="795"/>
      <c r="U208" s="795"/>
      <c r="V208" s="796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customHeight="1" x14ac:dyDescent="0.25">
      <c r="A209" s="797" t="s">
        <v>172</v>
      </c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88"/>
      <c r="P209" s="788"/>
      <c r="Q209" s="788"/>
      <c r="R209" s="788"/>
      <c r="S209" s="788"/>
      <c r="T209" s="788"/>
      <c r="U209" s="788"/>
      <c r="V209" s="788"/>
      <c r="W209" s="788"/>
      <c r="X209" s="788"/>
      <c r="Y209" s="788"/>
      <c r="Z209" s="788"/>
      <c r="AA209" s="768"/>
      <c r="AB209" s="768"/>
      <c r="AC209" s="768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0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7"/>
      <c r="B212" s="788"/>
      <c r="C212" s="788"/>
      <c r="D212" s="788"/>
      <c r="E212" s="788"/>
      <c r="F212" s="788"/>
      <c r="G212" s="788"/>
      <c r="H212" s="788"/>
      <c r="I212" s="788"/>
      <c r="J212" s="788"/>
      <c r="K212" s="788"/>
      <c r="L212" s="788"/>
      <c r="M212" s="788"/>
      <c r="N212" s="788"/>
      <c r="O212" s="789"/>
      <c r="P212" s="794" t="s">
        <v>71</v>
      </c>
      <c r="Q212" s="795"/>
      <c r="R212" s="795"/>
      <c r="S212" s="795"/>
      <c r="T212" s="795"/>
      <c r="U212" s="795"/>
      <c r="V212" s="796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x14ac:dyDescent="0.2">
      <c r="A213" s="788"/>
      <c r="B213" s="788"/>
      <c r="C213" s="788"/>
      <c r="D213" s="788"/>
      <c r="E213" s="788"/>
      <c r="F213" s="788"/>
      <c r="G213" s="788"/>
      <c r="H213" s="788"/>
      <c r="I213" s="788"/>
      <c r="J213" s="788"/>
      <c r="K213" s="788"/>
      <c r="L213" s="788"/>
      <c r="M213" s="788"/>
      <c r="N213" s="788"/>
      <c r="O213" s="789"/>
      <c r="P213" s="794" t="s">
        <v>71</v>
      </c>
      <c r="Q213" s="795"/>
      <c r="R213" s="795"/>
      <c r="S213" s="795"/>
      <c r="T213" s="795"/>
      <c r="U213" s="795"/>
      <c r="V213" s="796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customHeight="1" x14ac:dyDescent="0.25">
      <c r="A214" s="797" t="s">
        <v>64</v>
      </c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88"/>
      <c r="P214" s="788"/>
      <c r="Q214" s="788"/>
      <c r="R214" s="788"/>
      <c r="S214" s="788"/>
      <c r="T214" s="788"/>
      <c r="U214" s="788"/>
      <c r="V214" s="788"/>
      <c r="W214" s="788"/>
      <c r="X214" s="788"/>
      <c r="Y214" s="788"/>
      <c r="Z214" s="788"/>
      <c r="AA214" s="768"/>
      <c r="AB214" s="768"/>
      <c r="AC214" s="768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0</v>
      </c>
      <c r="Y215" s="776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0</v>
      </c>
      <c r="Y222" s="77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7"/>
      <c r="B223" s="788"/>
      <c r="C223" s="788"/>
      <c r="D223" s="788"/>
      <c r="E223" s="788"/>
      <c r="F223" s="788"/>
      <c r="G223" s="788"/>
      <c r="H223" s="788"/>
      <c r="I223" s="788"/>
      <c r="J223" s="788"/>
      <c r="K223" s="788"/>
      <c r="L223" s="788"/>
      <c r="M223" s="788"/>
      <c r="N223" s="788"/>
      <c r="O223" s="789"/>
      <c r="P223" s="794" t="s">
        <v>71</v>
      </c>
      <c r="Q223" s="795"/>
      <c r="R223" s="795"/>
      <c r="S223" s="795"/>
      <c r="T223" s="795"/>
      <c r="U223" s="795"/>
      <c r="V223" s="796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0</v>
      </c>
      <c r="Y223" s="777">
        <f>IFERROR(Y215/H215,"0")+IFERROR(Y216/H216,"0")+IFERROR(Y217/H217,"0")+IFERROR(Y218/H218,"0")+IFERROR(Y219/H219,"0")+IFERROR(Y220/H220,"0")+IFERROR(Y221/H221,"0")+IFERROR(Y222/H222,"0")</f>
        <v>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8"/>
      <c r="AB223" s="778"/>
      <c r="AC223" s="778"/>
    </row>
    <row r="224" spans="1:68" x14ac:dyDescent="0.2">
      <c r="A224" s="788"/>
      <c r="B224" s="788"/>
      <c r="C224" s="788"/>
      <c r="D224" s="788"/>
      <c r="E224" s="788"/>
      <c r="F224" s="788"/>
      <c r="G224" s="788"/>
      <c r="H224" s="788"/>
      <c r="I224" s="788"/>
      <c r="J224" s="788"/>
      <c r="K224" s="788"/>
      <c r="L224" s="788"/>
      <c r="M224" s="788"/>
      <c r="N224" s="788"/>
      <c r="O224" s="789"/>
      <c r="P224" s="794" t="s">
        <v>71</v>
      </c>
      <c r="Q224" s="795"/>
      <c r="R224" s="795"/>
      <c r="S224" s="795"/>
      <c r="T224" s="795"/>
      <c r="U224" s="795"/>
      <c r="V224" s="796"/>
      <c r="W224" s="37" t="s">
        <v>69</v>
      </c>
      <c r="X224" s="777">
        <f>IFERROR(SUM(X215:X222),"0")</f>
        <v>0</v>
      </c>
      <c r="Y224" s="777">
        <f>IFERROR(SUM(Y215:Y222),"0")</f>
        <v>0</v>
      </c>
      <c r="Z224" s="37"/>
      <c r="AA224" s="778"/>
      <c r="AB224" s="778"/>
      <c r="AC224" s="778"/>
    </row>
    <row r="225" spans="1:68" ht="14.25" customHeight="1" x14ac:dyDescent="0.25">
      <c r="A225" s="797" t="s">
        <v>73</v>
      </c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88"/>
      <c r="P225" s="788"/>
      <c r="Q225" s="788"/>
      <c r="R225" s="788"/>
      <c r="S225" s="788"/>
      <c r="T225" s="788"/>
      <c r="U225" s="788"/>
      <c r="V225" s="788"/>
      <c r="W225" s="788"/>
      <c r="X225" s="788"/>
      <c r="Y225" s="788"/>
      <c r="Z225" s="788"/>
      <c r="AA225" s="768"/>
      <c r="AB225" s="768"/>
      <c r="AC225" s="768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0</v>
      </c>
      <c r="Y227" s="776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0</v>
      </c>
      <c r="Y230" s="776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167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0</v>
      </c>
      <c r="Y232" s="776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0</v>
      </c>
      <c r="Y233" s="776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7"/>
      <c r="B237" s="788"/>
      <c r="C237" s="788"/>
      <c r="D237" s="788"/>
      <c r="E237" s="788"/>
      <c r="F237" s="788"/>
      <c r="G237" s="788"/>
      <c r="H237" s="788"/>
      <c r="I237" s="788"/>
      <c r="J237" s="788"/>
      <c r="K237" s="788"/>
      <c r="L237" s="788"/>
      <c r="M237" s="788"/>
      <c r="N237" s="788"/>
      <c r="O237" s="789"/>
      <c r="P237" s="794" t="s">
        <v>71</v>
      </c>
      <c r="Q237" s="795"/>
      <c r="R237" s="795"/>
      <c r="S237" s="795"/>
      <c r="T237" s="795"/>
      <c r="U237" s="795"/>
      <c r="V237" s="796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78"/>
      <c r="AB237" s="778"/>
      <c r="AC237" s="778"/>
    </row>
    <row r="238" spans="1:68" x14ac:dyDescent="0.2">
      <c r="A238" s="788"/>
      <c r="B238" s="788"/>
      <c r="C238" s="788"/>
      <c r="D238" s="788"/>
      <c r="E238" s="788"/>
      <c r="F238" s="788"/>
      <c r="G238" s="788"/>
      <c r="H238" s="788"/>
      <c r="I238" s="788"/>
      <c r="J238" s="788"/>
      <c r="K238" s="788"/>
      <c r="L238" s="788"/>
      <c r="M238" s="788"/>
      <c r="N238" s="788"/>
      <c r="O238" s="789"/>
      <c r="P238" s="794" t="s">
        <v>71</v>
      </c>
      <c r="Q238" s="795"/>
      <c r="R238" s="795"/>
      <c r="S238" s="795"/>
      <c r="T238" s="795"/>
      <c r="U238" s="795"/>
      <c r="V238" s="796"/>
      <c r="W238" s="37" t="s">
        <v>69</v>
      </c>
      <c r="X238" s="777">
        <f>IFERROR(SUM(X226:X236),"0")</f>
        <v>0</v>
      </c>
      <c r="Y238" s="777">
        <f>IFERROR(SUM(Y226:Y236),"0")</f>
        <v>0</v>
      </c>
      <c r="Z238" s="37"/>
      <c r="AA238" s="778"/>
      <c r="AB238" s="778"/>
      <c r="AC238" s="778"/>
    </row>
    <row r="239" spans="1:68" ht="14.25" customHeight="1" x14ac:dyDescent="0.25">
      <c r="A239" s="797" t="s">
        <v>213</v>
      </c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88"/>
      <c r="P239" s="788"/>
      <c r="Q239" s="788"/>
      <c r="R239" s="788"/>
      <c r="S239" s="788"/>
      <c r="T239" s="788"/>
      <c r="U239" s="788"/>
      <c r="V239" s="788"/>
      <c r="W239" s="788"/>
      <c r="X239" s="788"/>
      <c r="Y239" s="788"/>
      <c r="Z239" s="788"/>
      <c r="AA239" s="768"/>
      <c r="AB239" s="768"/>
      <c r="AC239" s="768"/>
    </row>
    <row r="240" spans="1:68" ht="16.5" customHeight="1" x14ac:dyDescent="0.25">
      <c r="A240" s="54" t="s">
        <v>411</v>
      </c>
      <c r="B240" s="54" t="s">
        <v>412</v>
      </c>
      <c r="C240" s="31">
        <v>4301060360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4301060404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132</v>
      </c>
      <c r="K241" s="32" t="s">
        <v>128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167</v>
      </c>
      <c r="N242" s="33"/>
      <c r="O242" s="32">
        <v>30</v>
      </c>
      <c r="P242" s="865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7"/>
      <c r="B246" s="788"/>
      <c r="C246" s="788"/>
      <c r="D246" s="788"/>
      <c r="E246" s="788"/>
      <c r="F246" s="788"/>
      <c r="G246" s="788"/>
      <c r="H246" s="788"/>
      <c r="I246" s="788"/>
      <c r="J246" s="788"/>
      <c r="K246" s="788"/>
      <c r="L246" s="788"/>
      <c r="M246" s="788"/>
      <c r="N246" s="788"/>
      <c r="O246" s="789"/>
      <c r="P246" s="794" t="s">
        <v>71</v>
      </c>
      <c r="Q246" s="795"/>
      <c r="R246" s="795"/>
      <c r="S246" s="795"/>
      <c r="T246" s="795"/>
      <c r="U246" s="795"/>
      <c r="V246" s="796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x14ac:dyDescent="0.2">
      <c r="A247" s="788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89"/>
      <c r="P247" s="794" t="s">
        <v>71</v>
      </c>
      <c r="Q247" s="795"/>
      <c r="R247" s="795"/>
      <c r="S247" s="795"/>
      <c r="T247" s="795"/>
      <c r="U247" s="795"/>
      <c r="V247" s="796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customHeight="1" x14ac:dyDescent="0.25">
      <c r="A248" s="829" t="s">
        <v>428</v>
      </c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88"/>
      <c r="P248" s="788"/>
      <c r="Q248" s="788"/>
      <c r="R248" s="788"/>
      <c r="S248" s="788"/>
      <c r="T248" s="788"/>
      <c r="U248" s="788"/>
      <c r="V248" s="788"/>
      <c r="W248" s="788"/>
      <c r="X248" s="788"/>
      <c r="Y248" s="788"/>
      <c r="Z248" s="788"/>
      <c r="AA248" s="770"/>
      <c r="AB248" s="770"/>
      <c r="AC248" s="770"/>
    </row>
    <row r="249" spans="1:68" ht="14.25" customHeight="1" x14ac:dyDescent="0.25">
      <c r="A249" s="797" t="s">
        <v>115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68"/>
      <c r="AB249" s="768"/>
      <c r="AC249" s="768"/>
    </row>
    <row r="250" spans="1:68" ht="27" customHeight="1" x14ac:dyDescent="0.25">
      <c r="A250" s="54" t="s">
        <v>429</v>
      </c>
      <c r="B250" s="54" t="s">
        <v>430</v>
      </c>
      <c r="C250" s="31">
        <v>4301011945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48</v>
      </c>
      <c r="K250" s="32" t="s">
        <v>118</v>
      </c>
      <c r="L250" s="32"/>
      <c r="M250" s="33" t="s">
        <v>151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4301011717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56</v>
      </c>
      <c r="K251" s="32" t="s">
        <v>118</v>
      </c>
      <c r="L251" s="32"/>
      <c r="M251" s="33" t="s">
        <v>119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119</v>
      </c>
      <c r="N252" s="33"/>
      <c r="O252" s="32">
        <v>55</v>
      </c>
      <c r="P252" s="83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4301011944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48</v>
      </c>
      <c r="K253" s="32" t="s">
        <v>118</v>
      </c>
      <c r="L253" s="32"/>
      <c r="M253" s="33" t="s">
        <v>151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431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439</v>
      </c>
      <c r="C254" s="31">
        <v>4301011733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56</v>
      </c>
      <c r="K254" s="32" t="s">
        <v>118</v>
      </c>
      <c r="L254" s="32"/>
      <c r="M254" s="33" t="s">
        <v>77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119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119</v>
      </c>
      <c r="N256" s="33"/>
      <c r="O256" s="32">
        <v>55</v>
      </c>
      <c r="P256" s="106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119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7"/>
      <c r="B258" s="788"/>
      <c r="C258" s="788"/>
      <c r="D258" s="788"/>
      <c r="E258" s="788"/>
      <c r="F258" s="788"/>
      <c r="G258" s="788"/>
      <c r="H258" s="788"/>
      <c r="I258" s="788"/>
      <c r="J258" s="788"/>
      <c r="K258" s="788"/>
      <c r="L258" s="788"/>
      <c r="M258" s="788"/>
      <c r="N258" s="788"/>
      <c r="O258" s="789"/>
      <c r="P258" s="794" t="s">
        <v>71</v>
      </c>
      <c r="Q258" s="795"/>
      <c r="R258" s="795"/>
      <c r="S258" s="795"/>
      <c r="T258" s="795"/>
      <c r="U258" s="795"/>
      <c r="V258" s="796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x14ac:dyDescent="0.2">
      <c r="A259" s="788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89"/>
      <c r="P259" s="794" t="s">
        <v>71</v>
      </c>
      <c r="Q259" s="795"/>
      <c r="R259" s="795"/>
      <c r="S259" s="795"/>
      <c r="T259" s="795"/>
      <c r="U259" s="795"/>
      <c r="V259" s="796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customHeight="1" x14ac:dyDescent="0.25">
      <c r="A260" s="829" t="s">
        <v>449</v>
      </c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88"/>
      <c r="P260" s="788"/>
      <c r="Q260" s="788"/>
      <c r="R260" s="788"/>
      <c r="S260" s="788"/>
      <c r="T260" s="788"/>
      <c r="U260" s="788"/>
      <c r="V260" s="788"/>
      <c r="W260" s="788"/>
      <c r="X260" s="788"/>
      <c r="Y260" s="788"/>
      <c r="Z260" s="788"/>
      <c r="AA260" s="770"/>
      <c r="AB260" s="770"/>
      <c r="AC260" s="770"/>
    </row>
    <row r="261" spans="1:68" ht="14.25" customHeight="1" x14ac:dyDescent="0.25">
      <c r="A261" s="797" t="s">
        <v>115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68"/>
      <c r="AB261" s="768"/>
      <c r="AC261" s="768"/>
    </row>
    <row r="262" spans="1:68" ht="27" customHeight="1" x14ac:dyDescent="0.25">
      <c r="A262" s="54" t="s">
        <v>450</v>
      </c>
      <c r="B262" s="54" t="s">
        <v>451</v>
      </c>
      <c r="C262" s="31">
        <v>4301011942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48</v>
      </c>
      <c r="K262" s="32" t="s">
        <v>118</v>
      </c>
      <c r="L262" s="32"/>
      <c r="M262" s="33" t="s">
        <v>151</v>
      </c>
      <c r="N262" s="33"/>
      <c r="O262" s="32">
        <v>55</v>
      </c>
      <c r="P262" s="117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452</v>
      </c>
      <c r="C263" s="31">
        <v>4301011826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56</v>
      </c>
      <c r="K263" s="32" t="s">
        <v>118</v>
      </c>
      <c r="L263" s="32"/>
      <c r="M263" s="33" t="s">
        <v>119</v>
      </c>
      <c r="N263" s="33"/>
      <c r="O263" s="32">
        <v>55</v>
      </c>
      <c r="P263" s="11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453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119</v>
      </c>
      <c r="N264" s="33"/>
      <c r="O264" s="32">
        <v>55</v>
      </c>
      <c r="P264" s="9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4301011941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48</v>
      </c>
      <c r="K265" s="32" t="s">
        <v>118</v>
      </c>
      <c r="L265" s="32"/>
      <c r="M265" s="33" t="s">
        <v>151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459</v>
      </c>
      <c r="C266" s="31">
        <v>4301011721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56</v>
      </c>
      <c r="K266" s="32" t="s">
        <v>118</v>
      </c>
      <c r="L266" s="32"/>
      <c r="M266" s="33" t="s">
        <v>119</v>
      </c>
      <c r="N266" s="33"/>
      <c r="O266" s="32">
        <v>55</v>
      </c>
      <c r="P266" s="8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460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119</v>
      </c>
      <c r="N267" s="33"/>
      <c r="O267" s="32">
        <v>55</v>
      </c>
      <c r="P267" s="9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119</v>
      </c>
      <c r="N268" s="33"/>
      <c r="O268" s="32">
        <v>55</v>
      </c>
      <c r="P268" s="88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119</v>
      </c>
      <c r="N269" s="33"/>
      <c r="O269" s="32">
        <v>55</v>
      </c>
      <c r="P269" s="10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119</v>
      </c>
      <c r="N270" s="33"/>
      <c r="O270" s="32">
        <v>55</v>
      </c>
      <c r="P270" s="112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7"/>
      <c r="B271" s="788"/>
      <c r="C271" s="788"/>
      <c r="D271" s="788"/>
      <c r="E271" s="788"/>
      <c r="F271" s="788"/>
      <c r="G271" s="788"/>
      <c r="H271" s="788"/>
      <c r="I271" s="788"/>
      <c r="J271" s="788"/>
      <c r="K271" s="788"/>
      <c r="L271" s="788"/>
      <c r="M271" s="788"/>
      <c r="N271" s="788"/>
      <c r="O271" s="789"/>
      <c r="P271" s="794" t="s">
        <v>71</v>
      </c>
      <c r="Q271" s="795"/>
      <c r="R271" s="795"/>
      <c r="S271" s="795"/>
      <c r="T271" s="795"/>
      <c r="U271" s="795"/>
      <c r="V271" s="796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x14ac:dyDescent="0.2">
      <c r="A272" s="788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89"/>
      <c r="P272" s="794" t="s">
        <v>71</v>
      </c>
      <c r="Q272" s="795"/>
      <c r="R272" s="795"/>
      <c r="S272" s="795"/>
      <c r="T272" s="795"/>
      <c r="U272" s="795"/>
      <c r="V272" s="796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customHeight="1" x14ac:dyDescent="0.25">
      <c r="A273" s="797" t="s">
        <v>172</v>
      </c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88"/>
      <c r="P273" s="788"/>
      <c r="Q273" s="788"/>
      <c r="R273" s="788"/>
      <c r="S273" s="788"/>
      <c r="T273" s="788"/>
      <c r="U273" s="788"/>
      <c r="V273" s="788"/>
      <c r="W273" s="788"/>
      <c r="X273" s="788"/>
      <c r="Y273" s="788"/>
      <c r="Z273" s="788"/>
      <c r="AA273" s="768"/>
      <c r="AB273" s="768"/>
      <c r="AC273" s="768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8"/>
      <c r="C275" s="788"/>
      <c r="D275" s="788"/>
      <c r="E275" s="788"/>
      <c r="F275" s="788"/>
      <c r="G275" s="788"/>
      <c r="H275" s="788"/>
      <c r="I275" s="788"/>
      <c r="J275" s="788"/>
      <c r="K275" s="788"/>
      <c r="L275" s="788"/>
      <c r="M275" s="788"/>
      <c r="N275" s="788"/>
      <c r="O275" s="789"/>
      <c r="P275" s="794" t="s">
        <v>71</v>
      </c>
      <c r="Q275" s="795"/>
      <c r="R275" s="795"/>
      <c r="S275" s="795"/>
      <c r="T275" s="795"/>
      <c r="U275" s="795"/>
      <c r="V275" s="796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x14ac:dyDescent="0.2">
      <c r="A276" s="788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89"/>
      <c r="P276" s="794" t="s">
        <v>71</v>
      </c>
      <c r="Q276" s="795"/>
      <c r="R276" s="795"/>
      <c r="S276" s="795"/>
      <c r="T276" s="795"/>
      <c r="U276" s="795"/>
      <c r="V276" s="796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customHeight="1" x14ac:dyDescent="0.25">
      <c r="A277" s="829" t="s">
        <v>473</v>
      </c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88"/>
      <c r="P277" s="788"/>
      <c r="Q277" s="788"/>
      <c r="R277" s="788"/>
      <c r="S277" s="788"/>
      <c r="T277" s="788"/>
      <c r="U277" s="788"/>
      <c r="V277" s="788"/>
      <c r="W277" s="788"/>
      <c r="X277" s="788"/>
      <c r="Y277" s="788"/>
      <c r="Z277" s="788"/>
      <c r="AA277" s="770"/>
      <c r="AB277" s="770"/>
      <c r="AC277" s="770"/>
    </row>
    <row r="278" spans="1:68" ht="14.25" customHeight="1" x14ac:dyDescent="0.25">
      <c r="A278" s="797" t="s">
        <v>115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68"/>
      <c r="AB278" s="768"/>
      <c r="AC278" s="768"/>
    </row>
    <row r="279" spans="1:68" ht="27" customHeight="1" x14ac:dyDescent="0.25">
      <c r="A279" s="54" t="s">
        <v>474</v>
      </c>
      <c r="B279" s="54" t="s">
        <v>475</v>
      </c>
      <c r="C279" s="31">
        <v>4301011322</v>
      </c>
      <c r="D279" s="779">
        <v>4607091387452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77</v>
      </c>
      <c r="N279" s="33"/>
      <c r="O279" s="32">
        <v>55</v>
      </c>
      <c r="P279" s="10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4301011855</v>
      </c>
      <c r="D280" s="779">
        <v>4680115885837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119</v>
      </c>
      <c r="N280" s="33"/>
      <c r="O280" s="32">
        <v>55</v>
      </c>
      <c r="P280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4301011910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48</v>
      </c>
      <c r="K281" s="32" t="s">
        <v>118</v>
      </c>
      <c r="L281" s="32"/>
      <c r="M281" s="33" t="s">
        <v>151</v>
      </c>
      <c r="N281" s="33"/>
      <c r="O281" s="32">
        <v>55</v>
      </c>
      <c r="P281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4301011850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56</v>
      </c>
      <c r="K282" s="32" t="s">
        <v>118</v>
      </c>
      <c r="L282" s="32"/>
      <c r="M282" s="33" t="s">
        <v>119</v>
      </c>
      <c r="N282" s="33"/>
      <c r="O282" s="32">
        <v>55</v>
      </c>
      <c r="P282" s="11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4301011313</v>
      </c>
      <c r="D283" s="779">
        <v>4607091385984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119</v>
      </c>
      <c r="N283" s="33"/>
      <c r="O283" s="32">
        <v>55</v>
      </c>
      <c r="P283" s="96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4301011853</v>
      </c>
      <c r="D284" s="779">
        <v>4680115885851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119</v>
      </c>
      <c r="N284" s="33"/>
      <c r="O284" s="32">
        <v>55</v>
      </c>
      <c r="P284" s="8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4301011319</v>
      </c>
      <c r="D285" s="779">
        <v>4607091387469</v>
      </c>
      <c r="E285" s="780"/>
      <c r="F285" s="774">
        <v>0.5</v>
      </c>
      <c r="G285" s="32">
        <v>10</v>
      </c>
      <c r="H285" s="774">
        <v>5</v>
      </c>
      <c r="I285" s="774">
        <v>5.21</v>
      </c>
      <c r="J285" s="32">
        <v>132</v>
      </c>
      <c r="K285" s="32" t="s">
        <v>128</v>
      </c>
      <c r="L285" s="32"/>
      <c r="M285" s="33" t="s">
        <v>119</v>
      </c>
      <c r="N285" s="33"/>
      <c r="O285" s="32">
        <v>55</v>
      </c>
      <c r="P285" s="97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4301011852</v>
      </c>
      <c r="D286" s="779">
        <v>4680115885844</v>
      </c>
      <c r="E286" s="780"/>
      <c r="F286" s="774">
        <v>0.4</v>
      </c>
      <c r="G286" s="32">
        <v>10</v>
      </c>
      <c r="H286" s="774">
        <v>4</v>
      </c>
      <c r="I286" s="774">
        <v>4.21</v>
      </c>
      <c r="J286" s="32">
        <v>132</v>
      </c>
      <c r="K286" s="32" t="s">
        <v>128</v>
      </c>
      <c r="L286" s="32"/>
      <c r="M286" s="33" t="s">
        <v>119</v>
      </c>
      <c r="N286" s="33"/>
      <c r="O286" s="32">
        <v>55</v>
      </c>
      <c r="P286" s="9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4301011316</v>
      </c>
      <c r="D287" s="779">
        <v>4607091387438</v>
      </c>
      <c r="E287" s="780"/>
      <c r="F287" s="774">
        <v>0.5</v>
      </c>
      <c r="G287" s="32">
        <v>10</v>
      </c>
      <c r="H287" s="774">
        <v>5</v>
      </c>
      <c r="I287" s="774">
        <v>5.21</v>
      </c>
      <c r="J287" s="32">
        <v>132</v>
      </c>
      <c r="K287" s="32" t="s">
        <v>128</v>
      </c>
      <c r="L287" s="32"/>
      <c r="M287" s="33" t="s">
        <v>119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497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498</v>
      </c>
      <c r="B288" s="54" t="s">
        <v>499</v>
      </c>
      <c r="C288" s="31">
        <v>4301011851</v>
      </c>
      <c r="D288" s="779">
        <v>4680115885820</v>
      </c>
      <c r="E288" s="780"/>
      <c r="F288" s="774">
        <v>0.4</v>
      </c>
      <c r="G288" s="32">
        <v>10</v>
      </c>
      <c r="H288" s="774">
        <v>4</v>
      </c>
      <c r="I288" s="774">
        <v>4.21</v>
      </c>
      <c r="J288" s="32">
        <v>132</v>
      </c>
      <c r="K288" s="32" t="s">
        <v>128</v>
      </c>
      <c r="L288" s="32"/>
      <c r="M288" s="33" t="s">
        <v>119</v>
      </c>
      <c r="N288" s="33"/>
      <c r="O288" s="32">
        <v>55</v>
      </c>
      <c r="P288" s="11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7"/>
      <c r="B289" s="788"/>
      <c r="C289" s="788"/>
      <c r="D289" s="788"/>
      <c r="E289" s="788"/>
      <c r="F289" s="788"/>
      <c r="G289" s="788"/>
      <c r="H289" s="788"/>
      <c r="I289" s="788"/>
      <c r="J289" s="788"/>
      <c r="K289" s="788"/>
      <c r="L289" s="788"/>
      <c r="M289" s="788"/>
      <c r="N289" s="788"/>
      <c r="O289" s="789"/>
      <c r="P289" s="794" t="s">
        <v>71</v>
      </c>
      <c r="Q289" s="795"/>
      <c r="R289" s="795"/>
      <c r="S289" s="795"/>
      <c r="T289" s="795"/>
      <c r="U289" s="795"/>
      <c r="V289" s="796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x14ac:dyDescent="0.2">
      <c r="A290" s="788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89"/>
      <c r="P290" s="794" t="s">
        <v>71</v>
      </c>
      <c r="Q290" s="795"/>
      <c r="R290" s="795"/>
      <c r="S290" s="795"/>
      <c r="T290" s="795"/>
      <c r="U290" s="795"/>
      <c r="V290" s="796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customHeight="1" x14ac:dyDescent="0.25">
      <c r="A291" s="829" t="s">
        <v>500</v>
      </c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88"/>
      <c r="P291" s="788"/>
      <c r="Q291" s="788"/>
      <c r="R291" s="788"/>
      <c r="S291" s="788"/>
      <c r="T291" s="788"/>
      <c r="U291" s="788"/>
      <c r="V291" s="788"/>
      <c r="W291" s="788"/>
      <c r="X291" s="788"/>
      <c r="Y291" s="788"/>
      <c r="Z291" s="788"/>
      <c r="AA291" s="770"/>
      <c r="AB291" s="770"/>
      <c r="AC291" s="770"/>
    </row>
    <row r="292" spans="1:68" ht="14.25" customHeight="1" x14ac:dyDescent="0.25">
      <c r="A292" s="797" t="s">
        <v>115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68"/>
      <c r="AB292" s="768"/>
      <c r="AC292" s="768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119</v>
      </c>
      <c r="N293" s="33"/>
      <c r="O293" s="32">
        <v>31</v>
      </c>
      <c r="P293" s="11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8"/>
      <c r="C294" s="788"/>
      <c r="D294" s="788"/>
      <c r="E294" s="788"/>
      <c r="F294" s="788"/>
      <c r="G294" s="788"/>
      <c r="H294" s="788"/>
      <c r="I294" s="788"/>
      <c r="J294" s="788"/>
      <c r="K294" s="788"/>
      <c r="L294" s="788"/>
      <c r="M294" s="788"/>
      <c r="N294" s="788"/>
      <c r="O294" s="789"/>
      <c r="P294" s="794" t="s">
        <v>71</v>
      </c>
      <c r="Q294" s="795"/>
      <c r="R294" s="795"/>
      <c r="S294" s="795"/>
      <c r="T294" s="795"/>
      <c r="U294" s="795"/>
      <c r="V294" s="796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x14ac:dyDescent="0.2">
      <c r="A295" s="788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89"/>
      <c r="P295" s="794" t="s">
        <v>71</v>
      </c>
      <c r="Q295" s="795"/>
      <c r="R295" s="795"/>
      <c r="S295" s="795"/>
      <c r="T295" s="795"/>
      <c r="U295" s="795"/>
      <c r="V295" s="796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customHeight="1" x14ac:dyDescent="0.25">
      <c r="A296" s="829" t="s">
        <v>503</v>
      </c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88"/>
      <c r="P296" s="788"/>
      <c r="Q296" s="788"/>
      <c r="R296" s="788"/>
      <c r="S296" s="788"/>
      <c r="T296" s="788"/>
      <c r="U296" s="788"/>
      <c r="V296" s="788"/>
      <c r="W296" s="788"/>
      <c r="X296" s="788"/>
      <c r="Y296" s="788"/>
      <c r="Z296" s="788"/>
      <c r="AA296" s="770"/>
      <c r="AB296" s="770"/>
      <c r="AC296" s="770"/>
    </row>
    <row r="297" spans="1:68" ht="14.25" customHeight="1" x14ac:dyDescent="0.25">
      <c r="A297" s="797" t="s">
        <v>115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68"/>
      <c r="AB297" s="768"/>
      <c r="AC297" s="768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8"/>
      <c r="C301" s="788"/>
      <c r="D301" s="788"/>
      <c r="E301" s="788"/>
      <c r="F301" s="788"/>
      <c r="G301" s="788"/>
      <c r="H301" s="788"/>
      <c r="I301" s="788"/>
      <c r="J301" s="788"/>
      <c r="K301" s="788"/>
      <c r="L301" s="788"/>
      <c r="M301" s="788"/>
      <c r="N301" s="788"/>
      <c r="O301" s="789"/>
      <c r="P301" s="794" t="s">
        <v>71</v>
      </c>
      <c r="Q301" s="795"/>
      <c r="R301" s="795"/>
      <c r="S301" s="795"/>
      <c r="T301" s="795"/>
      <c r="U301" s="795"/>
      <c r="V301" s="796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x14ac:dyDescent="0.2">
      <c r="A302" s="788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89"/>
      <c r="P302" s="794" t="s">
        <v>71</v>
      </c>
      <c r="Q302" s="795"/>
      <c r="R302" s="795"/>
      <c r="S302" s="795"/>
      <c r="T302" s="795"/>
      <c r="U302" s="795"/>
      <c r="V302" s="796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customHeight="1" x14ac:dyDescent="0.25">
      <c r="A303" s="829" t="s">
        <v>512</v>
      </c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88"/>
      <c r="P303" s="788"/>
      <c r="Q303" s="788"/>
      <c r="R303" s="788"/>
      <c r="S303" s="788"/>
      <c r="T303" s="788"/>
      <c r="U303" s="788"/>
      <c r="V303" s="788"/>
      <c r="W303" s="788"/>
      <c r="X303" s="788"/>
      <c r="Y303" s="788"/>
      <c r="Z303" s="788"/>
      <c r="AA303" s="770"/>
      <c r="AB303" s="770"/>
      <c r="AC303" s="770"/>
    </row>
    <row r="304" spans="1:68" ht="14.25" customHeight="1" x14ac:dyDescent="0.25">
      <c r="A304" s="797" t="s">
        <v>73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68"/>
      <c r="AB304" s="768"/>
      <c r="AC304" s="768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10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7"/>
      <c r="B311" s="788"/>
      <c r="C311" s="788"/>
      <c r="D311" s="788"/>
      <c r="E311" s="788"/>
      <c r="F311" s="788"/>
      <c r="G311" s="788"/>
      <c r="H311" s="788"/>
      <c r="I311" s="788"/>
      <c r="J311" s="788"/>
      <c r="K311" s="788"/>
      <c r="L311" s="788"/>
      <c r="M311" s="788"/>
      <c r="N311" s="788"/>
      <c r="O311" s="789"/>
      <c r="P311" s="794" t="s">
        <v>71</v>
      </c>
      <c r="Q311" s="795"/>
      <c r="R311" s="795"/>
      <c r="S311" s="795"/>
      <c r="T311" s="795"/>
      <c r="U311" s="795"/>
      <c r="V311" s="796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x14ac:dyDescent="0.2">
      <c r="A312" s="788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89"/>
      <c r="P312" s="794" t="s">
        <v>71</v>
      </c>
      <c r="Q312" s="795"/>
      <c r="R312" s="795"/>
      <c r="S312" s="795"/>
      <c r="T312" s="795"/>
      <c r="U312" s="795"/>
      <c r="V312" s="796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customHeight="1" x14ac:dyDescent="0.25">
      <c r="A313" s="829" t="s">
        <v>528</v>
      </c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88"/>
      <c r="P313" s="788"/>
      <c r="Q313" s="788"/>
      <c r="R313" s="788"/>
      <c r="S313" s="788"/>
      <c r="T313" s="788"/>
      <c r="U313" s="788"/>
      <c r="V313" s="788"/>
      <c r="W313" s="788"/>
      <c r="X313" s="788"/>
      <c r="Y313" s="788"/>
      <c r="Z313" s="788"/>
      <c r="AA313" s="770"/>
      <c r="AB313" s="770"/>
      <c r="AC313" s="770"/>
    </row>
    <row r="314" spans="1:68" ht="14.25" customHeight="1" x14ac:dyDescent="0.25">
      <c r="A314" s="797" t="s">
        <v>115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68"/>
      <c r="AB314" s="768"/>
      <c r="AC314" s="768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8"/>
      <c r="C316" s="788"/>
      <c r="D316" s="788"/>
      <c r="E316" s="788"/>
      <c r="F316" s="788"/>
      <c r="G316" s="788"/>
      <c r="H316" s="788"/>
      <c r="I316" s="788"/>
      <c r="J316" s="788"/>
      <c r="K316" s="788"/>
      <c r="L316" s="788"/>
      <c r="M316" s="788"/>
      <c r="N316" s="788"/>
      <c r="O316" s="789"/>
      <c r="P316" s="794" t="s">
        <v>71</v>
      </c>
      <c r="Q316" s="795"/>
      <c r="R316" s="795"/>
      <c r="S316" s="795"/>
      <c r="T316" s="795"/>
      <c r="U316" s="795"/>
      <c r="V316" s="796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x14ac:dyDescent="0.2">
      <c r="A317" s="788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89"/>
      <c r="P317" s="794" t="s">
        <v>71</v>
      </c>
      <c r="Q317" s="795"/>
      <c r="R317" s="795"/>
      <c r="S317" s="795"/>
      <c r="T317" s="795"/>
      <c r="U317" s="795"/>
      <c r="V317" s="796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customHeight="1" x14ac:dyDescent="0.25">
      <c r="A318" s="797" t="s">
        <v>64</v>
      </c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88"/>
      <c r="P318" s="788"/>
      <c r="Q318" s="788"/>
      <c r="R318" s="788"/>
      <c r="S318" s="788"/>
      <c r="T318" s="788"/>
      <c r="U318" s="788"/>
      <c r="V318" s="788"/>
      <c r="W318" s="788"/>
      <c r="X318" s="788"/>
      <c r="Y318" s="788"/>
      <c r="Z318" s="788"/>
      <c r="AA318" s="768"/>
      <c r="AB318" s="768"/>
      <c r="AC318" s="768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8"/>
      <c r="C320" s="788"/>
      <c r="D320" s="788"/>
      <c r="E320" s="788"/>
      <c r="F320" s="788"/>
      <c r="G320" s="788"/>
      <c r="H320" s="788"/>
      <c r="I320" s="788"/>
      <c r="J320" s="788"/>
      <c r="K320" s="788"/>
      <c r="L320" s="788"/>
      <c r="M320" s="788"/>
      <c r="N320" s="788"/>
      <c r="O320" s="789"/>
      <c r="P320" s="794" t="s">
        <v>71</v>
      </c>
      <c r="Q320" s="795"/>
      <c r="R320" s="795"/>
      <c r="S320" s="795"/>
      <c r="T320" s="795"/>
      <c r="U320" s="795"/>
      <c r="V320" s="796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x14ac:dyDescent="0.2">
      <c r="A321" s="788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89"/>
      <c r="P321" s="794" t="s">
        <v>71</v>
      </c>
      <c r="Q321" s="795"/>
      <c r="R321" s="795"/>
      <c r="S321" s="795"/>
      <c r="T321" s="795"/>
      <c r="U321" s="795"/>
      <c r="V321" s="796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customHeight="1" x14ac:dyDescent="0.25">
      <c r="A322" s="797" t="s">
        <v>73</v>
      </c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88"/>
      <c r="P322" s="788"/>
      <c r="Q322" s="788"/>
      <c r="R322" s="788"/>
      <c r="S322" s="788"/>
      <c r="T322" s="788"/>
      <c r="U322" s="788"/>
      <c r="V322" s="788"/>
      <c r="W322" s="788"/>
      <c r="X322" s="788"/>
      <c r="Y322" s="788"/>
      <c r="Z322" s="788"/>
      <c r="AA322" s="768"/>
      <c r="AB322" s="768"/>
      <c r="AC322" s="768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8"/>
      <c r="C324" s="788"/>
      <c r="D324" s="788"/>
      <c r="E324" s="788"/>
      <c r="F324" s="788"/>
      <c r="G324" s="788"/>
      <c r="H324" s="788"/>
      <c r="I324" s="788"/>
      <c r="J324" s="788"/>
      <c r="K324" s="788"/>
      <c r="L324" s="788"/>
      <c r="M324" s="788"/>
      <c r="N324" s="788"/>
      <c r="O324" s="789"/>
      <c r="P324" s="794" t="s">
        <v>71</v>
      </c>
      <c r="Q324" s="795"/>
      <c r="R324" s="795"/>
      <c r="S324" s="795"/>
      <c r="T324" s="795"/>
      <c r="U324" s="795"/>
      <c r="V324" s="796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x14ac:dyDescent="0.2">
      <c r="A325" s="788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89"/>
      <c r="P325" s="794" t="s">
        <v>71</v>
      </c>
      <c r="Q325" s="795"/>
      <c r="R325" s="795"/>
      <c r="S325" s="795"/>
      <c r="T325" s="795"/>
      <c r="U325" s="795"/>
      <c r="V325" s="796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customHeight="1" x14ac:dyDescent="0.25">
      <c r="A326" s="829" t="s">
        <v>538</v>
      </c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88"/>
      <c r="P326" s="788"/>
      <c r="Q326" s="788"/>
      <c r="R326" s="788"/>
      <c r="S326" s="788"/>
      <c r="T326" s="788"/>
      <c r="U326" s="788"/>
      <c r="V326" s="788"/>
      <c r="W326" s="788"/>
      <c r="X326" s="788"/>
      <c r="Y326" s="788"/>
      <c r="Z326" s="788"/>
      <c r="AA326" s="770"/>
      <c r="AB326" s="770"/>
      <c r="AC326" s="770"/>
    </row>
    <row r="327" spans="1:68" ht="14.25" customHeight="1" x14ac:dyDescent="0.25">
      <c r="A327" s="797" t="s">
        <v>115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68"/>
      <c r="AB327" s="768"/>
      <c r="AC327" s="768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119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8"/>
      <c r="C329" s="788"/>
      <c r="D329" s="788"/>
      <c r="E329" s="788"/>
      <c r="F329" s="788"/>
      <c r="G329" s="788"/>
      <c r="H329" s="788"/>
      <c r="I329" s="788"/>
      <c r="J329" s="788"/>
      <c r="K329" s="788"/>
      <c r="L329" s="788"/>
      <c r="M329" s="788"/>
      <c r="N329" s="788"/>
      <c r="O329" s="789"/>
      <c r="P329" s="794" t="s">
        <v>71</v>
      </c>
      <c r="Q329" s="795"/>
      <c r="R329" s="795"/>
      <c r="S329" s="795"/>
      <c r="T329" s="795"/>
      <c r="U329" s="795"/>
      <c r="V329" s="796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x14ac:dyDescent="0.2">
      <c r="A330" s="788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89"/>
      <c r="P330" s="794" t="s">
        <v>71</v>
      </c>
      <c r="Q330" s="795"/>
      <c r="R330" s="795"/>
      <c r="S330" s="795"/>
      <c r="T330" s="795"/>
      <c r="U330" s="795"/>
      <c r="V330" s="796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customHeight="1" x14ac:dyDescent="0.25">
      <c r="A331" s="797" t="s">
        <v>64</v>
      </c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88"/>
      <c r="P331" s="788"/>
      <c r="Q331" s="788"/>
      <c r="R331" s="788"/>
      <c r="S331" s="788"/>
      <c r="T331" s="788"/>
      <c r="U331" s="788"/>
      <c r="V331" s="788"/>
      <c r="W331" s="788"/>
      <c r="X331" s="788"/>
      <c r="Y331" s="788"/>
      <c r="Z331" s="788"/>
      <c r="AA331" s="768"/>
      <c r="AB331" s="768"/>
      <c r="AC331" s="768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8"/>
      <c r="C333" s="788"/>
      <c r="D333" s="788"/>
      <c r="E333" s="788"/>
      <c r="F333" s="788"/>
      <c r="G333" s="788"/>
      <c r="H333" s="788"/>
      <c r="I333" s="788"/>
      <c r="J333" s="788"/>
      <c r="K333" s="788"/>
      <c r="L333" s="788"/>
      <c r="M333" s="788"/>
      <c r="N333" s="788"/>
      <c r="O333" s="789"/>
      <c r="P333" s="794" t="s">
        <v>71</v>
      </c>
      <c r="Q333" s="795"/>
      <c r="R333" s="795"/>
      <c r="S333" s="795"/>
      <c r="T333" s="795"/>
      <c r="U333" s="795"/>
      <c r="V333" s="796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x14ac:dyDescent="0.2">
      <c r="A334" s="788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89"/>
      <c r="P334" s="794" t="s">
        <v>71</v>
      </c>
      <c r="Q334" s="795"/>
      <c r="R334" s="795"/>
      <c r="S334" s="795"/>
      <c r="T334" s="795"/>
      <c r="U334" s="795"/>
      <c r="V334" s="796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customHeight="1" x14ac:dyDescent="0.25">
      <c r="A335" s="797" t="s">
        <v>73</v>
      </c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88"/>
      <c r="P335" s="788"/>
      <c r="Q335" s="788"/>
      <c r="R335" s="788"/>
      <c r="S335" s="788"/>
      <c r="T335" s="788"/>
      <c r="U335" s="788"/>
      <c r="V335" s="788"/>
      <c r="W335" s="788"/>
      <c r="X335" s="788"/>
      <c r="Y335" s="788"/>
      <c r="Z335" s="788"/>
      <c r="AA335" s="768"/>
      <c r="AB335" s="768"/>
      <c r="AC335" s="768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8"/>
      <c r="C338" s="788"/>
      <c r="D338" s="788"/>
      <c r="E338" s="788"/>
      <c r="F338" s="788"/>
      <c r="G338" s="788"/>
      <c r="H338" s="788"/>
      <c r="I338" s="788"/>
      <c r="J338" s="788"/>
      <c r="K338" s="788"/>
      <c r="L338" s="788"/>
      <c r="M338" s="788"/>
      <c r="N338" s="788"/>
      <c r="O338" s="789"/>
      <c r="P338" s="794" t="s">
        <v>71</v>
      </c>
      <c r="Q338" s="795"/>
      <c r="R338" s="795"/>
      <c r="S338" s="795"/>
      <c r="T338" s="795"/>
      <c r="U338" s="795"/>
      <c r="V338" s="796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x14ac:dyDescent="0.2">
      <c r="A339" s="788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89"/>
      <c r="P339" s="794" t="s">
        <v>71</v>
      </c>
      <c r="Q339" s="795"/>
      <c r="R339" s="795"/>
      <c r="S339" s="795"/>
      <c r="T339" s="795"/>
      <c r="U339" s="795"/>
      <c r="V339" s="796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customHeight="1" x14ac:dyDescent="0.25">
      <c r="A340" s="829" t="s">
        <v>551</v>
      </c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88"/>
      <c r="P340" s="788"/>
      <c r="Q340" s="788"/>
      <c r="R340" s="788"/>
      <c r="S340" s="788"/>
      <c r="T340" s="788"/>
      <c r="U340" s="788"/>
      <c r="V340" s="788"/>
      <c r="W340" s="788"/>
      <c r="X340" s="788"/>
      <c r="Y340" s="788"/>
      <c r="Z340" s="788"/>
      <c r="AA340" s="770"/>
      <c r="AB340" s="770"/>
      <c r="AC340" s="770"/>
    </row>
    <row r="341" spans="1:68" ht="14.25" customHeight="1" x14ac:dyDescent="0.25">
      <c r="A341" s="797" t="s">
        <v>115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68"/>
      <c r="AB341" s="768"/>
      <c r="AC341" s="768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119</v>
      </c>
      <c r="N342" s="33"/>
      <c r="O342" s="32">
        <v>55</v>
      </c>
      <c r="P342" s="117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8"/>
      <c r="C343" s="788"/>
      <c r="D343" s="788"/>
      <c r="E343" s="788"/>
      <c r="F343" s="788"/>
      <c r="G343" s="788"/>
      <c r="H343" s="788"/>
      <c r="I343" s="788"/>
      <c r="J343" s="788"/>
      <c r="K343" s="788"/>
      <c r="L343" s="788"/>
      <c r="M343" s="788"/>
      <c r="N343" s="788"/>
      <c r="O343" s="789"/>
      <c r="P343" s="794" t="s">
        <v>71</v>
      </c>
      <c r="Q343" s="795"/>
      <c r="R343" s="795"/>
      <c r="S343" s="795"/>
      <c r="T343" s="795"/>
      <c r="U343" s="795"/>
      <c r="V343" s="796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x14ac:dyDescent="0.2">
      <c r="A344" s="788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89"/>
      <c r="P344" s="794" t="s">
        <v>71</v>
      </c>
      <c r="Q344" s="795"/>
      <c r="R344" s="795"/>
      <c r="S344" s="795"/>
      <c r="T344" s="795"/>
      <c r="U344" s="795"/>
      <c r="V344" s="796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customHeight="1" x14ac:dyDescent="0.25">
      <c r="A345" s="797" t="s">
        <v>64</v>
      </c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88"/>
      <c r="P345" s="788"/>
      <c r="Q345" s="788"/>
      <c r="R345" s="788"/>
      <c r="S345" s="788"/>
      <c r="T345" s="788"/>
      <c r="U345" s="788"/>
      <c r="V345" s="788"/>
      <c r="W345" s="788"/>
      <c r="X345" s="788"/>
      <c r="Y345" s="788"/>
      <c r="Z345" s="788"/>
      <c r="AA345" s="768"/>
      <c r="AB345" s="768"/>
      <c r="AC345" s="768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8"/>
      <c r="C348" s="788"/>
      <c r="D348" s="788"/>
      <c r="E348" s="788"/>
      <c r="F348" s="788"/>
      <c r="G348" s="788"/>
      <c r="H348" s="788"/>
      <c r="I348" s="788"/>
      <c r="J348" s="788"/>
      <c r="K348" s="788"/>
      <c r="L348" s="788"/>
      <c r="M348" s="788"/>
      <c r="N348" s="788"/>
      <c r="O348" s="789"/>
      <c r="P348" s="794" t="s">
        <v>71</v>
      </c>
      <c r="Q348" s="795"/>
      <c r="R348" s="795"/>
      <c r="S348" s="795"/>
      <c r="T348" s="795"/>
      <c r="U348" s="795"/>
      <c r="V348" s="796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x14ac:dyDescent="0.2">
      <c r="A349" s="788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89"/>
      <c r="P349" s="794" t="s">
        <v>71</v>
      </c>
      <c r="Q349" s="795"/>
      <c r="R349" s="795"/>
      <c r="S349" s="795"/>
      <c r="T349" s="795"/>
      <c r="U349" s="795"/>
      <c r="V349" s="796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customHeight="1" x14ac:dyDescent="0.25">
      <c r="A350" s="797" t="s">
        <v>73</v>
      </c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88"/>
      <c r="P350" s="788"/>
      <c r="Q350" s="788"/>
      <c r="R350" s="788"/>
      <c r="S350" s="788"/>
      <c r="T350" s="788"/>
      <c r="U350" s="788"/>
      <c r="V350" s="788"/>
      <c r="W350" s="788"/>
      <c r="X350" s="788"/>
      <c r="Y350" s="788"/>
      <c r="Z350" s="788"/>
      <c r="AA350" s="768"/>
      <c r="AB350" s="768"/>
      <c r="AC350" s="768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9"/>
      <c r="P352" s="794" t="s">
        <v>71</v>
      </c>
      <c r="Q352" s="795"/>
      <c r="R352" s="795"/>
      <c r="S352" s="795"/>
      <c r="T352" s="795"/>
      <c r="U352" s="795"/>
      <c r="V352" s="796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x14ac:dyDescent="0.2">
      <c r="A353" s="788"/>
      <c r="B353" s="788"/>
      <c r="C353" s="788"/>
      <c r="D353" s="788"/>
      <c r="E353" s="788"/>
      <c r="F353" s="788"/>
      <c r="G353" s="788"/>
      <c r="H353" s="788"/>
      <c r="I353" s="788"/>
      <c r="J353" s="788"/>
      <c r="K353" s="788"/>
      <c r="L353" s="788"/>
      <c r="M353" s="788"/>
      <c r="N353" s="788"/>
      <c r="O353" s="789"/>
      <c r="P353" s="794" t="s">
        <v>71</v>
      </c>
      <c r="Q353" s="795"/>
      <c r="R353" s="795"/>
      <c r="S353" s="795"/>
      <c r="T353" s="795"/>
      <c r="U353" s="795"/>
      <c r="V353" s="796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customHeight="1" x14ac:dyDescent="0.25">
      <c r="A354" s="829" t="s">
        <v>562</v>
      </c>
      <c r="B354" s="788"/>
      <c r="C354" s="788"/>
      <c r="D354" s="788"/>
      <c r="E354" s="788"/>
      <c r="F354" s="788"/>
      <c r="G354" s="788"/>
      <c r="H354" s="788"/>
      <c r="I354" s="788"/>
      <c r="J354" s="788"/>
      <c r="K354" s="788"/>
      <c r="L354" s="788"/>
      <c r="M354" s="788"/>
      <c r="N354" s="788"/>
      <c r="O354" s="788"/>
      <c r="P354" s="788"/>
      <c r="Q354" s="788"/>
      <c r="R354" s="788"/>
      <c r="S354" s="788"/>
      <c r="T354" s="788"/>
      <c r="U354" s="788"/>
      <c r="V354" s="788"/>
      <c r="W354" s="788"/>
      <c r="X354" s="788"/>
      <c r="Y354" s="788"/>
      <c r="Z354" s="788"/>
      <c r="AA354" s="770"/>
      <c r="AB354" s="770"/>
      <c r="AC354" s="770"/>
    </row>
    <row r="355" spans="1:68" ht="14.25" customHeight="1" x14ac:dyDescent="0.25">
      <c r="A355" s="797" t="s">
        <v>115</v>
      </c>
      <c r="B355" s="788"/>
      <c r="C355" s="788"/>
      <c r="D355" s="788"/>
      <c r="E355" s="788"/>
      <c r="F355" s="788"/>
      <c r="G355" s="788"/>
      <c r="H355" s="788"/>
      <c r="I355" s="788"/>
      <c r="J355" s="788"/>
      <c r="K355" s="788"/>
      <c r="L355" s="788"/>
      <c r="M355" s="788"/>
      <c r="N355" s="788"/>
      <c r="O355" s="788"/>
      <c r="P355" s="788"/>
      <c r="Q355" s="788"/>
      <c r="R355" s="788"/>
      <c r="S355" s="788"/>
      <c r="T355" s="788"/>
      <c r="U355" s="788"/>
      <c r="V355" s="788"/>
      <c r="W355" s="788"/>
      <c r="X355" s="788"/>
      <c r="Y355" s="788"/>
      <c r="Z355" s="788"/>
      <c r="AA355" s="768"/>
      <c r="AB355" s="768"/>
      <c r="AC355" s="768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4301011911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48</v>
      </c>
      <c r="K357" s="32" t="s">
        <v>118</v>
      </c>
      <c r="L357" s="32"/>
      <c r="M357" s="33" t="s">
        <v>151</v>
      </c>
      <c r="N357" s="33"/>
      <c r="O357" s="32">
        <v>55</v>
      </c>
      <c r="P357" s="117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4301012016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56</v>
      </c>
      <c r="K358" s="32" t="s">
        <v>118</v>
      </c>
      <c r="L358" s="32" t="s">
        <v>147</v>
      </c>
      <c r="M358" s="33" t="s">
        <v>77</v>
      </c>
      <c r="N358" s="33"/>
      <c r="O358" s="32">
        <v>55</v>
      </c>
      <c r="P358" s="94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570</v>
      </c>
      <c r="AG358" s="64"/>
      <c r="AJ358" s="68" t="s">
        <v>149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119</v>
      </c>
      <c r="N359" s="33"/>
      <c r="O359" s="32">
        <v>55</v>
      </c>
      <c r="P359" s="110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119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119</v>
      </c>
      <c r="N361" s="33"/>
      <c r="O361" s="32">
        <v>90</v>
      </c>
      <c r="P361" s="9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119</v>
      </c>
      <c r="N362" s="33"/>
      <c r="O362" s="32">
        <v>55</v>
      </c>
      <c r="P362" s="11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4301011323</v>
      </c>
      <c r="D363" s="779">
        <v>4607091386011</v>
      </c>
      <c r="E363" s="780"/>
      <c r="F363" s="774">
        <v>0.5</v>
      </c>
      <c r="G363" s="32">
        <v>10</v>
      </c>
      <c r="H363" s="774">
        <v>5</v>
      </c>
      <c r="I363" s="774">
        <v>5.21</v>
      </c>
      <c r="J363" s="32">
        <v>132</v>
      </c>
      <c r="K363" s="32" t="s">
        <v>128</v>
      </c>
      <c r="L363" s="32"/>
      <c r="M363" s="33" t="s">
        <v>77</v>
      </c>
      <c r="N363" s="33"/>
      <c r="O363" s="32">
        <v>55</v>
      </c>
      <c r="P363" s="12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584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585</v>
      </c>
      <c r="B364" s="54" t="s">
        <v>586</v>
      </c>
      <c r="C364" s="31">
        <v>4301011859</v>
      </c>
      <c r="D364" s="779">
        <v>4680115885608</v>
      </c>
      <c r="E364" s="780"/>
      <c r="F364" s="774">
        <v>0.4</v>
      </c>
      <c r="G364" s="32">
        <v>10</v>
      </c>
      <c r="H364" s="774">
        <v>4</v>
      </c>
      <c r="I364" s="774">
        <v>4.21</v>
      </c>
      <c r="J364" s="32">
        <v>132</v>
      </c>
      <c r="K364" s="32" t="s">
        <v>128</v>
      </c>
      <c r="L364" s="32"/>
      <c r="M364" s="33" t="s">
        <v>119</v>
      </c>
      <c r="N364" s="33"/>
      <c r="O364" s="32">
        <v>55</v>
      </c>
      <c r="P364" s="11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87"/>
      <c r="B365" s="788"/>
      <c r="C365" s="788"/>
      <c r="D365" s="788"/>
      <c r="E365" s="788"/>
      <c r="F365" s="788"/>
      <c r="G365" s="788"/>
      <c r="H365" s="788"/>
      <c r="I365" s="788"/>
      <c r="J365" s="788"/>
      <c r="K365" s="788"/>
      <c r="L365" s="788"/>
      <c r="M365" s="788"/>
      <c r="N365" s="788"/>
      <c r="O365" s="789"/>
      <c r="P365" s="794" t="s">
        <v>71</v>
      </c>
      <c r="Q365" s="795"/>
      <c r="R365" s="795"/>
      <c r="S365" s="795"/>
      <c r="T365" s="795"/>
      <c r="U365" s="795"/>
      <c r="V365" s="796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x14ac:dyDescent="0.2">
      <c r="A366" s="788"/>
      <c r="B366" s="788"/>
      <c r="C366" s="788"/>
      <c r="D366" s="788"/>
      <c r="E366" s="788"/>
      <c r="F366" s="788"/>
      <c r="G366" s="788"/>
      <c r="H366" s="788"/>
      <c r="I366" s="788"/>
      <c r="J366" s="788"/>
      <c r="K366" s="788"/>
      <c r="L366" s="788"/>
      <c r="M366" s="788"/>
      <c r="N366" s="788"/>
      <c r="O366" s="789"/>
      <c r="P366" s="794" t="s">
        <v>71</v>
      </c>
      <c r="Q366" s="795"/>
      <c r="R366" s="795"/>
      <c r="S366" s="795"/>
      <c r="T366" s="795"/>
      <c r="U366" s="795"/>
      <c r="V366" s="796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customHeight="1" x14ac:dyDescent="0.25">
      <c r="A367" s="797" t="s">
        <v>64</v>
      </c>
      <c r="B367" s="788"/>
      <c r="C367" s="788"/>
      <c r="D367" s="788"/>
      <c r="E367" s="788"/>
      <c r="F367" s="788"/>
      <c r="G367" s="788"/>
      <c r="H367" s="788"/>
      <c r="I367" s="788"/>
      <c r="J367" s="788"/>
      <c r="K367" s="788"/>
      <c r="L367" s="788"/>
      <c r="M367" s="788"/>
      <c r="N367" s="788"/>
      <c r="O367" s="788"/>
      <c r="P367" s="788"/>
      <c r="Q367" s="788"/>
      <c r="R367" s="788"/>
      <c r="S367" s="788"/>
      <c r="T367" s="788"/>
      <c r="U367" s="788"/>
      <c r="V367" s="788"/>
      <c r="W367" s="788"/>
      <c r="X367" s="788"/>
      <c r="Y367" s="788"/>
      <c r="Z367" s="788"/>
      <c r="AA367" s="768"/>
      <c r="AB367" s="768"/>
      <c r="AC367" s="768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7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8"/>
      <c r="C372" s="788"/>
      <c r="D372" s="788"/>
      <c r="E372" s="788"/>
      <c r="F372" s="788"/>
      <c r="G372" s="788"/>
      <c r="H372" s="788"/>
      <c r="I372" s="788"/>
      <c r="J372" s="788"/>
      <c r="K372" s="788"/>
      <c r="L372" s="788"/>
      <c r="M372" s="788"/>
      <c r="N372" s="788"/>
      <c r="O372" s="789"/>
      <c r="P372" s="794" t="s">
        <v>71</v>
      </c>
      <c r="Q372" s="795"/>
      <c r="R372" s="795"/>
      <c r="S372" s="795"/>
      <c r="T372" s="795"/>
      <c r="U372" s="795"/>
      <c r="V372" s="796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x14ac:dyDescent="0.2">
      <c r="A373" s="788"/>
      <c r="B373" s="788"/>
      <c r="C373" s="788"/>
      <c r="D373" s="788"/>
      <c r="E373" s="788"/>
      <c r="F373" s="788"/>
      <c r="G373" s="788"/>
      <c r="H373" s="788"/>
      <c r="I373" s="788"/>
      <c r="J373" s="788"/>
      <c r="K373" s="788"/>
      <c r="L373" s="788"/>
      <c r="M373" s="788"/>
      <c r="N373" s="788"/>
      <c r="O373" s="789"/>
      <c r="P373" s="794" t="s">
        <v>71</v>
      </c>
      <c r="Q373" s="795"/>
      <c r="R373" s="795"/>
      <c r="S373" s="795"/>
      <c r="T373" s="795"/>
      <c r="U373" s="795"/>
      <c r="V373" s="796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customHeight="1" x14ac:dyDescent="0.25">
      <c r="A374" s="797" t="s">
        <v>73</v>
      </c>
      <c r="B374" s="788"/>
      <c r="C374" s="788"/>
      <c r="D374" s="788"/>
      <c r="E374" s="788"/>
      <c r="F374" s="788"/>
      <c r="G374" s="788"/>
      <c r="H374" s="788"/>
      <c r="I374" s="788"/>
      <c r="J374" s="788"/>
      <c r="K374" s="788"/>
      <c r="L374" s="788"/>
      <c r="M374" s="788"/>
      <c r="N374" s="788"/>
      <c r="O374" s="788"/>
      <c r="P374" s="788"/>
      <c r="Q374" s="788"/>
      <c r="R374" s="788"/>
      <c r="S374" s="788"/>
      <c r="T374" s="788"/>
      <c r="U374" s="788"/>
      <c r="V374" s="788"/>
      <c r="W374" s="788"/>
      <c r="X374" s="788"/>
      <c r="Y374" s="788"/>
      <c r="Z374" s="788"/>
      <c r="AA374" s="768"/>
      <c r="AB374" s="768"/>
      <c r="AC374" s="768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0</v>
      </c>
      <c r="Y375" s="776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7"/>
      <c r="B381" s="788"/>
      <c r="C381" s="788"/>
      <c r="D381" s="788"/>
      <c r="E381" s="788"/>
      <c r="F381" s="788"/>
      <c r="G381" s="788"/>
      <c r="H381" s="788"/>
      <c r="I381" s="788"/>
      <c r="J381" s="788"/>
      <c r="K381" s="788"/>
      <c r="L381" s="788"/>
      <c r="M381" s="788"/>
      <c r="N381" s="788"/>
      <c r="O381" s="789"/>
      <c r="P381" s="794" t="s">
        <v>71</v>
      </c>
      <c r="Q381" s="795"/>
      <c r="R381" s="795"/>
      <c r="S381" s="795"/>
      <c r="T381" s="795"/>
      <c r="U381" s="795"/>
      <c r="V381" s="796"/>
      <c r="W381" s="37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x14ac:dyDescent="0.2">
      <c r="A382" s="788"/>
      <c r="B382" s="788"/>
      <c r="C382" s="788"/>
      <c r="D382" s="788"/>
      <c r="E382" s="788"/>
      <c r="F382" s="788"/>
      <c r="G382" s="788"/>
      <c r="H382" s="788"/>
      <c r="I382" s="788"/>
      <c r="J382" s="788"/>
      <c r="K382" s="788"/>
      <c r="L382" s="788"/>
      <c r="M382" s="788"/>
      <c r="N382" s="788"/>
      <c r="O382" s="789"/>
      <c r="P382" s="794" t="s">
        <v>71</v>
      </c>
      <c r="Q382" s="795"/>
      <c r="R382" s="795"/>
      <c r="S382" s="795"/>
      <c r="T382" s="795"/>
      <c r="U382" s="795"/>
      <c r="V382" s="796"/>
      <c r="W382" s="37" t="s">
        <v>69</v>
      </c>
      <c r="X382" s="777">
        <f>IFERROR(SUM(X375:X380),"0")</f>
        <v>0</v>
      </c>
      <c r="Y382" s="777">
        <f>IFERROR(SUM(Y375:Y380),"0")</f>
        <v>0</v>
      </c>
      <c r="Z382" s="37"/>
      <c r="AA382" s="778"/>
      <c r="AB382" s="778"/>
      <c r="AC382" s="778"/>
    </row>
    <row r="383" spans="1:68" ht="14.25" customHeight="1" x14ac:dyDescent="0.25">
      <c r="A383" s="797" t="s">
        <v>213</v>
      </c>
      <c r="B383" s="788"/>
      <c r="C383" s="788"/>
      <c r="D383" s="788"/>
      <c r="E383" s="788"/>
      <c r="F383" s="788"/>
      <c r="G383" s="788"/>
      <c r="H383" s="788"/>
      <c r="I383" s="788"/>
      <c r="J383" s="788"/>
      <c r="K383" s="788"/>
      <c r="L383" s="788"/>
      <c r="M383" s="788"/>
      <c r="N383" s="788"/>
      <c r="O383" s="788"/>
      <c r="P383" s="788"/>
      <c r="Q383" s="788"/>
      <c r="R383" s="788"/>
      <c r="S383" s="788"/>
      <c r="T383" s="788"/>
      <c r="U383" s="788"/>
      <c r="V383" s="788"/>
      <c r="W383" s="788"/>
      <c r="X383" s="788"/>
      <c r="Y383" s="788"/>
      <c r="Z383" s="788"/>
      <c r="AA383" s="768"/>
      <c r="AB383" s="768"/>
      <c r="AC383" s="768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0</v>
      </c>
      <c r="Y385" s="776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4301060325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625</v>
      </c>
      <c r="C387" s="31">
        <v>4301060484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167</v>
      </c>
      <c r="N387" s="33"/>
      <c r="O387" s="32">
        <v>30</v>
      </c>
      <c r="P387" s="992" t="s">
        <v>626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7"/>
      <c r="B388" s="788"/>
      <c r="C388" s="788"/>
      <c r="D388" s="788"/>
      <c r="E388" s="788"/>
      <c r="F388" s="788"/>
      <c r="G388" s="788"/>
      <c r="H388" s="788"/>
      <c r="I388" s="788"/>
      <c r="J388" s="788"/>
      <c r="K388" s="788"/>
      <c r="L388" s="788"/>
      <c r="M388" s="788"/>
      <c r="N388" s="788"/>
      <c r="O388" s="789"/>
      <c r="P388" s="794" t="s">
        <v>71</v>
      </c>
      <c r="Q388" s="795"/>
      <c r="R388" s="795"/>
      <c r="S388" s="795"/>
      <c r="T388" s="795"/>
      <c r="U388" s="795"/>
      <c r="V388" s="796"/>
      <c r="W388" s="37" t="s">
        <v>72</v>
      </c>
      <c r="X388" s="777">
        <f>IFERROR(X384/H384,"0")+IFERROR(X385/H385,"0")+IFERROR(X386/H386,"0")+IFERROR(X387/H387,"0")</f>
        <v>0</v>
      </c>
      <c r="Y388" s="777">
        <f>IFERROR(Y384/H384,"0")+IFERROR(Y385/H385,"0")+IFERROR(Y386/H386,"0")+IFERROR(Y387/H387,"0")</f>
        <v>0</v>
      </c>
      <c r="Z388" s="777">
        <f>IFERROR(IF(Z384="",0,Z384),"0")+IFERROR(IF(Z385="",0,Z385),"0")+IFERROR(IF(Z386="",0,Z386),"0")+IFERROR(IF(Z387="",0,Z387),"0")</f>
        <v>0</v>
      </c>
      <c r="AA388" s="778"/>
      <c r="AB388" s="778"/>
      <c r="AC388" s="778"/>
    </row>
    <row r="389" spans="1:68" x14ac:dyDescent="0.2">
      <c r="A389" s="788"/>
      <c r="B389" s="788"/>
      <c r="C389" s="788"/>
      <c r="D389" s="788"/>
      <c r="E389" s="788"/>
      <c r="F389" s="788"/>
      <c r="G389" s="788"/>
      <c r="H389" s="788"/>
      <c r="I389" s="788"/>
      <c r="J389" s="788"/>
      <c r="K389" s="788"/>
      <c r="L389" s="788"/>
      <c r="M389" s="788"/>
      <c r="N389" s="788"/>
      <c r="O389" s="789"/>
      <c r="P389" s="794" t="s">
        <v>71</v>
      </c>
      <c r="Q389" s="795"/>
      <c r="R389" s="795"/>
      <c r="S389" s="795"/>
      <c r="T389" s="795"/>
      <c r="U389" s="795"/>
      <c r="V389" s="796"/>
      <c r="W389" s="37" t="s">
        <v>69</v>
      </c>
      <c r="X389" s="777">
        <f>IFERROR(SUM(X384:X387),"0")</f>
        <v>0</v>
      </c>
      <c r="Y389" s="777">
        <f>IFERROR(SUM(Y384:Y387),"0")</f>
        <v>0</v>
      </c>
      <c r="Z389" s="37"/>
      <c r="AA389" s="778"/>
      <c r="AB389" s="778"/>
      <c r="AC389" s="778"/>
    </row>
    <row r="390" spans="1:68" ht="14.25" customHeight="1" x14ac:dyDescent="0.25">
      <c r="A390" s="797" t="s">
        <v>104</v>
      </c>
      <c r="B390" s="788"/>
      <c r="C390" s="788"/>
      <c r="D390" s="788"/>
      <c r="E390" s="788"/>
      <c r="F390" s="788"/>
      <c r="G390" s="788"/>
      <c r="H390" s="788"/>
      <c r="I390" s="788"/>
      <c r="J390" s="788"/>
      <c r="K390" s="788"/>
      <c r="L390" s="788"/>
      <c r="M390" s="788"/>
      <c r="N390" s="788"/>
      <c r="O390" s="788"/>
      <c r="P390" s="788"/>
      <c r="Q390" s="788"/>
      <c r="R390" s="788"/>
      <c r="S390" s="788"/>
      <c r="T390" s="788"/>
      <c r="U390" s="788"/>
      <c r="V390" s="788"/>
      <c r="W390" s="788"/>
      <c r="X390" s="788"/>
      <c r="Y390" s="788"/>
      <c r="Z390" s="788"/>
      <c r="AA390" s="768"/>
      <c r="AB390" s="768"/>
      <c r="AC390" s="768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0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87"/>
      <c r="B395" s="788"/>
      <c r="C395" s="788"/>
      <c r="D395" s="788"/>
      <c r="E395" s="788"/>
      <c r="F395" s="788"/>
      <c r="G395" s="788"/>
      <c r="H395" s="788"/>
      <c r="I395" s="788"/>
      <c r="J395" s="788"/>
      <c r="K395" s="788"/>
      <c r="L395" s="788"/>
      <c r="M395" s="788"/>
      <c r="N395" s="788"/>
      <c r="O395" s="789"/>
      <c r="P395" s="794" t="s">
        <v>71</v>
      </c>
      <c r="Q395" s="795"/>
      <c r="R395" s="795"/>
      <c r="S395" s="795"/>
      <c r="T395" s="795"/>
      <c r="U395" s="795"/>
      <c r="V395" s="796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x14ac:dyDescent="0.2">
      <c r="A396" s="788"/>
      <c r="B396" s="788"/>
      <c r="C396" s="788"/>
      <c r="D396" s="788"/>
      <c r="E396" s="788"/>
      <c r="F396" s="788"/>
      <c r="G396" s="788"/>
      <c r="H396" s="788"/>
      <c r="I396" s="788"/>
      <c r="J396" s="788"/>
      <c r="K396" s="788"/>
      <c r="L396" s="788"/>
      <c r="M396" s="788"/>
      <c r="N396" s="788"/>
      <c r="O396" s="789"/>
      <c r="P396" s="794" t="s">
        <v>71</v>
      </c>
      <c r="Q396" s="795"/>
      <c r="R396" s="795"/>
      <c r="S396" s="795"/>
      <c r="T396" s="795"/>
      <c r="U396" s="795"/>
      <c r="V396" s="796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customHeight="1" x14ac:dyDescent="0.25">
      <c r="A397" s="797" t="s">
        <v>640</v>
      </c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88"/>
      <c r="P397" s="788"/>
      <c r="Q397" s="788"/>
      <c r="R397" s="788"/>
      <c r="S397" s="788"/>
      <c r="T397" s="788"/>
      <c r="U397" s="788"/>
      <c r="V397" s="788"/>
      <c r="W397" s="788"/>
      <c r="X397" s="788"/>
      <c r="Y397" s="788"/>
      <c r="Z397" s="788"/>
      <c r="AA397" s="768"/>
      <c r="AB397" s="768"/>
      <c r="AC397" s="768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87"/>
      <c r="B401" s="788"/>
      <c r="C401" s="788"/>
      <c r="D401" s="788"/>
      <c r="E401" s="788"/>
      <c r="F401" s="788"/>
      <c r="G401" s="788"/>
      <c r="H401" s="788"/>
      <c r="I401" s="788"/>
      <c r="J401" s="788"/>
      <c r="K401" s="788"/>
      <c r="L401" s="788"/>
      <c r="M401" s="788"/>
      <c r="N401" s="788"/>
      <c r="O401" s="789"/>
      <c r="P401" s="794" t="s">
        <v>71</v>
      </c>
      <c r="Q401" s="795"/>
      <c r="R401" s="795"/>
      <c r="S401" s="795"/>
      <c r="T401" s="795"/>
      <c r="U401" s="795"/>
      <c r="V401" s="796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x14ac:dyDescent="0.2">
      <c r="A402" s="788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89"/>
      <c r="P402" s="794" t="s">
        <v>71</v>
      </c>
      <c r="Q402" s="795"/>
      <c r="R402" s="795"/>
      <c r="S402" s="795"/>
      <c r="T402" s="795"/>
      <c r="U402" s="795"/>
      <c r="V402" s="796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customHeight="1" x14ac:dyDescent="0.25">
      <c r="A403" s="829" t="s">
        <v>649</v>
      </c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88"/>
      <c r="P403" s="788"/>
      <c r="Q403" s="788"/>
      <c r="R403" s="788"/>
      <c r="S403" s="788"/>
      <c r="T403" s="788"/>
      <c r="U403" s="788"/>
      <c r="V403" s="788"/>
      <c r="W403" s="788"/>
      <c r="X403" s="788"/>
      <c r="Y403" s="788"/>
      <c r="Z403" s="788"/>
      <c r="AA403" s="770"/>
      <c r="AB403" s="770"/>
      <c r="AC403" s="770"/>
    </row>
    <row r="404" spans="1:68" ht="14.25" customHeight="1" x14ac:dyDescent="0.25">
      <c r="A404" s="797" t="s">
        <v>64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68"/>
      <c r="AB404" s="768"/>
      <c r="AC404" s="768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0</v>
      </c>
      <c r="Y405" s="77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87"/>
      <c r="B406" s="788"/>
      <c r="C406" s="788"/>
      <c r="D406" s="788"/>
      <c r="E406" s="788"/>
      <c r="F406" s="788"/>
      <c r="G406" s="788"/>
      <c r="H406" s="788"/>
      <c r="I406" s="788"/>
      <c r="J406" s="788"/>
      <c r="K406" s="788"/>
      <c r="L406" s="788"/>
      <c r="M406" s="788"/>
      <c r="N406" s="788"/>
      <c r="O406" s="789"/>
      <c r="P406" s="794" t="s">
        <v>71</v>
      </c>
      <c r="Q406" s="795"/>
      <c r="R406" s="795"/>
      <c r="S406" s="795"/>
      <c r="T406" s="795"/>
      <c r="U406" s="795"/>
      <c r="V406" s="796"/>
      <c r="W406" s="37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x14ac:dyDescent="0.2">
      <c r="A407" s="788"/>
      <c r="B407" s="788"/>
      <c r="C407" s="788"/>
      <c r="D407" s="788"/>
      <c r="E407" s="788"/>
      <c r="F407" s="788"/>
      <c r="G407" s="788"/>
      <c r="H407" s="788"/>
      <c r="I407" s="788"/>
      <c r="J407" s="788"/>
      <c r="K407" s="788"/>
      <c r="L407" s="788"/>
      <c r="M407" s="788"/>
      <c r="N407" s="788"/>
      <c r="O407" s="789"/>
      <c r="P407" s="794" t="s">
        <v>71</v>
      </c>
      <c r="Q407" s="795"/>
      <c r="R407" s="795"/>
      <c r="S407" s="795"/>
      <c r="T407" s="795"/>
      <c r="U407" s="795"/>
      <c r="V407" s="796"/>
      <c r="W407" s="37" t="s">
        <v>69</v>
      </c>
      <c r="X407" s="777">
        <f>IFERROR(SUM(X405:X405),"0")</f>
        <v>0</v>
      </c>
      <c r="Y407" s="777">
        <f>IFERROR(SUM(Y405:Y405),"0")</f>
        <v>0</v>
      </c>
      <c r="Z407" s="37"/>
      <c r="AA407" s="778"/>
      <c r="AB407" s="778"/>
      <c r="AC407" s="778"/>
    </row>
    <row r="408" spans="1:68" ht="14.25" customHeight="1" x14ac:dyDescent="0.25">
      <c r="A408" s="797" t="s">
        <v>73</v>
      </c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88"/>
      <c r="P408" s="788"/>
      <c r="Q408" s="788"/>
      <c r="R408" s="788"/>
      <c r="S408" s="788"/>
      <c r="T408" s="788"/>
      <c r="U408" s="788"/>
      <c r="V408" s="788"/>
      <c r="W408" s="788"/>
      <c r="X408" s="788"/>
      <c r="Y408" s="788"/>
      <c r="Z408" s="788"/>
      <c r="AA408" s="768"/>
      <c r="AB408" s="768"/>
      <c r="AC408" s="768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87"/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9"/>
      <c r="P412" s="794" t="s">
        <v>71</v>
      </c>
      <c r="Q412" s="795"/>
      <c r="R412" s="795"/>
      <c r="S412" s="795"/>
      <c r="T412" s="795"/>
      <c r="U412" s="795"/>
      <c r="V412" s="796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x14ac:dyDescent="0.2">
      <c r="A413" s="788"/>
      <c r="B413" s="788"/>
      <c r="C413" s="788"/>
      <c r="D413" s="788"/>
      <c r="E413" s="788"/>
      <c r="F413" s="788"/>
      <c r="G413" s="788"/>
      <c r="H413" s="788"/>
      <c r="I413" s="788"/>
      <c r="J413" s="788"/>
      <c r="K413" s="788"/>
      <c r="L413" s="788"/>
      <c r="M413" s="788"/>
      <c r="N413" s="788"/>
      <c r="O413" s="789"/>
      <c r="P413" s="794" t="s">
        <v>71</v>
      </c>
      <c r="Q413" s="795"/>
      <c r="R413" s="795"/>
      <c r="S413" s="795"/>
      <c r="T413" s="795"/>
      <c r="U413" s="795"/>
      <c r="V413" s="796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customHeight="1" x14ac:dyDescent="0.2">
      <c r="A414" s="874" t="s">
        <v>662</v>
      </c>
      <c r="B414" s="875"/>
      <c r="C414" s="875"/>
      <c r="D414" s="875"/>
      <c r="E414" s="875"/>
      <c r="F414" s="875"/>
      <c r="G414" s="875"/>
      <c r="H414" s="875"/>
      <c r="I414" s="875"/>
      <c r="J414" s="875"/>
      <c r="K414" s="875"/>
      <c r="L414" s="875"/>
      <c r="M414" s="875"/>
      <c r="N414" s="875"/>
      <c r="O414" s="875"/>
      <c r="P414" s="875"/>
      <c r="Q414" s="875"/>
      <c r="R414" s="875"/>
      <c r="S414" s="875"/>
      <c r="T414" s="875"/>
      <c r="U414" s="875"/>
      <c r="V414" s="875"/>
      <c r="W414" s="875"/>
      <c r="X414" s="875"/>
      <c r="Y414" s="875"/>
      <c r="Z414" s="875"/>
      <c r="AA414" s="48"/>
      <c r="AB414" s="48"/>
      <c r="AC414" s="48"/>
    </row>
    <row r="415" spans="1:68" ht="16.5" customHeight="1" x14ac:dyDescent="0.25">
      <c r="A415" s="829" t="s">
        <v>663</v>
      </c>
      <c r="B415" s="788"/>
      <c r="C415" s="788"/>
      <c r="D415" s="788"/>
      <c r="E415" s="788"/>
      <c r="F415" s="788"/>
      <c r="G415" s="788"/>
      <c r="H415" s="788"/>
      <c r="I415" s="788"/>
      <c r="J415" s="788"/>
      <c r="K415" s="788"/>
      <c r="L415" s="788"/>
      <c r="M415" s="788"/>
      <c r="N415" s="788"/>
      <c r="O415" s="788"/>
      <c r="P415" s="788"/>
      <c r="Q415" s="788"/>
      <c r="R415" s="788"/>
      <c r="S415" s="788"/>
      <c r="T415" s="788"/>
      <c r="U415" s="788"/>
      <c r="V415" s="788"/>
      <c r="W415" s="788"/>
      <c r="X415" s="788"/>
      <c r="Y415" s="788"/>
      <c r="Z415" s="788"/>
      <c r="AA415" s="770"/>
      <c r="AB415" s="770"/>
      <c r="AC415" s="770"/>
    </row>
    <row r="416" spans="1:68" ht="14.25" customHeight="1" x14ac:dyDescent="0.25">
      <c r="A416" s="797" t="s">
        <v>115</v>
      </c>
      <c r="B416" s="788"/>
      <c r="C416" s="788"/>
      <c r="D416" s="788"/>
      <c r="E416" s="788"/>
      <c r="F416" s="788"/>
      <c r="G416" s="788"/>
      <c r="H416" s="788"/>
      <c r="I416" s="788"/>
      <c r="J416" s="788"/>
      <c r="K416" s="788"/>
      <c r="L416" s="788"/>
      <c r="M416" s="788"/>
      <c r="N416" s="788"/>
      <c r="O416" s="788"/>
      <c r="P416" s="788"/>
      <c r="Q416" s="788"/>
      <c r="R416" s="788"/>
      <c r="S416" s="788"/>
      <c r="T416" s="788"/>
      <c r="U416" s="788"/>
      <c r="V416" s="788"/>
      <c r="W416" s="788"/>
      <c r="X416" s="788"/>
      <c r="Y416" s="788"/>
      <c r="Z416" s="788"/>
      <c r="AA416" s="768"/>
      <c r="AB416" s="768"/>
      <c r="AC416" s="768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0</v>
      </c>
      <c r="Y418" s="776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0</v>
      </c>
      <c r="Y420" s="776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0</v>
      </c>
      <c r="Y421" s="776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0</v>
      </c>
      <c r="Y423" s="776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119</v>
      </c>
      <c r="N424" s="33"/>
      <c r="O424" s="32">
        <v>90</v>
      </c>
      <c r="P424" s="9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4301011868</v>
      </c>
      <c r="D426" s="779">
        <v>4680115884861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687</v>
      </c>
      <c r="B427" s="54" t="s">
        <v>688</v>
      </c>
      <c r="C427" s="31">
        <v>4301011866</v>
      </c>
      <c r="D427" s="779">
        <v>4680115884878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7"/>
      <c r="B428" s="788"/>
      <c r="C428" s="788"/>
      <c r="D428" s="788"/>
      <c r="E428" s="788"/>
      <c r="F428" s="788"/>
      <c r="G428" s="788"/>
      <c r="H428" s="788"/>
      <c r="I428" s="788"/>
      <c r="J428" s="788"/>
      <c r="K428" s="788"/>
      <c r="L428" s="788"/>
      <c r="M428" s="788"/>
      <c r="N428" s="788"/>
      <c r="O428" s="789"/>
      <c r="P428" s="794" t="s">
        <v>71</v>
      </c>
      <c r="Q428" s="795"/>
      <c r="R428" s="795"/>
      <c r="S428" s="795"/>
      <c r="T428" s="795"/>
      <c r="U428" s="795"/>
      <c r="V428" s="796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78"/>
      <c r="AB428" s="778"/>
      <c r="AC428" s="778"/>
    </row>
    <row r="429" spans="1:68" x14ac:dyDescent="0.2">
      <c r="A429" s="788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89"/>
      <c r="P429" s="794" t="s">
        <v>71</v>
      </c>
      <c r="Q429" s="795"/>
      <c r="R429" s="795"/>
      <c r="S429" s="795"/>
      <c r="T429" s="795"/>
      <c r="U429" s="795"/>
      <c r="V429" s="796"/>
      <c r="W429" s="37" t="s">
        <v>69</v>
      </c>
      <c r="X429" s="777">
        <f>IFERROR(SUM(X417:X427),"0")</f>
        <v>0</v>
      </c>
      <c r="Y429" s="777">
        <f>IFERROR(SUM(Y417:Y427),"0")</f>
        <v>0</v>
      </c>
      <c r="Z429" s="37"/>
      <c r="AA429" s="778"/>
      <c r="AB429" s="778"/>
      <c r="AC429" s="778"/>
    </row>
    <row r="430" spans="1:68" ht="14.25" customHeight="1" x14ac:dyDescent="0.25">
      <c r="A430" s="797" t="s">
        <v>172</v>
      </c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88"/>
      <c r="P430" s="788"/>
      <c r="Q430" s="788"/>
      <c r="R430" s="788"/>
      <c r="S430" s="788"/>
      <c r="T430" s="788"/>
      <c r="U430" s="788"/>
      <c r="V430" s="788"/>
      <c r="W430" s="788"/>
      <c r="X430" s="788"/>
      <c r="Y430" s="788"/>
      <c r="Z430" s="788"/>
      <c r="AA430" s="768"/>
      <c r="AB430" s="768"/>
      <c r="AC430" s="768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119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0</v>
      </c>
      <c r="Y431" s="776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119</v>
      </c>
      <c r="N432" s="33"/>
      <c r="O432" s="32">
        <v>50</v>
      </c>
      <c r="P432" s="8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7"/>
      <c r="B433" s="788"/>
      <c r="C433" s="788"/>
      <c r="D433" s="788"/>
      <c r="E433" s="788"/>
      <c r="F433" s="788"/>
      <c r="G433" s="788"/>
      <c r="H433" s="788"/>
      <c r="I433" s="788"/>
      <c r="J433" s="788"/>
      <c r="K433" s="788"/>
      <c r="L433" s="788"/>
      <c r="M433" s="788"/>
      <c r="N433" s="788"/>
      <c r="O433" s="789"/>
      <c r="P433" s="794" t="s">
        <v>71</v>
      </c>
      <c r="Q433" s="795"/>
      <c r="R433" s="795"/>
      <c r="S433" s="795"/>
      <c r="T433" s="795"/>
      <c r="U433" s="795"/>
      <c r="V433" s="796"/>
      <c r="W433" s="37" t="s">
        <v>72</v>
      </c>
      <c r="X433" s="777">
        <f>IFERROR(X431/H431,"0")+IFERROR(X432/H432,"0")</f>
        <v>0</v>
      </c>
      <c r="Y433" s="777">
        <f>IFERROR(Y431/H431,"0")+IFERROR(Y432/H432,"0")</f>
        <v>0</v>
      </c>
      <c r="Z433" s="777">
        <f>IFERROR(IF(Z431="",0,Z431),"0")+IFERROR(IF(Z432="",0,Z432),"0")</f>
        <v>0</v>
      </c>
      <c r="AA433" s="778"/>
      <c r="AB433" s="778"/>
      <c r="AC433" s="778"/>
    </row>
    <row r="434" spans="1:68" x14ac:dyDescent="0.2">
      <c r="A434" s="788"/>
      <c r="B434" s="788"/>
      <c r="C434" s="788"/>
      <c r="D434" s="788"/>
      <c r="E434" s="788"/>
      <c r="F434" s="788"/>
      <c r="G434" s="788"/>
      <c r="H434" s="788"/>
      <c r="I434" s="788"/>
      <c r="J434" s="788"/>
      <c r="K434" s="788"/>
      <c r="L434" s="788"/>
      <c r="M434" s="788"/>
      <c r="N434" s="788"/>
      <c r="O434" s="789"/>
      <c r="P434" s="794" t="s">
        <v>71</v>
      </c>
      <c r="Q434" s="795"/>
      <c r="R434" s="795"/>
      <c r="S434" s="795"/>
      <c r="T434" s="795"/>
      <c r="U434" s="795"/>
      <c r="V434" s="796"/>
      <c r="W434" s="37" t="s">
        <v>69</v>
      </c>
      <c r="X434" s="777">
        <f>IFERROR(SUM(X431:X432),"0")</f>
        <v>0</v>
      </c>
      <c r="Y434" s="777">
        <f>IFERROR(SUM(Y431:Y432),"0")</f>
        <v>0</v>
      </c>
      <c r="Z434" s="37"/>
      <c r="AA434" s="778"/>
      <c r="AB434" s="778"/>
      <c r="AC434" s="778"/>
    </row>
    <row r="435" spans="1:68" ht="14.25" customHeight="1" x14ac:dyDescent="0.25">
      <c r="A435" s="797" t="s">
        <v>73</v>
      </c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88"/>
      <c r="P435" s="788"/>
      <c r="Q435" s="788"/>
      <c r="R435" s="788"/>
      <c r="S435" s="788"/>
      <c r="T435" s="788"/>
      <c r="U435" s="788"/>
      <c r="V435" s="788"/>
      <c r="W435" s="788"/>
      <c r="X435" s="788"/>
      <c r="Y435" s="788"/>
      <c r="Z435" s="788"/>
      <c r="AA435" s="768"/>
      <c r="AB435" s="768"/>
      <c r="AC435" s="768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7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4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87"/>
      <c r="B438" s="788"/>
      <c r="C438" s="788"/>
      <c r="D438" s="788"/>
      <c r="E438" s="788"/>
      <c r="F438" s="788"/>
      <c r="G438" s="788"/>
      <c r="H438" s="788"/>
      <c r="I438" s="788"/>
      <c r="J438" s="788"/>
      <c r="K438" s="788"/>
      <c r="L438" s="788"/>
      <c r="M438" s="788"/>
      <c r="N438" s="788"/>
      <c r="O438" s="789"/>
      <c r="P438" s="794" t="s">
        <v>71</v>
      </c>
      <c r="Q438" s="795"/>
      <c r="R438" s="795"/>
      <c r="S438" s="795"/>
      <c r="T438" s="795"/>
      <c r="U438" s="795"/>
      <c r="V438" s="796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x14ac:dyDescent="0.2">
      <c r="A439" s="788"/>
      <c r="B439" s="788"/>
      <c r="C439" s="788"/>
      <c r="D439" s="788"/>
      <c r="E439" s="788"/>
      <c r="F439" s="788"/>
      <c r="G439" s="788"/>
      <c r="H439" s="788"/>
      <c r="I439" s="788"/>
      <c r="J439" s="788"/>
      <c r="K439" s="788"/>
      <c r="L439" s="788"/>
      <c r="M439" s="788"/>
      <c r="N439" s="788"/>
      <c r="O439" s="789"/>
      <c r="P439" s="794" t="s">
        <v>71</v>
      </c>
      <c r="Q439" s="795"/>
      <c r="R439" s="795"/>
      <c r="S439" s="795"/>
      <c r="T439" s="795"/>
      <c r="U439" s="795"/>
      <c r="V439" s="796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customHeight="1" x14ac:dyDescent="0.25">
      <c r="A440" s="797" t="s">
        <v>213</v>
      </c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88"/>
      <c r="P440" s="788"/>
      <c r="Q440" s="788"/>
      <c r="R440" s="788"/>
      <c r="S440" s="788"/>
      <c r="T440" s="788"/>
      <c r="U440" s="788"/>
      <c r="V440" s="788"/>
      <c r="W440" s="788"/>
      <c r="X440" s="788"/>
      <c r="Y440" s="788"/>
      <c r="Z440" s="788"/>
      <c r="AA440" s="768"/>
      <c r="AB440" s="768"/>
      <c r="AC440" s="768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300</v>
      </c>
      <c r="Y441" s="776">
        <f>IFERROR(IF(X441="",0,CEILING((X441/$H441),1)*$H441),"")</f>
        <v>306</v>
      </c>
      <c r="Z441" s="36">
        <f>IFERROR(IF(Y441=0,"",ROUNDUP(Y441/H441,0)*0.02175),"")</f>
        <v>0.73949999999999994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318.79999999999995</v>
      </c>
      <c r="BN441" s="64">
        <f>IFERROR(Y441*I441/H441,"0")</f>
        <v>325.17599999999999</v>
      </c>
      <c r="BO441" s="64">
        <f>IFERROR(1/J441*(X441/H441),"0")</f>
        <v>0.59523809523809523</v>
      </c>
      <c r="BP441" s="64">
        <f>IFERROR(1/J441*(Y441/H441),"0")</f>
        <v>0.6071428571428571</v>
      </c>
    </row>
    <row r="442" spans="1:68" x14ac:dyDescent="0.2">
      <c r="A442" s="787"/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9"/>
      <c r="P442" s="794" t="s">
        <v>71</v>
      </c>
      <c r="Q442" s="795"/>
      <c r="R442" s="795"/>
      <c r="S442" s="795"/>
      <c r="T442" s="795"/>
      <c r="U442" s="795"/>
      <c r="V442" s="796"/>
      <c r="W442" s="37" t="s">
        <v>72</v>
      </c>
      <c r="X442" s="777">
        <f>IFERROR(X441/H441,"0")</f>
        <v>33.333333333333336</v>
      </c>
      <c r="Y442" s="777">
        <f>IFERROR(Y441/H441,"0")</f>
        <v>34</v>
      </c>
      <c r="Z442" s="777">
        <f>IFERROR(IF(Z441="",0,Z441),"0")</f>
        <v>0.73949999999999994</v>
      </c>
      <c r="AA442" s="778"/>
      <c r="AB442" s="778"/>
      <c r="AC442" s="778"/>
    </row>
    <row r="443" spans="1:68" x14ac:dyDescent="0.2">
      <c r="A443" s="788"/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9"/>
      <c r="P443" s="794" t="s">
        <v>71</v>
      </c>
      <c r="Q443" s="795"/>
      <c r="R443" s="795"/>
      <c r="S443" s="795"/>
      <c r="T443" s="795"/>
      <c r="U443" s="795"/>
      <c r="V443" s="796"/>
      <c r="W443" s="37" t="s">
        <v>69</v>
      </c>
      <c r="X443" s="777">
        <f>IFERROR(SUM(X441:X441),"0")</f>
        <v>300</v>
      </c>
      <c r="Y443" s="777">
        <f>IFERROR(SUM(Y441:Y441),"0")</f>
        <v>306</v>
      </c>
      <c r="Z443" s="37"/>
      <c r="AA443" s="778"/>
      <c r="AB443" s="778"/>
      <c r="AC443" s="778"/>
    </row>
    <row r="444" spans="1:68" ht="16.5" customHeight="1" x14ac:dyDescent="0.25">
      <c r="A444" s="829" t="s">
        <v>707</v>
      </c>
      <c r="B444" s="788"/>
      <c r="C444" s="788"/>
      <c r="D444" s="788"/>
      <c r="E444" s="788"/>
      <c r="F444" s="788"/>
      <c r="G444" s="788"/>
      <c r="H444" s="788"/>
      <c r="I444" s="788"/>
      <c r="J444" s="788"/>
      <c r="K444" s="788"/>
      <c r="L444" s="788"/>
      <c r="M444" s="788"/>
      <c r="N444" s="788"/>
      <c r="O444" s="788"/>
      <c r="P444" s="788"/>
      <c r="Q444" s="788"/>
      <c r="R444" s="788"/>
      <c r="S444" s="788"/>
      <c r="T444" s="788"/>
      <c r="U444" s="788"/>
      <c r="V444" s="788"/>
      <c r="W444" s="788"/>
      <c r="X444" s="788"/>
      <c r="Y444" s="788"/>
      <c r="Z444" s="788"/>
      <c r="AA444" s="770"/>
      <c r="AB444" s="770"/>
      <c r="AC444" s="770"/>
    </row>
    <row r="445" spans="1:68" ht="14.25" customHeight="1" x14ac:dyDescent="0.25">
      <c r="A445" s="797" t="s">
        <v>115</v>
      </c>
      <c r="B445" s="788"/>
      <c r="C445" s="788"/>
      <c r="D445" s="788"/>
      <c r="E445" s="788"/>
      <c r="F445" s="788"/>
      <c r="G445" s="788"/>
      <c r="H445" s="788"/>
      <c r="I445" s="788"/>
      <c r="J445" s="788"/>
      <c r="K445" s="788"/>
      <c r="L445" s="788"/>
      <c r="M445" s="788"/>
      <c r="N445" s="788"/>
      <c r="O445" s="788"/>
      <c r="P445" s="788"/>
      <c r="Q445" s="788"/>
      <c r="R445" s="788"/>
      <c r="S445" s="788"/>
      <c r="T445" s="788"/>
      <c r="U445" s="788"/>
      <c r="V445" s="788"/>
      <c r="W445" s="788"/>
      <c r="X445" s="788"/>
      <c r="Y445" s="788"/>
      <c r="Z445" s="788"/>
      <c r="AA445" s="768"/>
      <c r="AB445" s="768"/>
      <c r="AC445" s="768"/>
    </row>
    <row r="446" spans="1:68" ht="27" customHeight="1" x14ac:dyDescent="0.25">
      <c r="A446" s="54" t="s">
        <v>708</v>
      </c>
      <c r="B446" s="54" t="s">
        <v>709</v>
      </c>
      <c r="C446" s="31">
        <v>4301011873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4301011483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8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4301011872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4301011655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119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9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87"/>
      <c r="B454" s="788"/>
      <c r="C454" s="788"/>
      <c r="D454" s="788"/>
      <c r="E454" s="788"/>
      <c r="F454" s="788"/>
      <c r="G454" s="788"/>
      <c r="H454" s="788"/>
      <c r="I454" s="788"/>
      <c r="J454" s="788"/>
      <c r="K454" s="788"/>
      <c r="L454" s="788"/>
      <c r="M454" s="788"/>
      <c r="N454" s="788"/>
      <c r="O454" s="789"/>
      <c r="P454" s="794" t="s">
        <v>71</v>
      </c>
      <c r="Q454" s="795"/>
      <c r="R454" s="795"/>
      <c r="S454" s="795"/>
      <c r="T454" s="795"/>
      <c r="U454" s="795"/>
      <c r="V454" s="796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x14ac:dyDescent="0.2">
      <c r="A455" s="788"/>
      <c r="B455" s="788"/>
      <c r="C455" s="788"/>
      <c r="D455" s="788"/>
      <c r="E455" s="788"/>
      <c r="F455" s="788"/>
      <c r="G455" s="788"/>
      <c r="H455" s="788"/>
      <c r="I455" s="788"/>
      <c r="J455" s="788"/>
      <c r="K455" s="788"/>
      <c r="L455" s="788"/>
      <c r="M455" s="788"/>
      <c r="N455" s="788"/>
      <c r="O455" s="789"/>
      <c r="P455" s="794" t="s">
        <v>71</v>
      </c>
      <c r="Q455" s="795"/>
      <c r="R455" s="795"/>
      <c r="S455" s="795"/>
      <c r="T455" s="795"/>
      <c r="U455" s="795"/>
      <c r="V455" s="796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customHeight="1" x14ac:dyDescent="0.25">
      <c r="A456" s="797" t="s">
        <v>64</v>
      </c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88"/>
      <c r="P456" s="788"/>
      <c r="Q456" s="788"/>
      <c r="R456" s="788"/>
      <c r="S456" s="788"/>
      <c r="T456" s="788"/>
      <c r="U456" s="788"/>
      <c r="V456" s="788"/>
      <c r="W456" s="788"/>
      <c r="X456" s="788"/>
      <c r="Y456" s="788"/>
      <c r="Z456" s="788"/>
      <c r="AA456" s="768"/>
      <c r="AB456" s="768"/>
      <c r="AC456" s="768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87"/>
      <c r="B459" s="788"/>
      <c r="C459" s="788"/>
      <c r="D459" s="788"/>
      <c r="E459" s="788"/>
      <c r="F459" s="788"/>
      <c r="G459" s="788"/>
      <c r="H459" s="788"/>
      <c r="I459" s="788"/>
      <c r="J459" s="788"/>
      <c r="K459" s="788"/>
      <c r="L459" s="788"/>
      <c r="M459" s="788"/>
      <c r="N459" s="788"/>
      <c r="O459" s="789"/>
      <c r="P459" s="794" t="s">
        <v>71</v>
      </c>
      <c r="Q459" s="795"/>
      <c r="R459" s="795"/>
      <c r="S459" s="795"/>
      <c r="T459" s="795"/>
      <c r="U459" s="795"/>
      <c r="V459" s="796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x14ac:dyDescent="0.2">
      <c r="A460" s="788"/>
      <c r="B460" s="788"/>
      <c r="C460" s="788"/>
      <c r="D460" s="788"/>
      <c r="E460" s="788"/>
      <c r="F460" s="788"/>
      <c r="G460" s="788"/>
      <c r="H460" s="788"/>
      <c r="I460" s="788"/>
      <c r="J460" s="788"/>
      <c r="K460" s="788"/>
      <c r="L460" s="788"/>
      <c r="M460" s="788"/>
      <c r="N460" s="788"/>
      <c r="O460" s="789"/>
      <c r="P460" s="794" t="s">
        <v>71</v>
      </c>
      <c r="Q460" s="795"/>
      <c r="R460" s="795"/>
      <c r="S460" s="795"/>
      <c r="T460" s="795"/>
      <c r="U460" s="795"/>
      <c r="V460" s="796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customHeight="1" x14ac:dyDescent="0.25">
      <c r="A461" s="797" t="s">
        <v>73</v>
      </c>
      <c r="B461" s="788"/>
      <c r="C461" s="788"/>
      <c r="D461" s="788"/>
      <c r="E461" s="788"/>
      <c r="F461" s="788"/>
      <c r="G461" s="788"/>
      <c r="H461" s="788"/>
      <c r="I461" s="788"/>
      <c r="J461" s="788"/>
      <c r="K461" s="788"/>
      <c r="L461" s="788"/>
      <c r="M461" s="788"/>
      <c r="N461" s="788"/>
      <c r="O461" s="788"/>
      <c r="P461" s="788"/>
      <c r="Q461" s="788"/>
      <c r="R461" s="788"/>
      <c r="S461" s="788"/>
      <c r="T461" s="788"/>
      <c r="U461" s="788"/>
      <c r="V461" s="788"/>
      <c r="W461" s="788"/>
      <c r="X461" s="788"/>
      <c r="Y461" s="788"/>
      <c r="Z461" s="788"/>
      <c r="AA461" s="768"/>
      <c r="AB461" s="768"/>
      <c r="AC461" s="768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6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0</v>
      </c>
      <c r="Y462" s="776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7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739</v>
      </c>
      <c r="B464" s="54" t="s">
        <v>740</v>
      </c>
      <c r="C464" s="31">
        <v>4301051297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739</v>
      </c>
      <c r="B465" s="54" t="s">
        <v>742</v>
      </c>
      <c r="C465" s="31">
        <v>4301051634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7"/>
      <c r="B467" s="788"/>
      <c r="C467" s="788"/>
      <c r="D467" s="788"/>
      <c r="E467" s="788"/>
      <c r="F467" s="788"/>
      <c r="G467" s="788"/>
      <c r="H467" s="788"/>
      <c r="I467" s="788"/>
      <c r="J467" s="788"/>
      <c r="K467" s="788"/>
      <c r="L467" s="788"/>
      <c r="M467" s="788"/>
      <c r="N467" s="788"/>
      <c r="O467" s="789"/>
      <c r="P467" s="794" t="s">
        <v>71</v>
      </c>
      <c r="Q467" s="795"/>
      <c r="R467" s="795"/>
      <c r="S467" s="795"/>
      <c r="T467" s="795"/>
      <c r="U467" s="795"/>
      <c r="V467" s="796"/>
      <c r="W467" s="37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x14ac:dyDescent="0.2">
      <c r="A468" s="788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89"/>
      <c r="P468" s="794" t="s">
        <v>71</v>
      </c>
      <c r="Q468" s="795"/>
      <c r="R468" s="795"/>
      <c r="S468" s="795"/>
      <c r="T468" s="795"/>
      <c r="U468" s="795"/>
      <c r="V468" s="796"/>
      <c r="W468" s="37" t="s">
        <v>69</v>
      </c>
      <c r="X468" s="777">
        <f>IFERROR(SUM(X462:X466),"0")</f>
        <v>0</v>
      </c>
      <c r="Y468" s="777">
        <f>IFERROR(SUM(Y462:Y466),"0")</f>
        <v>0</v>
      </c>
      <c r="Z468" s="37"/>
      <c r="AA468" s="778"/>
      <c r="AB468" s="778"/>
      <c r="AC468" s="778"/>
    </row>
    <row r="469" spans="1:68" ht="14.25" customHeight="1" x14ac:dyDescent="0.25">
      <c r="A469" s="797" t="s">
        <v>213</v>
      </c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88"/>
      <c r="P469" s="788"/>
      <c r="Q469" s="788"/>
      <c r="R469" s="788"/>
      <c r="S469" s="788"/>
      <c r="T469" s="788"/>
      <c r="U469" s="788"/>
      <c r="V469" s="788"/>
      <c r="W469" s="788"/>
      <c r="X469" s="788"/>
      <c r="Y469" s="788"/>
      <c r="Z469" s="788"/>
      <c r="AA469" s="768"/>
      <c r="AB469" s="768"/>
      <c r="AC469" s="768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2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87"/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9"/>
      <c r="P471" s="794" t="s">
        <v>71</v>
      </c>
      <c r="Q471" s="795"/>
      <c r="R471" s="795"/>
      <c r="S471" s="795"/>
      <c r="T471" s="795"/>
      <c r="U471" s="795"/>
      <c r="V471" s="796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x14ac:dyDescent="0.2">
      <c r="A472" s="788"/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9"/>
      <c r="P472" s="794" t="s">
        <v>71</v>
      </c>
      <c r="Q472" s="795"/>
      <c r="R472" s="795"/>
      <c r="S472" s="795"/>
      <c r="T472" s="795"/>
      <c r="U472" s="795"/>
      <c r="V472" s="796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customHeight="1" x14ac:dyDescent="0.2">
      <c r="A473" s="874" t="s">
        <v>751</v>
      </c>
      <c r="B473" s="875"/>
      <c r="C473" s="875"/>
      <c r="D473" s="875"/>
      <c r="E473" s="875"/>
      <c r="F473" s="875"/>
      <c r="G473" s="875"/>
      <c r="H473" s="875"/>
      <c r="I473" s="875"/>
      <c r="J473" s="875"/>
      <c r="K473" s="875"/>
      <c r="L473" s="875"/>
      <c r="M473" s="875"/>
      <c r="N473" s="875"/>
      <c r="O473" s="875"/>
      <c r="P473" s="875"/>
      <c r="Q473" s="875"/>
      <c r="R473" s="875"/>
      <c r="S473" s="875"/>
      <c r="T473" s="875"/>
      <c r="U473" s="875"/>
      <c r="V473" s="875"/>
      <c r="W473" s="875"/>
      <c r="X473" s="875"/>
      <c r="Y473" s="875"/>
      <c r="Z473" s="875"/>
      <c r="AA473" s="48"/>
      <c r="AB473" s="48"/>
      <c r="AC473" s="48"/>
    </row>
    <row r="474" spans="1:68" ht="16.5" customHeight="1" x14ac:dyDescent="0.25">
      <c r="A474" s="829" t="s">
        <v>752</v>
      </c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88"/>
      <c r="P474" s="788"/>
      <c r="Q474" s="788"/>
      <c r="R474" s="788"/>
      <c r="S474" s="788"/>
      <c r="T474" s="788"/>
      <c r="U474" s="788"/>
      <c r="V474" s="788"/>
      <c r="W474" s="788"/>
      <c r="X474" s="788"/>
      <c r="Y474" s="788"/>
      <c r="Z474" s="788"/>
      <c r="AA474" s="770"/>
      <c r="AB474" s="770"/>
      <c r="AC474" s="770"/>
    </row>
    <row r="475" spans="1:68" ht="14.25" customHeight="1" x14ac:dyDescent="0.25">
      <c r="A475" s="797" t="s">
        <v>115</v>
      </c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88"/>
      <c r="P475" s="788"/>
      <c r="Q475" s="788"/>
      <c r="R475" s="788"/>
      <c r="S475" s="788"/>
      <c r="T475" s="788"/>
      <c r="U475" s="788"/>
      <c r="V475" s="788"/>
      <c r="W475" s="788"/>
      <c r="X475" s="788"/>
      <c r="Y475" s="788"/>
      <c r="Z475" s="788"/>
      <c r="AA475" s="768"/>
      <c r="AB475" s="768"/>
      <c r="AC475" s="768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119</v>
      </c>
      <c r="N476" s="33"/>
      <c r="O476" s="32">
        <v>50</v>
      </c>
      <c r="P476" s="8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87"/>
      <c r="B477" s="788"/>
      <c r="C477" s="788"/>
      <c r="D477" s="788"/>
      <c r="E477" s="788"/>
      <c r="F477" s="788"/>
      <c r="G477" s="788"/>
      <c r="H477" s="788"/>
      <c r="I477" s="788"/>
      <c r="J477" s="788"/>
      <c r="K477" s="788"/>
      <c r="L477" s="788"/>
      <c r="M477" s="788"/>
      <c r="N477" s="788"/>
      <c r="O477" s="789"/>
      <c r="P477" s="794" t="s">
        <v>71</v>
      </c>
      <c r="Q477" s="795"/>
      <c r="R477" s="795"/>
      <c r="S477" s="795"/>
      <c r="T477" s="795"/>
      <c r="U477" s="795"/>
      <c r="V477" s="796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x14ac:dyDescent="0.2">
      <c r="A478" s="788"/>
      <c r="B478" s="788"/>
      <c r="C478" s="788"/>
      <c r="D478" s="788"/>
      <c r="E478" s="788"/>
      <c r="F478" s="788"/>
      <c r="G478" s="788"/>
      <c r="H478" s="788"/>
      <c r="I478" s="788"/>
      <c r="J478" s="788"/>
      <c r="K478" s="788"/>
      <c r="L478" s="788"/>
      <c r="M478" s="788"/>
      <c r="N478" s="788"/>
      <c r="O478" s="789"/>
      <c r="P478" s="794" t="s">
        <v>71</v>
      </c>
      <c r="Q478" s="795"/>
      <c r="R478" s="795"/>
      <c r="S478" s="795"/>
      <c r="T478" s="795"/>
      <c r="U478" s="795"/>
      <c r="V478" s="796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customHeight="1" x14ac:dyDescent="0.25">
      <c r="A479" s="797" t="s">
        <v>64</v>
      </c>
      <c r="B479" s="788"/>
      <c r="C479" s="788"/>
      <c r="D479" s="788"/>
      <c r="E479" s="788"/>
      <c r="F479" s="788"/>
      <c r="G479" s="788"/>
      <c r="H479" s="788"/>
      <c r="I479" s="788"/>
      <c r="J479" s="788"/>
      <c r="K479" s="788"/>
      <c r="L479" s="788"/>
      <c r="M479" s="788"/>
      <c r="N479" s="788"/>
      <c r="O479" s="788"/>
      <c r="P479" s="788"/>
      <c r="Q479" s="788"/>
      <c r="R479" s="788"/>
      <c r="S479" s="788"/>
      <c r="T479" s="788"/>
      <c r="U479" s="788"/>
      <c r="V479" s="788"/>
      <c r="W479" s="788"/>
      <c r="X479" s="788"/>
      <c r="Y479" s="788"/>
      <c r="Z479" s="788"/>
      <c r="AA479" s="768"/>
      <c r="AB479" s="768"/>
      <c r="AC479" s="768"/>
    </row>
    <row r="480" spans="1:68" ht="27" customHeight="1" x14ac:dyDescent="0.25">
      <c r="A480" s="54" t="s">
        <v>756</v>
      </c>
      <c r="B480" s="54" t="s">
        <v>757</v>
      </c>
      <c r="C480" s="31">
        <v>4301031322</v>
      </c>
      <c r="D480" s="779">
        <v>4607091389753</v>
      </c>
      <c r="E480" s="780"/>
      <c r="F480" s="774">
        <v>0.7</v>
      </c>
      <c r="G480" s="32">
        <v>6</v>
      </c>
      <c r="H480" s="774">
        <v>4.2</v>
      </c>
      <c r="I480" s="774">
        <v>4.4400000000000004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2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759</v>
      </c>
      <c r="C481" s="31">
        <v>4301031355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90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758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760</v>
      </c>
      <c r="C482" s="31">
        <v>4301031405</v>
      </c>
      <c r="D482" s="779">
        <v>4680115886100</v>
      </c>
      <c r="E482" s="780"/>
      <c r="F482" s="774">
        <v>0.9</v>
      </c>
      <c r="G482" s="32">
        <v>6</v>
      </c>
      <c r="H482" s="774">
        <v>5.4</v>
      </c>
      <c r="I482" s="774">
        <v>5.61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72" t="s">
        <v>761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758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4301031323</v>
      </c>
      <c r="D483" s="779">
        <v>4607091389760</v>
      </c>
      <c r="E483" s="780"/>
      <c r="F483" s="774">
        <v>0.7</v>
      </c>
      <c r="G483" s="32">
        <v>6</v>
      </c>
      <c r="H483" s="774">
        <v>4.2</v>
      </c>
      <c r="I483" s="774">
        <v>4.4400000000000004</v>
      </c>
      <c r="J483" s="32">
        <v>132</v>
      </c>
      <c r="K483" s="32" t="s">
        <v>128</v>
      </c>
      <c r="L483" s="32"/>
      <c r="M483" s="33" t="s">
        <v>68</v>
      </c>
      <c r="N483" s="33"/>
      <c r="O483" s="32">
        <v>50</v>
      </c>
      <c r="P483" s="112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765</v>
      </c>
      <c r="C484" s="31">
        <v>4301031382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120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766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IFERROR(IF(Y484=0,"",ROUNDUP(Y484/H484,0)*0.00937),"")</f>
        <v/>
      </c>
      <c r="AA484" s="56"/>
      <c r="AB484" s="57"/>
      <c r="AC484" s="563" t="s">
        <v>764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4301031406</v>
      </c>
      <c r="D485" s="779">
        <v>4680115886117</v>
      </c>
      <c r="E485" s="780"/>
      <c r="F485" s="774">
        <v>0.9</v>
      </c>
      <c r="G485" s="32">
        <v>6</v>
      </c>
      <c r="H485" s="774">
        <v>5.4</v>
      </c>
      <c r="I485" s="774">
        <v>5.61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3" t="s">
        <v>766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764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758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758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758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4301031336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4301031374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9" t="s">
        <v>783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781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4301031254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781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781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2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4301031338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764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802</v>
      </c>
      <c r="C503" s="31">
        <v>4301031368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0" t="s">
        <v>803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764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4301031255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45</v>
      </c>
      <c r="P504" s="102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805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7"/>
      <c r="B505" s="788"/>
      <c r="C505" s="788"/>
      <c r="D505" s="788"/>
      <c r="E505" s="788"/>
      <c r="F505" s="788"/>
      <c r="G505" s="788"/>
      <c r="H505" s="788"/>
      <c r="I505" s="788"/>
      <c r="J505" s="788"/>
      <c r="K505" s="788"/>
      <c r="L505" s="788"/>
      <c r="M505" s="788"/>
      <c r="N505" s="788"/>
      <c r="O505" s="789"/>
      <c r="P505" s="794" t="s">
        <v>71</v>
      </c>
      <c r="Q505" s="795"/>
      <c r="R505" s="795"/>
      <c r="S505" s="795"/>
      <c r="T505" s="795"/>
      <c r="U505" s="795"/>
      <c r="V505" s="796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x14ac:dyDescent="0.2">
      <c r="A506" s="788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89"/>
      <c r="P506" s="794" t="s">
        <v>71</v>
      </c>
      <c r="Q506" s="795"/>
      <c r="R506" s="795"/>
      <c r="S506" s="795"/>
      <c r="T506" s="795"/>
      <c r="U506" s="795"/>
      <c r="V506" s="796"/>
      <c r="W506" s="37" t="s">
        <v>69</v>
      </c>
      <c r="X506" s="777">
        <f>IFERROR(SUM(X480:X504),"0")</f>
        <v>0</v>
      </c>
      <c r="Y506" s="777">
        <f>IFERROR(SUM(Y480:Y504),"0")</f>
        <v>0</v>
      </c>
      <c r="Z506" s="37"/>
      <c r="AA506" s="778"/>
      <c r="AB506" s="778"/>
      <c r="AC506" s="778"/>
    </row>
    <row r="507" spans="1:68" ht="14.25" customHeight="1" x14ac:dyDescent="0.25">
      <c r="A507" s="797" t="s">
        <v>73</v>
      </c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88"/>
      <c r="P507" s="788"/>
      <c r="Q507" s="788"/>
      <c r="R507" s="788"/>
      <c r="S507" s="788"/>
      <c r="T507" s="788"/>
      <c r="U507" s="788"/>
      <c r="V507" s="788"/>
      <c r="W507" s="788"/>
      <c r="X507" s="788"/>
      <c r="Y507" s="788"/>
      <c r="Z507" s="788"/>
      <c r="AA507" s="768"/>
      <c r="AB507" s="768"/>
      <c r="AC507" s="768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87"/>
      <c r="B510" s="788"/>
      <c r="C510" s="788"/>
      <c r="D510" s="788"/>
      <c r="E510" s="788"/>
      <c r="F510" s="788"/>
      <c r="G510" s="788"/>
      <c r="H510" s="788"/>
      <c r="I510" s="788"/>
      <c r="J510" s="788"/>
      <c r="K510" s="788"/>
      <c r="L510" s="788"/>
      <c r="M510" s="788"/>
      <c r="N510" s="788"/>
      <c r="O510" s="789"/>
      <c r="P510" s="794" t="s">
        <v>71</v>
      </c>
      <c r="Q510" s="795"/>
      <c r="R510" s="795"/>
      <c r="S510" s="795"/>
      <c r="T510" s="795"/>
      <c r="U510" s="795"/>
      <c r="V510" s="796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x14ac:dyDescent="0.2">
      <c r="A511" s="788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89"/>
      <c r="P511" s="794" t="s">
        <v>71</v>
      </c>
      <c r="Q511" s="795"/>
      <c r="R511" s="795"/>
      <c r="S511" s="795"/>
      <c r="T511" s="795"/>
      <c r="U511" s="795"/>
      <c r="V511" s="796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customHeight="1" x14ac:dyDescent="0.25">
      <c r="A512" s="797" t="s">
        <v>104</v>
      </c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88"/>
      <c r="P512" s="788"/>
      <c r="Q512" s="788"/>
      <c r="R512" s="788"/>
      <c r="S512" s="788"/>
      <c r="T512" s="788"/>
      <c r="U512" s="788"/>
      <c r="V512" s="788"/>
      <c r="W512" s="788"/>
      <c r="X512" s="788"/>
      <c r="Y512" s="788"/>
      <c r="Z512" s="788"/>
      <c r="AA512" s="768"/>
      <c r="AB512" s="768"/>
      <c r="AC512" s="768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7"/>
      <c r="B515" s="788"/>
      <c r="C515" s="788"/>
      <c r="D515" s="788"/>
      <c r="E515" s="788"/>
      <c r="F515" s="788"/>
      <c r="G515" s="788"/>
      <c r="H515" s="788"/>
      <c r="I515" s="788"/>
      <c r="J515" s="788"/>
      <c r="K515" s="788"/>
      <c r="L515" s="788"/>
      <c r="M515" s="788"/>
      <c r="N515" s="788"/>
      <c r="O515" s="789"/>
      <c r="P515" s="794" t="s">
        <v>71</v>
      </c>
      <c r="Q515" s="795"/>
      <c r="R515" s="795"/>
      <c r="S515" s="795"/>
      <c r="T515" s="795"/>
      <c r="U515" s="795"/>
      <c r="V515" s="796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x14ac:dyDescent="0.2">
      <c r="A516" s="788"/>
      <c r="B516" s="788"/>
      <c r="C516" s="788"/>
      <c r="D516" s="788"/>
      <c r="E516" s="788"/>
      <c r="F516" s="788"/>
      <c r="G516" s="788"/>
      <c r="H516" s="788"/>
      <c r="I516" s="788"/>
      <c r="J516" s="788"/>
      <c r="K516" s="788"/>
      <c r="L516" s="788"/>
      <c r="M516" s="788"/>
      <c r="N516" s="788"/>
      <c r="O516" s="789"/>
      <c r="P516" s="794" t="s">
        <v>71</v>
      </c>
      <c r="Q516" s="795"/>
      <c r="R516" s="795"/>
      <c r="S516" s="795"/>
      <c r="T516" s="795"/>
      <c r="U516" s="795"/>
      <c r="V516" s="796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customHeight="1" x14ac:dyDescent="0.25">
      <c r="A517" s="829" t="s">
        <v>820</v>
      </c>
      <c r="B517" s="788"/>
      <c r="C517" s="788"/>
      <c r="D517" s="788"/>
      <c r="E517" s="788"/>
      <c r="F517" s="788"/>
      <c r="G517" s="788"/>
      <c r="H517" s="788"/>
      <c r="I517" s="788"/>
      <c r="J517" s="788"/>
      <c r="K517" s="788"/>
      <c r="L517" s="788"/>
      <c r="M517" s="788"/>
      <c r="N517" s="788"/>
      <c r="O517" s="788"/>
      <c r="P517" s="788"/>
      <c r="Q517" s="788"/>
      <c r="R517" s="788"/>
      <c r="S517" s="788"/>
      <c r="T517" s="788"/>
      <c r="U517" s="788"/>
      <c r="V517" s="788"/>
      <c r="W517" s="788"/>
      <c r="X517" s="788"/>
      <c r="Y517" s="788"/>
      <c r="Z517" s="788"/>
      <c r="AA517" s="770"/>
      <c r="AB517" s="770"/>
      <c r="AC517" s="770"/>
    </row>
    <row r="518" spans="1:68" ht="14.25" customHeight="1" x14ac:dyDescent="0.25">
      <c r="A518" s="797" t="s">
        <v>172</v>
      </c>
      <c r="B518" s="788"/>
      <c r="C518" s="788"/>
      <c r="D518" s="788"/>
      <c r="E518" s="788"/>
      <c r="F518" s="788"/>
      <c r="G518" s="788"/>
      <c r="H518" s="788"/>
      <c r="I518" s="788"/>
      <c r="J518" s="788"/>
      <c r="K518" s="788"/>
      <c r="L518" s="788"/>
      <c r="M518" s="788"/>
      <c r="N518" s="788"/>
      <c r="O518" s="788"/>
      <c r="P518" s="788"/>
      <c r="Q518" s="788"/>
      <c r="R518" s="788"/>
      <c r="S518" s="788"/>
      <c r="T518" s="788"/>
      <c r="U518" s="788"/>
      <c r="V518" s="788"/>
      <c r="W518" s="788"/>
      <c r="X518" s="788"/>
      <c r="Y518" s="788"/>
      <c r="Z518" s="788"/>
      <c r="AA518" s="768"/>
      <c r="AB518" s="768"/>
      <c r="AC518" s="768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87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89"/>
      <c r="P520" s="794" t="s">
        <v>71</v>
      </c>
      <c r="Q520" s="795"/>
      <c r="R520" s="795"/>
      <c r="S520" s="795"/>
      <c r="T520" s="795"/>
      <c r="U520" s="795"/>
      <c r="V520" s="796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x14ac:dyDescent="0.2">
      <c r="A521" s="788"/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9"/>
      <c r="P521" s="794" t="s">
        <v>71</v>
      </c>
      <c r="Q521" s="795"/>
      <c r="R521" s="795"/>
      <c r="S521" s="795"/>
      <c r="T521" s="795"/>
      <c r="U521" s="795"/>
      <c r="V521" s="796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customHeight="1" x14ac:dyDescent="0.25">
      <c r="A522" s="797" t="s">
        <v>64</v>
      </c>
      <c r="B522" s="788"/>
      <c r="C522" s="788"/>
      <c r="D522" s="788"/>
      <c r="E522" s="788"/>
      <c r="F522" s="788"/>
      <c r="G522" s="788"/>
      <c r="H522" s="788"/>
      <c r="I522" s="788"/>
      <c r="J522" s="788"/>
      <c r="K522" s="788"/>
      <c r="L522" s="788"/>
      <c r="M522" s="788"/>
      <c r="N522" s="788"/>
      <c r="O522" s="788"/>
      <c r="P522" s="788"/>
      <c r="Q522" s="788"/>
      <c r="R522" s="788"/>
      <c r="S522" s="788"/>
      <c r="T522" s="788"/>
      <c r="U522" s="788"/>
      <c r="V522" s="788"/>
      <c r="W522" s="788"/>
      <c r="X522" s="788"/>
      <c r="Y522" s="788"/>
      <c r="Z522" s="788"/>
      <c r="AA522" s="768"/>
      <c r="AB522" s="768"/>
      <c r="AC522" s="768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119</v>
      </c>
      <c r="N523" s="33"/>
      <c r="O523" s="32">
        <v>50</v>
      </c>
      <c r="P523" s="911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0</v>
      </c>
      <c r="Y523" s="776">
        <f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8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7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89"/>
      <c r="P528" s="794" t="s">
        <v>71</v>
      </c>
      <c r="Q528" s="795"/>
      <c r="R528" s="795"/>
      <c r="S528" s="795"/>
      <c r="T528" s="795"/>
      <c r="U528" s="795"/>
      <c r="V528" s="796"/>
      <c r="W528" s="37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x14ac:dyDescent="0.2">
      <c r="A529" s="788"/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9"/>
      <c r="P529" s="794" t="s">
        <v>71</v>
      </c>
      <c r="Q529" s="795"/>
      <c r="R529" s="795"/>
      <c r="S529" s="795"/>
      <c r="T529" s="795"/>
      <c r="U529" s="795"/>
      <c r="V529" s="796"/>
      <c r="W529" s="37" t="s">
        <v>69</v>
      </c>
      <c r="X529" s="777">
        <f>IFERROR(SUM(X523:X527),"0")</f>
        <v>0</v>
      </c>
      <c r="Y529" s="777">
        <f>IFERROR(SUM(Y523:Y527),"0")</f>
        <v>0</v>
      </c>
      <c r="Z529" s="37"/>
      <c r="AA529" s="778"/>
      <c r="AB529" s="778"/>
      <c r="AC529" s="778"/>
    </row>
    <row r="530" spans="1:68" ht="14.25" customHeight="1" x14ac:dyDescent="0.25">
      <c r="A530" s="797" t="s">
        <v>104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68"/>
      <c r="AB530" s="768"/>
      <c r="AC530" s="768"/>
    </row>
    <row r="531" spans="1:68" ht="27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8"/>
      <c r="C532" s="788"/>
      <c r="D532" s="788"/>
      <c r="E532" s="788"/>
      <c r="F532" s="788"/>
      <c r="G532" s="788"/>
      <c r="H532" s="788"/>
      <c r="I532" s="788"/>
      <c r="J532" s="788"/>
      <c r="K532" s="788"/>
      <c r="L532" s="788"/>
      <c r="M532" s="788"/>
      <c r="N532" s="788"/>
      <c r="O532" s="789"/>
      <c r="P532" s="794" t="s">
        <v>71</v>
      </c>
      <c r="Q532" s="795"/>
      <c r="R532" s="795"/>
      <c r="S532" s="795"/>
      <c r="T532" s="795"/>
      <c r="U532" s="795"/>
      <c r="V532" s="796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x14ac:dyDescent="0.2">
      <c r="A533" s="788"/>
      <c r="B533" s="788"/>
      <c r="C533" s="788"/>
      <c r="D533" s="788"/>
      <c r="E533" s="788"/>
      <c r="F533" s="788"/>
      <c r="G533" s="788"/>
      <c r="H533" s="788"/>
      <c r="I533" s="788"/>
      <c r="J533" s="788"/>
      <c r="K533" s="788"/>
      <c r="L533" s="788"/>
      <c r="M533" s="788"/>
      <c r="N533" s="788"/>
      <c r="O533" s="789"/>
      <c r="P533" s="794" t="s">
        <v>71</v>
      </c>
      <c r="Q533" s="795"/>
      <c r="R533" s="795"/>
      <c r="S533" s="795"/>
      <c r="T533" s="795"/>
      <c r="U533" s="795"/>
      <c r="V533" s="796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customHeight="1" x14ac:dyDescent="0.25">
      <c r="A534" s="797" t="s">
        <v>840</v>
      </c>
      <c r="B534" s="788"/>
      <c r="C534" s="788"/>
      <c r="D534" s="788"/>
      <c r="E534" s="788"/>
      <c r="F534" s="788"/>
      <c r="G534" s="788"/>
      <c r="H534" s="788"/>
      <c r="I534" s="788"/>
      <c r="J534" s="788"/>
      <c r="K534" s="788"/>
      <c r="L534" s="788"/>
      <c r="M534" s="788"/>
      <c r="N534" s="788"/>
      <c r="O534" s="788"/>
      <c r="P534" s="788"/>
      <c r="Q534" s="788"/>
      <c r="R534" s="788"/>
      <c r="S534" s="788"/>
      <c r="T534" s="788"/>
      <c r="U534" s="788"/>
      <c r="V534" s="788"/>
      <c r="W534" s="788"/>
      <c r="X534" s="788"/>
      <c r="Y534" s="788"/>
      <c r="Z534" s="788"/>
      <c r="AA534" s="768"/>
      <c r="AB534" s="768"/>
      <c r="AC534" s="768"/>
    </row>
    <row r="535" spans="1:68" ht="27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04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89"/>
      <c r="P536" s="794" t="s">
        <v>71</v>
      </c>
      <c r="Q536" s="795"/>
      <c r="R536" s="795"/>
      <c r="S536" s="795"/>
      <c r="T536" s="795"/>
      <c r="U536" s="795"/>
      <c r="V536" s="796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x14ac:dyDescent="0.2">
      <c r="A537" s="788"/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9"/>
      <c r="P537" s="794" t="s">
        <v>71</v>
      </c>
      <c r="Q537" s="795"/>
      <c r="R537" s="795"/>
      <c r="S537" s="795"/>
      <c r="T537" s="795"/>
      <c r="U537" s="795"/>
      <c r="V537" s="796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customHeight="1" x14ac:dyDescent="0.25">
      <c r="A538" s="829" t="s">
        <v>844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70"/>
      <c r="AB538" s="770"/>
      <c r="AC538" s="770"/>
    </row>
    <row r="539" spans="1:68" ht="14.25" customHeight="1" x14ac:dyDescent="0.25">
      <c r="A539" s="797" t="s">
        <v>64</v>
      </c>
      <c r="B539" s="788"/>
      <c r="C539" s="788"/>
      <c r="D539" s="788"/>
      <c r="E539" s="788"/>
      <c r="F539" s="788"/>
      <c r="G539" s="788"/>
      <c r="H539" s="788"/>
      <c r="I539" s="788"/>
      <c r="J539" s="788"/>
      <c r="K539" s="788"/>
      <c r="L539" s="788"/>
      <c r="M539" s="788"/>
      <c r="N539" s="788"/>
      <c r="O539" s="788"/>
      <c r="P539" s="788"/>
      <c r="Q539" s="788"/>
      <c r="R539" s="788"/>
      <c r="S539" s="788"/>
      <c r="T539" s="788"/>
      <c r="U539" s="788"/>
      <c r="V539" s="788"/>
      <c r="W539" s="788"/>
      <c r="X539" s="788"/>
      <c r="Y539" s="788"/>
      <c r="Z539" s="788"/>
      <c r="AA539" s="768"/>
      <c r="AB539" s="768"/>
      <c r="AC539" s="768"/>
    </row>
    <row r="540" spans="1:68" ht="27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9"/>
      <c r="P544" s="794" t="s">
        <v>71</v>
      </c>
      <c r="Q544" s="795"/>
      <c r="R544" s="795"/>
      <c r="S544" s="795"/>
      <c r="T544" s="795"/>
      <c r="U544" s="795"/>
      <c r="V544" s="796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x14ac:dyDescent="0.2">
      <c r="A545" s="788"/>
      <c r="B545" s="788"/>
      <c r="C545" s="788"/>
      <c r="D545" s="788"/>
      <c r="E545" s="788"/>
      <c r="F545" s="788"/>
      <c r="G545" s="788"/>
      <c r="H545" s="788"/>
      <c r="I545" s="788"/>
      <c r="J545" s="788"/>
      <c r="K545" s="788"/>
      <c r="L545" s="788"/>
      <c r="M545" s="788"/>
      <c r="N545" s="788"/>
      <c r="O545" s="789"/>
      <c r="P545" s="794" t="s">
        <v>71</v>
      </c>
      <c r="Q545" s="795"/>
      <c r="R545" s="795"/>
      <c r="S545" s="795"/>
      <c r="T545" s="795"/>
      <c r="U545" s="795"/>
      <c r="V545" s="796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customHeight="1" x14ac:dyDescent="0.25">
      <c r="A546" s="829" t="s">
        <v>856</v>
      </c>
      <c r="B546" s="788"/>
      <c r="C546" s="788"/>
      <c r="D546" s="788"/>
      <c r="E546" s="788"/>
      <c r="F546" s="788"/>
      <c r="G546" s="788"/>
      <c r="H546" s="788"/>
      <c r="I546" s="788"/>
      <c r="J546" s="788"/>
      <c r="K546" s="788"/>
      <c r="L546" s="788"/>
      <c r="M546" s="788"/>
      <c r="N546" s="788"/>
      <c r="O546" s="788"/>
      <c r="P546" s="788"/>
      <c r="Q546" s="788"/>
      <c r="R546" s="788"/>
      <c r="S546" s="788"/>
      <c r="T546" s="788"/>
      <c r="U546" s="788"/>
      <c r="V546" s="788"/>
      <c r="W546" s="788"/>
      <c r="X546" s="788"/>
      <c r="Y546" s="788"/>
      <c r="Z546" s="788"/>
      <c r="AA546" s="770"/>
      <c r="AB546" s="770"/>
      <c r="AC546" s="770"/>
    </row>
    <row r="547" spans="1:68" ht="14.25" customHeight="1" x14ac:dyDescent="0.25">
      <c r="A547" s="797" t="s">
        <v>64</v>
      </c>
      <c r="B547" s="788"/>
      <c r="C547" s="788"/>
      <c r="D547" s="788"/>
      <c r="E547" s="788"/>
      <c r="F547" s="788"/>
      <c r="G547" s="788"/>
      <c r="H547" s="788"/>
      <c r="I547" s="788"/>
      <c r="J547" s="788"/>
      <c r="K547" s="788"/>
      <c r="L547" s="788"/>
      <c r="M547" s="788"/>
      <c r="N547" s="788"/>
      <c r="O547" s="788"/>
      <c r="P547" s="788"/>
      <c r="Q547" s="788"/>
      <c r="R547" s="788"/>
      <c r="S547" s="788"/>
      <c r="T547" s="788"/>
      <c r="U547" s="788"/>
      <c r="V547" s="788"/>
      <c r="W547" s="788"/>
      <c r="X547" s="788"/>
      <c r="Y547" s="788"/>
      <c r="Z547" s="788"/>
      <c r="AA547" s="768"/>
      <c r="AB547" s="768"/>
      <c r="AC547" s="768"/>
    </row>
    <row r="548" spans="1:68" ht="27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8"/>
      <c r="C549" s="788"/>
      <c r="D549" s="788"/>
      <c r="E549" s="788"/>
      <c r="F549" s="788"/>
      <c r="G549" s="788"/>
      <c r="H549" s="788"/>
      <c r="I549" s="788"/>
      <c r="J549" s="788"/>
      <c r="K549" s="788"/>
      <c r="L549" s="788"/>
      <c r="M549" s="788"/>
      <c r="N549" s="788"/>
      <c r="O549" s="789"/>
      <c r="P549" s="794" t="s">
        <v>71</v>
      </c>
      <c r="Q549" s="795"/>
      <c r="R549" s="795"/>
      <c r="S549" s="795"/>
      <c r="T549" s="795"/>
      <c r="U549" s="795"/>
      <c r="V549" s="796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x14ac:dyDescent="0.2">
      <c r="A550" s="788"/>
      <c r="B550" s="788"/>
      <c r="C550" s="788"/>
      <c r="D550" s="788"/>
      <c r="E550" s="788"/>
      <c r="F550" s="788"/>
      <c r="G550" s="788"/>
      <c r="H550" s="788"/>
      <c r="I550" s="788"/>
      <c r="J550" s="788"/>
      <c r="K550" s="788"/>
      <c r="L550" s="788"/>
      <c r="M550" s="788"/>
      <c r="N550" s="788"/>
      <c r="O550" s="789"/>
      <c r="P550" s="794" t="s">
        <v>71</v>
      </c>
      <c r="Q550" s="795"/>
      <c r="R550" s="795"/>
      <c r="S550" s="795"/>
      <c r="T550" s="795"/>
      <c r="U550" s="795"/>
      <c r="V550" s="796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customHeight="1" x14ac:dyDescent="0.2">
      <c r="A551" s="874" t="s">
        <v>860</v>
      </c>
      <c r="B551" s="875"/>
      <c r="C551" s="875"/>
      <c r="D551" s="875"/>
      <c r="E551" s="875"/>
      <c r="F551" s="875"/>
      <c r="G551" s="875"/>
      <c r="H551" s="875"/>
      <c r="I551" s="875"/>
      <c r="J551" s="875"/>
      <c r="K551" s="875"/>
      <c r="L551" s="875"/>
      <c r="M551" s="875"/>
      <c r="N551" s="875"/>
      <c r="O551" s="875"/>
      <c r="P551" s="875"/>
      <c r="Q551" s="875"/>
      <c r="R551" s="875"/>
      <c r="S551" s="875"/>
      <c r="T551" s="875"/>
      <c r="U551" s="875"/>
      <c r="V551" s="875"/>
      <c r="W551" s="875"/>
      <c r="X551" s="875"/>
      <c r="Y551" s="875"/>
      <c r="Z551" s="875"/>
      <c r="AA551" s="48"/>
      <c r="AB551" s="48"/>
      <c r="AC551" s="48"/>
    </row>
    <row r="552" spans="1:68" ht="16.5" customHeight="1" x14ac:dyDescent="0.25">
      <c r="A552" s="829" t="s">
        <v>860</v>
      </c>
      <c r="B552" s="788"/>
      <c r="C552" s="788"/>
      <c r="D552" s="788"/>
      <c r="E552" s="788"/>
      <c r="F552" s="788"/>
      <c r="G552" s="788"/>
      <c r="H552" s="788"/>
      <c r="I552" s="788"/>
      <c r="J552" s="788"/>
      <c r="K552" s="788"/>
      <c r="L552" s="788"/>
      <c r="M552" s="788"/>
      <c r="N552" s="788"/>
      <c r="O552" s="788"/>
      <c r="P552" s="788"/>
      <c r="Q552" s="788"/>
      <c r="R552" s="788"/>
      <c r="S552" s="788"/>
      <c r="T552" s="788"/>
      <c r="U552" s="788"/>
      <c r="V552" s="788"/>
      <c r="W552" s="788"/>
      <c r="X552" s="788"/>
      <c r="Y552" s="788"/>
      <c r="Z552" s="788"/>
      <c r="AA552" s="770"/>
      <c r="AB552" s="770"/>
      <c r="AC552" s="770"/>
    </row>
    <row r="553" spans="1:68" ht="14.25" customHeight="1" x14ac:dyDescent="0.25">
      <c r="A553" s="797" t="s">
        <v>115</v>
      </c>
      <c r="B553" s="788"/>
      <c r="C553" s="788"/>
      <c r="D553" s="788"/>
      <c r="E553" s="788"/>
      <c r="F553" s="788"/>
      <c r="G553" s="788"/>
      <c r="H553" s="788"/>
      <c r="I553" s="788"/>
      <c r="J553" s="788"/>
      <c r="K553" s="788"/>
      <c r="L553" s="788"/>
      <c r="M553" s="788"/>
      <c r="N553" s="788"/>
      <c r="O553" s="788"/>
      <c r="P553" s="788"/>
      <c r="Q553" s="788"/>
      <c r="R553" s="788"/>
      <c r="S553" s="788"/>
      <c r="T553" s="788"/>
      <c r="U553" s="788"/>
      <c r="V553" s="788"/>
      <c r="W553" s="788"/>
      <c r="X553" s="788"/>
      <c r="Y553" s="788"/>
      <c r="Z553" s="788"/>
      <c r="AA553" s="768"/>
      <c r="AB553" s="768"/>
      <c r="AC553" s="768"/>
    </row>
    <row r="554" spans="1:68" ht="27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119</v>
      </c>
      <c r="N554" s="33"/>
      <c r="O554" s="32">
        <v>60</v>
      </c>
      <c r="P554" s="1066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119</v>
      </c>
      <c r="N555" s="33"/>
      <c r="O555" s="32">
        <v>60</v>
      </c>
      <c r="P555" s="11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122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119</v>
      </c>
      <c r="N556" s="33"/>
      <c r="O556" s="32">
        <v>60</v>
      </c>
      <c r="P556" s="9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119</v>
      </c>
      <c r="N557" s="33"/>
      <c r="O557" s="32">
        <v>60</v>
      </c>
      <c r="P557" s="11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119</v>
      </c>
      <c r="N558" s="33"/>
      <c r="O558" s="32">
        <v>60</v>
      </c>
      <c r="P558" s="10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0</v>
      </c>
      <c r="Y558" s="776">
        <f t="shared" si="104"/>
        <v>0</v>
      </c>
      <c r="Z558" s="36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119</v>
      </c>
      <c r="N561" s="33"/>
      <c r="O561" s="32">
        <v>60</v>
      </c>
      <c r="P561" s="10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119</v>
      </c>
      <c r="N562" s="33"/>
      <c r="O562" s="32">
        <v>60</v>
      </c>
      <c r="P562" s="8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122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119</v>
      </c>
      <c r="N563" s="33"/>
      <c r="O563" s="32">
        <v>60</v>
      </c>
      <c r="P563" s="8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119</v>
      </c>
      <c r="N564" s="33"/>
      <c r="O564" s="32">
        <v>60</v>
      </c>
      <c r="P564" s="10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119</v>
      </c>
      <c r="N565" s="33"/>
      <c r="O565" s="32">
        <v>60</v>
      </c>
      <c r="P565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x14ac:dyDescent="0.2">
      <c r="A566" s="787"/>
      <c r="B566" s="788"/>
      <c r="C566" s="788"/>
      <c r="D566" s="788"/>
      <c r="E566" s="788"/>
      <c r="F566" s="788"/>
      <c r="G566" s="788"/>
      <c r="H566" s="788"/>
      <c r="I566" s="788"/>
      <c r="J566" s="788"/>
      <c r="K566" s="788"/>
      <c r="L566" s="788"/>
      <c r="M566" s="788"/>
      <c r="N566" s="788"/>
      <c r="O566" s="789"/>
      <c r="P566" s="794" t="s">
        <v>71</v>
      </c>
      <c r="Q566" s="795"/>
      <c r="R566" s="795"/>
      <c r="S566" s="795"/>
      <c r="T566" s="795"/>
      <c r="U566" s="795"/>
      <c r="V566" s="796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x14ac:dyDescent="0.2">
      <c r="A567" s="788"/>
      <c r="B567" s="788"/>
      <c r="C567" s="788"/>
      <c r="D567" s="788"/>
      <c r="E567" s="788"/>
      <c r="F567" s="788"/>
      <c r="G567" s="788"/>
      <c r="H567" s="788"/>
      <c r="I567" s="788"/>
      <c r="J567" s="788"/>
      <c r="K567" s="788"/>
      <c r="L567" s="788"/>
      <c r="M567" s="788"/>
      <c r="N567" s="788"/>
      <c r="O567" s="789"/>
      <c r="P567" s="794" t="s">
        <v>71</v>
      </c>
      <c r="Q567" s="795"/>
      <c r="R567" s="795"/>
      <c r="S567" s="795"/>
      <c r="T567" s="795"/>
      <c r="U567" s="795"/>
      <c r="V567" s="796"/>
      <c r="W567" s="37" t="s">
        <v>69</v>
      </c>
      <c r="X567" s="777">
        <f>IFERROR(SUM(X554:X565),"0")</f>
        <v>0</v>
      </c>
      <c r="Y567" s="777">
        <f>IFERROR(SUM(Y554:Y565),"0")</f>
        <v>0</v>
      </c>
      <c r="Z567" s="37"/>
      <c r="AA567" s="778"/>
      <c r="AB567" s="778"/>
      <c r="AC567" s="778"/>
    </row>
    <row r="568" spans="1:68" ht="14.25" customHeight="1" x14ac:dyDescent="0.25">
      <c r="A568" s="797" t="s">
        <v>172</v>
      </c>
      <c r="B568" s="788"/>
      <c r="C568" s="788"/>
      <c r="D568" s="788"/>
      <c r="E568" s="788"/>
      <c r="F568" s="788"/>
      <c r="G568" s="788"/>
      <c r="H568" s="788"/>
      <c r="I568" s="788"/>
      <c r="J568" s="788"/>
      <c r="K568" s="788"/>
      <c r="L568" s="788"/>
      <c r="M568" s="788"/>
      <c r="N568" s="788"/>
      <c r="O568" s="788"/>
      <c r="P568" s="788"/>
      <c r="Q568" s="788"/>
      <c r="R568" s="788"/>
      <c r="S568" s="788"/>
      <c r="T568" s="788"/>
      <c r="U568" s="788"/>
      <c r="V568" s="788"/>
      <c r="W568" s="788"/>
      <c r="X568" s="788"/>
      <c r="Y568" s="788"/>
      <c r="Z568" s="788"/>
      <c r="AA568" s="768"/>
      <c r="AB568" s="768"/>
      <c r="AC568" s="768"/>
    </row>
    <row r="569" spans="1:68" ht="16.5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119</v>
      </c>
      <c r="N569" s="33"/>
      <c r="O569" s="32">
        <v>55</v>
      </c>
      <c r="P569" s="10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0</v>
      </c>
      <c r="Y569" s="776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893</v>
      </c>
      <c r="B570" s="54" t="s">
        <v>894</v>
      </c>
      <c r="C570" s="31">
        <v>4301020206</v>
      </c>
      <c r="D570" s="779">
        <v>4680115880054</v>
      </c>
      <c r="E570" s="780"/>
      <c r="F570" s="774">
        <v>0.6</v>
      </c>
      <c r="G570" s="32">
        <v>6</v>
      </c>
      <c r="H570" s="774">
        <v>3.6</v>
      </c>
      <c r="I570" s="774">
        <v>3.81</v>
      </c>
      <c r="J570" s="32">
        <v>132</v>
      </c>
      <c r="K570" s="32" t="s">
        <v>128</v>
      </c>
      <c r="L570" s="32"/>
      <c r="M570" s="33" t="s">
        <v>119</v>
      </c>
      <c r="N570" s="33"/>
      <c r="O570" s="32">
        <v>55</v>
      </c>
      <c r="P570" s="8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893</v>
      </c>
      <c r="B571" s="54" t="s">
        <v>895</v>
      </c>
      <c r="C571" s="31">
        <v>4301020364</v>
      </c>
      <c r="D571" s="779">
        <v>4680115880054</v>
      </c>
      <c r="E571" s="780"/>
      <c r="F571" s="774">
        <v>0.6</v>
      </c>
      <c r="G571" s="32">
        <v>8</v>
      </c>
      <c r="H571" s="774">
        <v>4.8</v>
      </c>
      <c r="I571" s="774">
        <v>6.96</v>
      </c>
      <c r="J571" s="32">
        <v>120</v>
      </c>
      <c r="K571" s="32" t="s">
        <v>128</v>
      </c>
      <c r="L571" s="32"/>
      <c r="M571" s="33" t="s">
        <v>119</v>
      </c>
      <c r="N571" s="33"/>
      <c r="O571" s="32">
        <v>55</v>
      </c>
      <c r="P571" s="87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787"/>
      <c r="B572" s="788"/>
      <c r="C572" s="788"/>
      <c r="D572" s="788"/>
      <c r="E572" s="788"/>
      <c r="F572" s="788"/>
      <c r="G572" s="788"/>
      <c r="H572" s="788"/>
      <c r="I572" s="788"/>
      <c r="J572" s="788"/>
      <c r="K572" s="788"/>
      <c r="L572" s="788"/>
      <c r="M572" s="788"/>
      <c r="N572" s="788"/>
      <c r="O572" s="789"/>
      <c r="P572" s="794" t="s">
        <v>71</v>
      </c>
      <c r="Q572" s="795"/>
      <c r="R572" s="795"/>
      <c r="S572" s="795"/>
      <c r="T572" s="795"/>
      <c r="U572" s="795"/>
      <c r="V572" s="796"/>
      <c r="W572" s="37" t="s">
        <v>72</v>
      </c>
      <c r="X572" s="777">
        <f>IFERROR(X569/H569,"0")+IFERROR(X570/H570,"0")+IFERROR(X571/H571,"0")</f>
        <v>0</v>
      </c>
      <c r="Y572" s="777">
        <f>IFERROR(Y569/H569,"0")+IFERROR(Y570/H570,"0")+IFERROR(Y571/H571,"0")</f>
        <v>0</v>
      </c>
      <c r="Z572" s="777">
        <f>IFERROR(IF(Z569="",0,Z569),"0")+IFERROR(IF(Z570="",0,Z570),"0")+IFERROR(IF(Z571="",0,Z571),"0")</f>
        <v>0</v>
      </c>
      <c r="AA572" s="778"/>
      <c r="AB572" s="778"/>
      <c r="AC572" s="778"/>
    </row>
    <row r="573" spans="1:68" x14ac:dyDescent="0.2">
      <c r="A573" s="788"/>
      <c r="B573" s="788"/>
      <c r="C573" s="788"/>
      <c r="D573" s="788"/>
      <c r="E573" s="788"/>
      <c r="F573" s="788"/>
      <c r="G573" s="788"/>
      <c r="H573" s="788"/>
      <c r="I573" s="788"/>
      <c r="J573" s="788"/>
      <c r="K573" s="788"/>
      <c r="L573" s="788"/>
      <c r="M573" s="788"/>
      <c r="N573" s="788"/>
      <c r="O573" s="789"/>
      <c r="P573" s="794" t="s">
        <v>71</v>
      </c>
      <c r="Q573" s="795"/>
      <c r="R573" s="795"/>
      <c r="S573" s="795"/>
      <c r="T573" s="795"/>
      <c r="U573" s="795"/>
      <c r="V573" s="796"/>
      <c r="W573" s="37" t="s">
        <v>69</v>
      </c>
      <c r="X573" s="777">
        <f>IFERROR(SUM(X569:X571),"0")</f>
        <v>0</v>
      </c>
      <c r="Y573" s="777">
        <f>IFERROR(SUM(Y569:Y571),"0")</f>
        <v>0</v>
      </c>
      <c r="Z573" s="37"/>
      <c r="AA573" s="778"/>
      <c r="AB573" s="778"/>
      <c r="AC573" s="778"/>
    </row>
    <row r="574" spans="1:68" ht="14.25" customHeight="1" x14ac:dyDescent="0.25">
      <c r="A574" s="797" t="s">
        <v>64</v>
      </c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88"/>
      <c r="P574" s="788"/>
      <c r="Q574" s="788"/>
      <c r="R574" s="788"/>
      <c r="S574" s="788"/>
      <c r="T574" s="788"/>
      <c r="U574" s="788"/>
      <c r="V574" s="788"/>
      <c r="W574" s="788"/>
      <c r="X574" s="788"/>
      <c r="Y574" s="788"/>
      <c r="Z574" s="788"/>
      <c r="AA574" s="768"/>
      <c r="AB574" s="768"/>
      <c r="AC574" s="768"/>
    </row>
    <row r="575" spans="1:68" ht="27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119</v>
      </c>
      <c r="N575" s="33"/>
      <c r="O575" s="32">
        <v>60</v>
      </c>
      <c r="P575" s="11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0</v>
      </c>
      <c r="Y576" s="776">
        <f t="shared" si="110"/>
        <v>0</v>
      </c>
      <c r="Z576" s="36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0</v>
      </c>
      <c r="Y577" s="776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119</v>
      </c>
      <c r="N578" s="33"/>
      <c r="O578" s="32">
        <v>60</v>
      </c>
      <c r="P578" s="11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119</v>
      </c>
      <c r="N579" s="33"/>
      <c r="O579" s="32">
        <v>60</v>
      </c>
      <c r="P579" s="117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6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x14ac:dyDescent="0.2">
      <c r="A584" s="787"/>
      <c r="B584" s="788"/>
      <c r="C584" s="788"/>
      <c r="D584" s="788"/>
      <c r="E584" s="788"/>
      <c r="F584" s="788"/>
      <c r="G584" s="788"/>
      <c r="H584" s="788"/>
      <c r="I584" s="788"/>
      <c r="J584" s="788"/>
      <c r="K584" s="788"/>
      <c r="L584" s="788"/>
      <c r="M584" s="788"/>
      <c r="N584" s="788"/>
      <c r="O584" s="789"/>
      <c r="P584" s="794" t="s">
        <v>71</v>
      </c>
      <c r="Q584" s="795"/>
      <c r="R584" s="795"/>
      <c r="S584" s="795"/>
      <c r="T584" s="795"/>
      <c r="U584" s="795"/>
      <c r="V584" s="796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0</v>
      </c>
      <c r="Y584" s="777">
        <f>IFERROR(Y575/H575,"0")+IFERROR(Y576/H576,"0")+IFERROR(Y577/H577,"0")+IFERROR(Y578/H578,"0")+IFERROR(Y579/H579,"0")+IFERROR(Y580/H580,"0")+IFERROR(Y581/H581,"0")+IFERROR(Y582/H582,"0")+IFERROR(Y583/H583,"0")</f>
        <v>0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778"/>
      <c r="AB584" s="778"/>
      <c r="AC584" s="778"/>
    </row>
    <row r="585" spans="1:68" x14ac:dyDescent="0.2">
      <c r="A585" s="788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89"/>
      <c r="P585" s="794" t="s">
        <v>71</v>
      </c>
      <c r="Q585" s="795"/>
      <c r="R585" s="795"/>
      <c r="S585" s="795"/>
      <c r="T585" s="795"/>
      <c r="U585" s="795"/>
      <c r="V585" s="796"/>
      <c r="W585" s="37" t="s">
        <v>69</v>
      </c>
      <c r="X585" s="777">
        <f>IFERROR(SUM(X575:X583),"0")</f>
        <v>0</v>
      </c>
      <c r="Y585" s="777">
        <f>IFERROR(SUM(Y575:Y583),"0")</f>
        <v>0</v>
      </c>
      <c r="Z585" s="37"/>
      <c r="AA585" s="778"/>
      <c r="AB585" s="778"/>
      <c r="AC585" s="778"/>
    </row>
    <row r="586" spans="1:68" ht="14.25" customHeight="1" x14ac:dyDescent="0.25">
      <c r="A586" s="797" t="s">
        <v>73</v>
      </c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88"/>
      <c r="P586" s="788"/>
      <c r="Q586" s="788"/>
      <c r="R586" s="788"/>
      <c r="S586" s="788"/>
      <c r="T586" s="788"/>
      <c r="U586" s="788"/>
      <c r="V586" s="788"/>
      <c r="W586" s="788"/>
      <c r="X586" s="788"/>
      <c r="Y586" s="788"/>
      <c r="Z586" s="788"/>
      <c r="AA586" s="768"/>
      <c r="AB586" s="768"/>
      <c r="AC586" s="768"/>
    </row>
    <row r="587" spans="1:68" ht="27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8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87"/>
      <c r="B590" s="788"/>
      <c r="C590" s="788"/>
      <c r="D590" s="788"/>
      <c r="E590" s="788"/>
      <c r="F590" s="788"/>
      <c r="G590" s="788"/>
      <c r="H590" s="788"/>
      <c r="I590" s="788"/>
      <c r="J590" s="788"/>
      <c r="K590" s="788"/>
      <c r="L590" s="788"/>
      <c r="M590" s="788"/>
      <c r="N590" s="788"/>
      <c r="O590" s="789"/>
      <c r="P590" s="794" t="s">
        <v>71</v>
      </c>
      <c r="Q590" s="795"/>
      <c r="R590" s="795"/>
      <c r="S590" s="795"/>
      <c r="T590" s="795"/>
      <c r="U590" s="795"/>
      <c r="V590" s="796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x14ac:dyDescent="0.2">
      <c r="A591" s="788"/>
      <c r="B591" s="788"/>
      <c r="C591" s="788"/>
      <c r="D591" s="788"/>
      <c r="E591" s="788"/>
      <c r="F591" s="788"/>
      <c r="G591" s="788"/>
      <c r="H591" s="788"/>
      <c r="I591" s="788"/>
      <c r="J591" s="788"/>
      <c r="K591" s="788"/>
      <c r="L591" s="788"/>
      <c r="M591" s="788"/>
      <c r="N591" s="788"/>
      <c r="O591" s="789"/>
      <c r="P591" s="794" t="s">
        <v>71</v>
      </c>
      <c r="Q591" s="795"/>
      <c r="R591" s="795"/>
      <c r="S591" s="795"/>
      <c r="T591" s="795"/>
      <c r="U591" s="795"/>
      <c r="V591" s="796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customHeight="1" x14ac:dyDescent="0.25">
      <c r="A592" s="797" t="s">
        <v>213</v>
      </c>
      <c r="B592" s="788"/>
      <c r="C592" s="788"/>
      <c r="D592" s="788"/>
      <c r="E592" s="788"/>
      <c r="F592" s="788"/>
      <c r="G592" s="788"/>
      <c r="H592" s="788"/>
      <c r="I592" s="788"/>
      <c r="J592" s="788"/>
      <c r="K592" s="788"/>
      <c r="L592" s="788"/>
      <c r="M592" s="788"/>
      <c r="N592" s="788"/>
      <c r="O592" s="788"/>
      <c r="P592" s="788"/>
      <c r="Q592" s="788"/>
      <c r="R592" s="788"/>
      <c r="S592" s="788"/>
      <c r="T592" s="788"/>
      <c r="U592" s="788"/>
      <c r="V592" s="788"/>
      <c r="W592" s="788"/>
      <c r="X592" s="788"/>
      <c r="Y592" s="788"/>
      <c r="Z592" s="788"/>
      <c r="AA592" s="768"/>
      <c r="AB592" s="768"/>
      <c r="AC592" s="768"/>
    </row>
    <row r="593" spans="1:68" ht="27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793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87"/>
      <c r="B595" s="788"/>
      <c r="C595" s="788"/>
      <c r="D595" s="788"/>
      <c r="E595" s="788"/>
      <c r="F595" s="788"/>
      <c r="G595" s="788"/>
      <c r="H595" s="788"/>
      <c r="I595" s="788"/>
      <c r="J595" s="788"/>
      <c r="K595" s="788"/>
      <c r="L595" s="788"/>
      <c r="M595" s="788"/>
      <c r="N595" s="788"/>
      <c r="O595" s="789"/>
      <c r="P595" s="794" t="s">
        <v>71</v>
      </c>
      <c r="Q595" s="795"/>
      <c r="R595" s="795"/>
      <c r="S595" s="795"/>
      <c r="T595" s="795"/>
      <c r="U595" s="795"/>
      <c r="V595" s="796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x14ac:dyDescent="0.2">
      <c r="A596" s="788"/>
      <c r="B596" s="788"/>
      <c r="C596" s="788"/>
      <c r="D596" s="788"/>
      <c r="E596" s="788"/>
      <c r="F596" s="788"/>
      <c r="G596" s="788"/>
      <c r="H596" s="788"/>
      <c r="I596" s="788"/>
      <c r="J596" s="788"/>
      <c r="K596" s="788"/>
      <c r="L596" s="788"/>
      <c r="M596" s="788"/>
      <c r="N596" s="788"/>
      <c r="O596" s="789"/>
      <c r="P596" s="794" t="s">
        <v>71</v>
      </c>
      <c r="Q596" s="795"/>
      <c r="R596" s="795"/>
      <c r="S596" s="795"/>
      <c r="T596" s="795"/>
      <c r="U596" s="795"/>
      <c r="V596" s="796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customHeight="1" x14ac:dyDescent="0.2">
      <c r="A597" s="874" t="s">
        <v>932</v>
      </c>
      <c r="B597" s="875"/>
      <c r="C597" s="875"/>
      <c r="D597" s="875"/>
      <c r="E597" s="875"/>
      <c r="F597" s="875"/>
      <c r="G597" s="875"/>
      <c r="H597" s="875"/>
      <c r="I597" s="875"/>
      <c r="J597" s="875"/>
      <c r="K597" s="875"/>
      <c r="L597" s="875"/>
      <c r="M597" s="875"/>
      <c r="N597" s="875"/>
      <c r="O597" s="875"/>
      <c r="P597" s="875"/>
      <c r="Q597" s="875"/>
      <c r="R597" s="875"/>
      <c r="S597" s="875"/>
      <c r="T597" s="875"/>
      <c r="U597" s="875"/>
      <c r="V597" s="875"/>
      <c r="W597" s="875"/>
      <c r="X597" s="875"/>
      <c r="Y597" s="875"/>
      <c r="Z597" s="875"/>
      <c r="AA597" s="48"/>
      <c r="AB597" s="48"/>
      <c r="AC597" s="48"/>
    </row>
    <row r="598" spans="1:68" ht="16.5" customHeight="1" x14ac:dyDescent="0.25">
      <c r="A598" s="829" t="s">
        <v>932</v>
      </c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88"/>
      <c r="P598" s="788"/>
      <c r="Q598" s="788"/>
      <c r="R598" s="788"/>
      <c r="S598" s="788"/>
      <c r="T598" s="788"/>
      <c r="U598" s="788"/>
      <c r="V598" s="788"/>
      <c r="W598" s="788"/>
      <c r="X598" s="788"/>
      <c r="Y598" s="788"/>
      <c r="Z598" s="788"/>
      <c r="AA598" s="770"/>
      <c r="AB598" s="770"/>
      <c r="AC598" s="770"/>
    </row>
    <row r="599" spans="1:68" ht="14.25" customHeight="1" x14ac:dyDescent="0.25">
      <c r="A599" s="797" t="s">
        <v>115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68"/>
      <c r="AB599" s="768"/>
      <c r="AC599" s="768"/>
    </row>
    <row r="600" spans="1:68" ht="27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792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119</v>
      </c>
      <c r="N601" s="33"/>
      <c r="O601" s="32">
        <v>50</v>
      </c>
      <c r="P601" s="1163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119</v>
      </c>
      <c r="N602" s="33"/>
      <c r="O602" s="32">
        <v>50</v>
      </c>
      <c r="P602" s="1024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119</v>
      </c>
      <c r="N603" s="33"/>
      <c r="O603" s="32">
        <v>55</v>
      </c>
      <c r="P603" s="1167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30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119</v>
      </c>
      <c r="N605" s="33"/>
      <c r="O605" s="32">
        <v>50</v>
      </c>
      <c r="P605" s="1075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119</v>
      </c>
      <c r="N606" s="33"/>
      <c r="O606" s="32">
        <v>55</v>
      </c>
      <c r="P606" s="965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x14ac:dyDescent="0.2">
      <c r="A607" s="787"/>
      <c r="B607" s="788"/>
      <c r="C607" s="788"/>
      <c r="D607" s="788"/>
      <c r="E607" s="788"/>
      <c r="F607" s="788"/>
      <c r="G607" s="788"/>
      <c r="H607" s="788"/>
      <c r="I607" s="788"/>
      <c r="J607" s="788"/>
      <c r="K607" s="788"/>
      <c r="L607" s="788"/>
      <c r="M607" s="788"/>
      <c r="N607" s="788"/>
      <c r="O607" s="789"/>
      <c r="P607" s="794" t="s">
        <v>71</v>
      </c>
      <c r="Q607" s="795"/>
      <c r="R607" s="795"/>
      <c r="S607" s="795"/>
      <c r="T607" s="795"/>
      <c r="U607" s="795"/>
      <c r="V607" s="796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x14ac:dyDescent="0.2">
      <c r="A608" s="788"/>
      <c r="B608" s="788"/>
      <c r="C608" s="788"/>
      <c r="D608" s="788"/>
      <c r="E608" s="788"/>
      <c r="F608" s="788"/>
      <c r="G608" s="788"/>
      <c r="H608" s="788"/>
      <c r="I608" s="788"/>
      <c r="J608" s="788"/>
      <c r="K608" s="788"/>
      <c r="L608" s="788"/>
      <c r="M608" s="788"/>
      <c r="N608" s="788"/>
      <c r="O608" s="789"/>
      <c r="P608" s="794" t="s">
        <v>71</v>
      </c>
      <c r="Q608" s="795"/>
      <c r="R608" s="795"/>
      <c r="S608" s="795"/>
      <c r="T608" s="795"/>
      <c r="U608" s="795"/>
      <c r="V608" s="796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customHeight="1" x14ac:dyDescent="0.25">
      <c r="A609" s="797" t="s">
        <v>172</v>
      </c>
      <c r="B609" s="788"/>
      <c r="C609" s="788"/>
      <c r="D609" s="788"/>
      <c r="E609" s="788"/>
      <c r="F609" s="788"/>
      <c r="G609" s="788"/>
      <c r="H609" s="788"/>
      <c r="I609" s="788"/>
      <c r="J609" s="788"/>
      <c r="K609" s="788"/>
      <c r="L609" s="788"/>
      <c r="M609" s="788"/>
      <c r="N609" s="788"/>
      <c r="O609" s="788"/>
      <c r="P609" s="788"/>
      <c r="Q609" s="788"/>
      <c r="R609" s="788"/>
      <c r="S609" s="788"/>
      <c r="T609" s="788"/>
      <c r="U609" s="788"/>
      <c r="V609" s="788"/>
      <c r="W609" s="788"/>
      <c r="X609" s="788"/>
      <c r="Y609" s="788"/>
      <c r="Z609" s="788"/>
      <c r="AA609" s="768"/>
      <c r="AB609" s="768"/>
      <c r="AC609" s="768"/>
    </row>
    <row r="610" spans="1:68" ht="16.5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15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119</v>
      </c>
      <c r="N611" s="33"/>
      <c r="O611" s="32">
        <v>50</v>
      </c>
      <c r="P611" s="1015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119</v>
      </c>
      <c r="N612" s="33"/>
      <c r="O612" s="32">
        <v>50</v>
      </c>
      <c r="P612" s="1027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119</v>
      </c>
      <c r="N613" s="33"/>
      <c r="O613" s="32">
        <v>50</v>
      </c>
      <c r="P613" s="791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87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89"/>
      <c r="P614" s="794" t="s">
        <v>71</v>
      </c>
      <c r="Q614" s="795"/>
      <c r="R614" s="795"/>
      <c r="S614" s="795"/>
      <c r="T614" s="795"/>
      <c r="U614" s="795"/>
      <c r="V614" s="796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89"/>
      <c r="P615" s="794" t="s">
        <v>71</v>
      </c>
      <c r="Q615" s="795"/>
      <c r="R615" s="795"/>
      <c r="S615" s="795"/>
      <c r="T615" s="795"/>
      <c r="U615" s="795"/>
      <c r="V615" s="796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customHeight="1" x14ac:dyDescent="0.25">
      <c r="A616" s="797" t="s">
        <v>64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68"/>
      <c r="AB616" s="768"/>
      <c r="AC616" s="768"/>
    </row>
    <row r="617" spans="1:68" ht="27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043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4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18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79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5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7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4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x14ac:dyDescent="0.2">
      <c r="A624" s="787"/>
      <c r="B624" s="788"/>
      <c r="C624" s="788"/>
      <c r="D624" s="788"/>
      <c r="E624" s="788"/>
      <c r="F624" s="788"/>
      <c r="G624" s="788"/>
      <c r="H624" s="788"/>
      <c r="I624" s="788"/>
      <c r="J624" s="788"/>
      <c r="K624" s="788"/>
      <c r="L624" s="788"/>
      <c r="M624" s="788"/>
      <c r="N624" s="788"/>
      <c r="O624" s="789"/>
      <c r="P624" s="794" t="s">
        <v>71</v>
      </c>
      <c r="Q624" s="795"/>
      <c r="R624" s="795"/>
      <c r="S624" s="795"/>
      <c r="T624" s="795"/>
      <c r="U624" s="795"/>
      <c r="V624" s="796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x14ac:dyDescent="0.2">
      <c r="A625" s="788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89"/>
      <c r="P625" s="794" t="s">
        <v>71</v>
      </c>
      <c r="Q625" s="795"/>
      <c r="R625" s="795"/>
      <c r="S625" s="795"/>
      <c r="T625" s="795"/>
      <c r="U625" s="795"/>
      <c r="V625" s="796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customHeight="1" x14ac:dyDescent="0.25">
      <c r="A626" s="797" t="s">
        <v>73</v>
      </c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88"/>
      <c r="P626" s="788"/>
      <c r="Q626" s="788"/>
      <c r="R626" s="788"/>
      <c r="S626" s="788"/>
      <c r="T626" s="788"/>
      <c r="U626" s="788"/>
      <c r="V626" s="788"/>
      <c r="W626" s="788"/>
      <c r="X626" s="788"/>
      <c r="Y626" s="788"/>
      <c r="Z626" s="788"/>
      <c r="AA626" s="768"/>
      <c r="AB626" s="768"/>
      <c r="AC626" s="768"/>
    </row>
    <row r="627" spans="1:68" ht="27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98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6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34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83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5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167</v>
      </c>
      <c r="N632" s="33"/>
      <c r="O632" s="32">
        <v>45</v>
      </c>
      <c r="P632" s="1046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7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167</v>
      </c>
      <c r="N634" s="33"/>
      <c r="O634" s="32">
        <v>45</v>
      </c>
      <c r="P634" s="854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x14ac:dyDescent="0.2">
      <c r="A635" s="787"/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9"/>
      <c r="P635" s="794" t="s">
        <v>71</v>
      </c>
      <c r="Q635" s="795"/>
      <c r="R635" s="795"/>
      <c r="S635" s="795"/>
      <c r="T635" s="795"/>
      <c r="U635" s="795"/>
      <c r="V635" s="796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x14ac:dyDescent="0.2">
      <c r="A636" s="788"/>
      <c r="B636" s="788"/>
      <c r="C636" s="788"/>
      <c r="D636" s="788"/>
      <c r="E636" s="788"/>
      <c r="F636" s="788"/>
      <c r="G636" s="788"/>
      <c r="H636" s="788"/>
      <c r="I636" s="788"/>
      <c r="J636" s="788"/>
      <c r="K636" s="788"/>
      <c r="L636" s="788"/>
      <c r="M636" s="788"/>
      <c r="N636" s="788"/>
      <c r="O636" s="789"/>
      <c r="P636" s="794" t="s">
        <v>71</v>
      </c>
      <c r="Q636" s="795"/>
      <c r="R636" s="795"/>
      <c r="S636" s="795"/>
      <c r="T636" s="795"/>
      <c r="U636" s="795"/>
      <c r="V636" s="796"/>
      <c r="W636" s="37" t="s">
        <v>69</v>
      </c>
      <c r="X636" s="777">
        <f>IFERROR(SUM(X627:X634),"0")</f>
        <v>0</v>
      </c>
      <c r="Y636" s="777">
        <f>IFERROR(SUM(Y627:Y634),"0")</f>
        <v>0</v>
      </c>
      <c r="Z636" s="37"/>
      <c r="AA636" s="778"/>
      <c r="AB636" s="778"/>
      <c r="AC636" s="778"/>
    </row>
    <row r="637" spans="1:68" ht="14.25" customHeight="1" x14ac:dyDescent="0.25">
      <c r="A637" s="797" t="s">
        <v>213</v>
      </c>
      <c r="B637" s="788"/>
      <c r="C637" s="788"/>
      <c r="D637" s="788"/>
      <c r="E637" s="788"/>
      <c r="F637" s="788"/>
      <c r="G637" s="788"/>
      <c r="H637" s="788"/>
      <c r="I637" s="788"/>
      <c r="J637" s="788"/>
      <c r="K637" s="788"/>
      <c r="L637" s="788"/>
      <c r="M637" s="788"/>
      <c r="N637" s="788"/>
      <c r="O637" s="788"/>
      <c r="P637" s="788"/>
      <c r="Q637" s="788"/>
      <c r="R637" s="788"/>
      <c r="S637" s="788"/>
      <c r="T637" s="788"/>
      <c r="U637" s="788"/>
      <c r="V637" s="788"/>
      <c r="W637" s="788"/>
      <c r="X637" s="788"/>
      <c r="Y637" s="788"/>
      <c r="Z637" s="788"/>
      <c r="AA637" s="768"/>
      <c r="AB637" s="768"/>
      <c r="AC637" s="768"/>
    </row>
    <row r="638" spans="1:68" ht="27" customHeight="1" x14ac:dyDescent="0.25">
      <c r="A638" s="54" t="s">
        <v>1020</v>
      </c>
      <c r="B638" s="54" t="s">
        <v>1021</v>
      </c>
      <c r="C638" s="31">
        <v>4301060408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32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1020</v>
      </c>
      <c r="B639" s="54" t="s">
        <v>1024</v>
      </c>
      <c r="C639" s="31">
        <v>4301060354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8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1026</v>
      </c>
      <c r="B640" s="54" t="s">
        <v>1027</v>
      </c>
      <c r="C640" s="31">
        <v>4301060407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3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1026</v>
      </c>
      <c r="B641" s="54" t="s">
        <v>1030</v>
      </c>
      <c r="C641" s="31">
        <v>4301060355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7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89"/>
      <c r="P642" s="794" t="s">
        <v>71</v>
      </c>
      <c r="Q642" s="795"/>
      <c r="R642" s="795"/>
      <c r="S642" s="795"/>
      <c r="T642" s="795"/>
      <c r="U642" s="795"/>
      <c r="V642" s="796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89"/>
      <c r="P643" s="794" t="s">
        <v>71</v>
      </c>
      <c r="Q643" s="795"/>
      <c r="R643" s="795"/>
      <c r="S643" s="795"/>
      <c r="T643" s="795"/>
      <c r="U643" s="795"/>
      <c r="V643" s="796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customHeight="1" x14ac:dyDescent="0.25">
      <c r="A644" s="829" t="s">
        <v>1032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70"/>
      <c r="AB644" s="770"/>
      <c r="AC644" s="770"/>
    </row>
    <row r="645" spans="1:68" ht="14.25" customHeight="1" x14ac:dyDescent="0.25">
      <c r="A645" s="797" t="s">
        <v>115</v>
      </c>
      <c r="B645" s="788"/>
      <c r="C645" s="788"/>
      <c r="D645" s="788"/>
      <c r="E645" s="788"/>
      <c r="F645" s="788"/>
      <c r="G645" s="788"/>
      <c r="H645" s="788"/>
      <c r="I645" s="788"/>
      <c r="J645" s="788"/>
      <c r="K645" s="788"/>
      <c r="L645" s="788"/>
      <c r="M645" s="788"/>
      <c r="N645" s="788"/>
      <c r="O645" s="788"/>
      <c r="P645" s="788"/>
      <c r="Q645" s="788"/>
      <c r="R645" s="788"/>
      <c r="S645" s="788"/>
      <c r="T645" s="788"/>
      <c r="U645" s="788"/>
      <c r="V645" s="788"/>
      <c r="W645" s="788"/>
      <c r="X645" s="788"/>
      <c r="Y645" s="788"/>
      <c r="Z645" s="788"/>
      <c r="AA645" s="768"/>
      <c r="AB645" s="768"/>
      <c r="AC645" s="768"/>
    </row>
    <row r="646" spans="1:68" ht="27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119</v>
      </c>
      <c r="N646" s="33"/>
      <c r="O646" s="32">
        <v>55</v>
      </c>
      <c r="P646" s="1113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119</v>
      </c>
      <c r="N647" s="33"/>
      <c r="O647" s="32">
        <v>55</v>
      </c>
      <c r="P647" s="864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x14ac:dyDescent="0.2">
      <c r="A648" s="787"/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9"/>
      <c r="P648" s="794" t="s">
        <v>71</v>
      </c>
      <c r="Q648" s="795"/>
      <c r="R648" s="795"/>
      <c r="S648" s="795"/>
      <c r="T648" s="795"/>
      <c r="U648" s="795"/>
      <c r="V648" s="796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x14ac:dyDescent="0.2">
      <c r="A649" s="788"/>
      <c r="B649" s="788"/>
      <c r="C649" s="788"/>
      <c r="D649" s="788"/>
      <c r="E649" s="788"/>
      <c r="F649" s="788"/>
      <c r="G649" s="788"/>
      <c r="H649" s="788"/>
      <c r="I649" s="788"/>
      <c r="J649" s="788"/>
      <c r="K649" s="788"/>
      <c r="L649" s="788"/>
      <c r="M649" s="788"/>
      <c r="N649" s="788"/>
      <c r="O649" s="789"/>
      <c r="P649" s="794" t="s">
        <v>71</v>
      </c>
      <c r="Q649" s="795"/>
      <c r="R649" s="795"/>
      <c r="S649" s="795"/>
      <c r="T649" s="795"/>
      <c r="U649" s="795"/>
      <c r="V649" s="796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customHeight="1" x14ac:dyDescent="0.25">
      <c r="A650" s="797" t="s">
        <v>172</v>
      </c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88"/>
      <c r="P650" s="788"/>
      <c r="Q650" s="788"/>
      <c r="R650" s="788"/>
      <c r="S650" s="788"/>
      <c r="T650" s="788"/>
      <c r="U650" s="788"/>
      <c r="V650" s="788"/>
      <c r="W650" s="788"/>
      <c r="X650" s="788"/>
      <c r="Y650" s="788"/>
      <c r="Z650" s="788"/>
      <c r="AA650" s="768"/>
      <c r="AB650" s="768"/>
      <c r="AC650" s="768"/>
    </row>
    <row r="651" spans="1:68" ht="27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119</v>
      </c>
      <c r="N651" s="33"/>
      <c r="O651" s="32">
        <v>50</v>
      </c>
      <c r="P651" s="1104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87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789"/>
      <c r="P652" s="794" t="s">
        <v>71</v>
      </c>
      <c r="Q652" s="795"/>
      <c r="R652" s="795"/>
      <c r="S652" s="795"/>
      <c r="T652" s="795"/>
      <c r="U652" s="795"/>
      <c r="V652" s="796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789"/>
      <c r="P653" s="794" t="s">
        <v>71</v>
      </c>
      <c r="Q653" s="795"/>
      <c r="R653" s="795"/>
      <c r="S653" s="795"/>
      <c r="T653" s="795"/>
      <c r="U653" s="795"/>
      <c r="V653" s="796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customHeight="1" x14ac:dyDescent="0.25">
      <c r="A654" s="797" t="s">
        <v>64</v>
      </c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788"/>
      <c r="P654" s="788"/>
      <c r="Q654" s="788"/>
      <c r="R654" s="788"/>
      <c r="S654" s="788"/>
      <c r="T654" s="788"/>
      <c r="U654" s="788"/>
      <c r="V654" s="788"/>
      <c r="W654" s="788"/>
      <c r="X654" s="788"/>
      <c r="Y654" s="788"/>
      <c r="Z654" s="788"/>
      <c r="AA654" s="768"/>
      <c r="AB654" s="768"/>
      <c r="AC654" s="768"/>
    </row>
    <row r="655" spans="1:68" ht="27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83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87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789"/>
      <c r="P656" s="794" t="s">
        <v>71</v>
      </c>
      <c r="Q656" s="795"/>
      <c r="R656" s="795"/>
      <c r="S656" s="795"/>
      <c r="T656" s="795"/>
      <c r="U656" s="795"/>
      <c r="V656" s="796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789"/>
      <c r="P657" s="794" t="s">
        <v>71</v>
      </c>
      <c r="Q657" s="795"/>
      <c r="R657" s="795"/>
      <c r="S657" s="795"/>
      <c r="T657" s="795"/>
      <c r="U657" s="795"/>
      <c r="V657" s="796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customHeight="1" x14ac:dyDescent="0.25">
      <c r="A658" s="797" t="s">
        <v>73</v>
      </c>
      <c r="B658" s="788"/>
      <c r="C658" s="788"/>
      <c r="D658" s="788"/>
      <c r="E658" s="788"/>
      <c r="F658" s="788"/>
      <c r="G658" s="788"/>
      <c r="H658" s="788"/>
      <c r="I658" s="788"/>
      <c r="J658" s="788"/>
      <c r="K658" s="788"/>
      <c r="L658" s="788"/>
      <c r="M658" s="788"/>
      <c r="N658" s="788"/>
      <c r="O658" s="788"/>
      <c r="P658" s="788"/>
      <c r="Q658" s="788"/>
      <c r="R658" s="788"/>
      <c r="S658" s="788"/>
      <c r="T658" s="788"/>
      <c r="U658" s="788"/>
      <c r="V658" s="788"/>
      <c r="W658" s="788"/>
      <c r="X658" s="788"/>
      <c r="Y658" s="788"/>
      <c r="Z658" s="788"/>
      <c r="AA658" s="768"/>
      <c r="AB658" s="768"/>
      <c r="AC658" s="768"/>
    </row>
    <row r="659" spans="1:68" ht="27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84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87"/>
      <c r="B660" s="788"/>
      <c r="C660" s="788"/>
      <c r="D660" s="788"/>
      <c r="E660" s="788"/>
      <c r="F660" s="788"/>
      <c r="G660" s="788"/>
      <c r="H660" s="788"/>
      <c r="I660" s="788"/>
      <c r="J660" s="788"/>
      <c r="K660" s="788"/>
      <c r="L660" s="788"/>
      <c r="M660" s="788"/>
      <c r="N660" s="788"/>
      <c r="O660" s="789"/>
      <c r="P660" s="794" t="s">
        <v>71</v>
      </c>
      <c r="Q660" s="795"/>
      <c r="R660" s="795"/>
      <c r="S660" s="795"/>
      <c r="T660" s="795"/>
      <c r="U660" s="795"/>
      <c r="V660" s="796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x14ac:dyDescent="0.2">
      <c r="A661" s="788"/>
      <c r="B661" s="788"/>
      <c r="C661" s="788"/>
      <c r="D661" s="788"/>
      <c r="E661" s="788"/>
      <c r="F661" s="788"/>
      <c r="G661" s="788"/>
      <c r="H661" s="788"/>
      <c r="I661" s="788"/>
      <c r="J661" s="788"/>
      <c r="K661" s="788"/>
      <c r="L661" s="788"/>
      <c r="M661" s="788"/>
      <c r="N661" s="788"/>
      <c r="O661" s="789"/>
      <c r="P661" s="794" t="s">
        <v>71</v>
      </c>
      <c r="Q661" s="795"/>
      <c r="R661" s="795"/>
      <c r="S661" s="795"/>
      <c r="T661" s="795"/>
      <c r="U661" s="795"/>
      <c r="V661" s="796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202"/>
      <c r="B662" s="788"/>
      <c r="C662" s="788"/>
      <c r="D662" s="788"/>
      <c r="E662" s="788"/>
      <c r="F662" s="788"/>
      <c r="G662" s="788"/>
      <c r="H662" s="788"/>
      <c r="I662" s="788"/>
      <c r="J662" s="788"/>
      <c r="K662" s="788"/>
      <c r="L662" s="788"/>
      <c r="M662" s="788"/>
      <c r="N662" s="788"/>
      <c r="O662" s="977"/>
      <c r="P662" s="824" t="s">
        <v>1053</v>
      </c>
      <c r="Q662" s="825"/>
      <c r="R662" s="825"/>
      <c r="S662" s="825"/>
      <c r="T662" s="825"/>
      <c r="U662" s="825"/>
      <c r="V662" s="826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500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511.20000000000005</v>
      </c>
      <c r="Z662" s="37"/>
      <c r="AA662" s="778"/>
      <c r="AB662" s="778"/>
      <c r="AC662" s="778"/>
    </row>
    <row r="663" spans="1:68" x14ac:dyDescent="0.2">
      <c r="A663" s="788"/>
      <c r="B663" s="788"/>
      <c r="C663" s="788"/>
      <c r="D663" s="788"/>
      <c r="E663" s="788"/>
      <c r="F663" s="788"/>
      <c r="G663" s="788"/>
      <c r="H663" s="788"/>
      <c r="I663" s="788"/>
      <c r="J663" s="788"/>
      <c r="K663" s="788"/>
      <c r="L663" s="788"/>
      <c r="M663" s="788"/>
      <c r="N663" s="788"/>
      <c r="O663" s="977"/>
      <c r="P663" s="824" t="s">
        <v>1054</v>
      </c>
      <c r="Q663" s="825"/>
      <c r="R663" s="825"/>
      <c r="S663" s="825"/>
      <c r="T663" s="825"/>
      <c r="U663" s="825"/>
      <c r="V663" s="826"/>
      <c r="W663" s="37" t="s">
        <v>69</v>
      </c>
      <c r="X663" s="777">
        <f>IFERROR(SUM(BM22:BM659),"0")</f>
        <v>527.68888888888887</v>
      </c>
      <c r="Y663" s="777">
        <f>IFERROR(SUM(BN22:BN659),"0")</f>
        <v>539.49599999999998</v>
      </c>
      <c r="Z663" s="37"/>
      <c r="AA663" s="778"/>
      <c r="AB663" s="778"/>
      <c r="AC663" s="778"/>
    </row>
    <row r="664" spans="1:68" x14ac:dyDescent="0.2">
      <c r="A664" s="788"/>
      <c r="B664" s="788"/>
      <c r="C664" s="788"/>
      <c r="D664" s="788"/>
      <c r="E664" s="788"/>
      <c r="F664" s="788"/>
      <c r="G664" s="788"/>
      <c r="H664" s="788"/>
      <c r="I664" s="788"/>
      <c r="J664" s="788"/>
      <c r="K664" s="788"/>
      <c r="L664" s="788"/>
      <c r="M664" s="788"/>
      <c r="N664" s="788"/>
      <c r="O664" s="977"/>
      <c r="P664" s="824" t="s">
        <v>1055</v>
      </c>
      <c r="Q664" s="825"/>
      <c r="R664" s="825"/>
      <c r="S664" s="825"/>
      <c r="T664" s="825"/>
      <c r="U664" s="825"/>
      <c r="V664" s="826"/>
      <c r="W664" s="37" t="s">
        <v>1056</v>
      </c>
      <c r="X664" s="38">
        <f>ROUNDUP(SUM(BO22:BO659),0)</f>
        <v>1</v>
      </c>
      <c r="Y664" s="38">
        <f>ROUNDUP(SUM(BP22:BP659),0)</f>
        <v>2</v>
      </c>
      <c r="Z664" s="37"/>
      <c r="AA664" s="778"/>
      <c r="AB664" s="778"/>
      <c r="AC664" s="778"/>
    </row>
    <row r="665" spans="1:68" x14ac:dyDescent="0.2">
      <c r="A665" s="788"/>
      <c r="B665" s="788"/>
      <c r="C665" s="788"/>
      <c r="D665" s="788"/>
      <c r="E665" s="788"/>
      <c r="F665" s="788"/>
      <c r="G665" s="788"/>
      <c r="H665" s="788"/>
      <c r="I665" s="788"/>
      <c r="J665" s="788"/>
      <c r="K665" s="788"/>
      <c r="L665" s="788"/>
      <c r="M665" s="788"/>
      <c r="N665" s="788"/>
      <c r="O665" s="977"/>
      <c r="P665" s="824" t="s">
        <v>1057</v>
      </c>
      <c r="Q665" s="825"/>
      <c r="R665" s="825"/>
      <c r="S665" s="825"/>
      <c r="T665" s="825"/>
      <c r="U665" s="825"/>
      <c r="V665" s="826"/>
      <c r="W665" s="37" t="s">
        <v>69</v>
      </c>
      <c r="X665" s="777">
        <f>GrossWeightTotal+PalletQtyTotal*25</f>
        <v>552.68888888888887</v>
      </c>
      <c r="Y665" s="777">
        <f>GrossWeightTotalR+PalletQtyTotalR*25</f>
        <v>589.49599999999998</v>
      </c>
      <c r="Z665" s="37"/>
      <c r="AA665" s="778"/>
      <c r="AB665" s="778"/>
      <c r="AC665" s="778"/>
    </row>
    <row r="666" spans="1:68" x14ac:dyDescent="0.2">
      <c r="A666" s="788"/>
      <c r="B666" s="788"/>
      <c r="C666" s="788"/>
      <c r="D666" s="788"/>
      <c r="E666" s="788"/>
      <c r="F666" s="788"/>
      <c r="G666" s="788"/>
      <c r="H666" s="788"/>
      <c r="I666" s="788"/>
      <c r="J666" s="788"/>
      <c r="K666" s="788"/>
      <c r="L666" s="788"/>
      <c r="M666" s="788"/>
      <c r="N666" s="788"/>
      <c r="O666" s="977"/>
      <c r="P666" s="824" t="s">
        <v>1058</v>
      </c>
      <c r="Q666" s="825"/>
      <c r="R666" s="825"/>
      <c r="S666" s="825"/>
      <c r="T666" s="825"/>
      <c r="U666" s="825"/>
      <c r="V666" s="826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51.851851851851855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53</v>
      </c>
      <c r="Z666" s="37"/>
      <c r="AA666" s="778"/>
      <c r="AB666" s="778"/>
      <c r="AC666" s="778"/>
    </row>
    <row r="667" spans="1:68" ht="14.25" customHeight="1" x14ac:dyDescent="0.2">
      <c r="A667" s="788"/>
      <c r="B667" s="788"/>
      <c r="C667" s="788"/>
      <c r="D667" s="788"/>
      <c r="E667" s="788"/>
      <c r="F667" s="788"/>
      <c r="G667" s="788"/>
      <c r="H667" s="788"/>
      <c r="I667" s="788"/>
      <c r="J667" s="788"/>
      <c r="K667" s="788"/>
      <c r="L667" s="788"/>
      <c r="M667" s="788"/>
      <c r="N667" s="788"/>
      <c r="O667" s="977"/>
      <c r="P667" s="824" t="s">
        <v>1059</v>
      </c>
      <c r="Q667" s="825"/>
      <c r="R667" s="825"/>
      <c r="S667" s="825"/>
      <c r="T667" s="825"/>
      <c r="U667" s="825"/>
      <c r="V667" s="826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1.1269099999999999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67" t="s">
        <v>63</v>
      </c>
      <c r="C669" s="820" t="s">
        <v>113</v>
      </c>
      <c r="D669" s="957"/>
      <c r="E669" s="957"/>
      <c r="F669" s="957"/>
      <c r="G669" s="957"/>
      <c r="H669" s="922"/>
      <c r="I669" s="820" t="s">
        <v>325</v>
      </c>
      <c r="J669" s="957"/>
      <c r="K669" s="957"/>
      <c r="L669" s="957"/>
      <c r="M669" s="957"/>
      <c r="N669" s="957"/>
      <c r="O669" s="957"/>
      <c r="P669" s="957"/>
      <c r="Q669" s="957"/>
      <c r="R669" s="957"/>
      <c r="S669" s="957"/>
      <c r="T669" s="957"/>
      <c r="U669" s="957"/>
      <c r="V669" s="922"/>
      <c r="W669" s="820" t="s">
        <v>662</v>
      </c>
      <c r="X669" s="922"/>
      <c r="Y669" s="820" t="s">
        <v>751</v>
      </c>
      <c r="Z669" s="957"/>
      <c r="AA669" s="957"/>
      <c r="AB669" s="922"/>
      <c r="AC669" s="767" t="s">
        <v>860</v>
      </c>
      <c r="AD669" s="820" t="s">
        <v>932</v>
      </c>
      <c r="AE669" s="922"/>
      <c r="AF669" s="769"/>
    </row>
    <row r="670" spans="1:68" ht="14.25" customHeight="1" thickTop="1" x14ac:dyDescent="0.2">
      <c r="A670" s="1181" t="s">
        <v>1062</v>
      </c>
      <c r="B670" s="820" t="s">
        <v>63</v>
      </c>
      <c r="C670" s="820" t="s">
        <v>114</v>
      </c>
      <c r="D670" s="820" t="s">
        <v>141</v>
      </c>
      <c r="E670" s="820" t="s">
        <v>221</v>
      </c>
      <c r="F670" s="820" t="s">
        <v>245</v>
      </c>
      <c r="G670" s="820" t="s">
        <v>291</v>
      </c>
      <c r="H670" s="820" t="s">
        <v>113</v>
      </c>
      <c r="I670" s="820" t="s">
        <v>326</v>
      </c>
      <c r="J670" s="820" t="s">
        <v>350</v>
      </c>
      <c r="K670" s="820" t="s">
        <v>428</v>
      </c>
      <c r="L670" s="820" t="s">
        <v>449</v>
      </c>
      <c r="M670" s="820" t="s">
        <v>473</v>
      </c>
      <c r="N670" s="769"/>
      <c r="O670" s="820" t="s">
        <v>500</v>
      </c>
      <c r="P670" s="820" t="s">
        <v>503</v>
      </c>
      <c r="Q670" s="820" t="s">
        <v>512</v>
      </c>
      <c r="R670" s="820" t="s">
        <v>528</v>
      </c>
      <c r="S670" s="820" t="s">
        <v>538</v>
      </c>
      <c r="T670" s="820" t="s">
        <v>551</v>
      </c>
      <c r="U670" s="820" t="s">
        <v>562</v>
      </c>
      <c r="V670" s="820" t="s">
        <v>649</v>
      </c>
      <c r="W670" s="820" t="s">
        <v>663</v>
      </c>
      <c r="X670" s="820" t="s">
        <v>707</v>
      </c>
      <c r="Y670" s="820" t="s">
        <v>752</v>
      </c>
      <c r="Z670" s="820" t="s">
        <v>820</v>
      </c>
      <c r="AA670" s="820" t="s">
        <v>844</v>
      </c>
      <c r="AB670" s="820" t="s">
        <v>856</v>
      </c>
      <c r="AC670" s="820" t="s">
        <v>860</v>
      </c>
      <c r="AD670" s="820" t="s">
        <v>932</v>
      </c>
      <c r="AE670" s="820" t="s">
        <v>1032</v>
      </c>
      <c r="AF670" s="769"/>
    </row>
    <row r="671" spans="1:68" ht="13.5" customHeight="1" thickBot="1" x14ac:dyDescent="0.25">
      <c r="A671" s="1182"/>
      <c r="B671" s="821"/>
      <c r="C671" s="821"/>
      <c r="D671" s="821"/>
      <c r="E671" s="821"/>
      <c r="F671" s="821"/>
      <c r="G671" s="821"/>
      <c r="H671" s="821"/>
      <c r="I671" s="821"/>
      <c r="J671" s="821"/>
      <c r="K671" s="821"/>
      <c r="L671" s="821"/>
      <c r="M671" s="821"/>
      <c r="N671" s="769"/>
      <c r="O671" s="821"/>
      <c r="P671" s="821"/>
      <c r="Q671" s="821"/>
      <c r="R671" s="821"/>
      <c r="S671" s="821"/>
      <c r="T671" s="821"/>
      <c r="U671" s="821"/>
      <c r="V671" s="821"/>
      <c r="W671" s="821"/>
      <c r="X671" s="821"/>
      <c r="Y671" s="821"/>
      <c r="Z671" s="821"/>
      <c r="AA671" s="821"/>
      <c r="AB671" s="821"/>
      <c r="AC671" s="821"/>
      <c r="AD671" s="821"/>
      <c r="AE671" s="821"/>
      <c r="AF671" s="769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0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205.20000000000002</v>
      </c>
      <c r="E672" s="46">
        <f>IFERROR(Y107*1,"0")+IFERROR(Y108*1,"0")+IFERROR(Y109*1,"0")+IFERROR(Y113*1,"0")+IFERROR(Y114*1,"0")+IFERROR(Y115*1,"0")+IFERROR(Y116*1,"0")+IFERROR(Y117*1,"0")+IFERROR(Y118*1,"0")</f>
        <v>0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0</v>
      </c>
      <c r="I672" s="46">
        <f>IFERROR(Y189*1,"0")+IFERROR(Y193*1,"0")+IFERROR(Y194*1,"0")+IFERROR(Y195*1,"0")+IFERROR(Y196*1,"0")+IFERROR(Y197*1,"0")+IFERROR(Y198*1,"0")+IFERROR(Y199*1,"0")+IFERROR(Y200*1,"0")</f>
        <v>0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69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2" s="46">
        <f>IFERROR(Y405*1,"0")+IFERROR(Y409*1,"0")+IFERROR(Y410*1,"0")+IFERROR(Y411*1,"0")</f>
        <v>0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306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6">
        <f>IFERROR(Y519*1,"0")+IFERROR(Y523*1,"0")+IFERROR(Y524*1,"0")+IFERROR(Y525*1,"0")+IFERROR(Y526*1,"0")+IFERROR(Y527*1,"0")+IFERROR(Y531*1,"0")+IFERROR(Y535*1,"0")</f>
        <v>0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6">
        <f>IFERROR(Y646*1,"0")+IFERROR(Y647*1,"0")+IFERROR(Y651*1,"0")+IFERROR(Y655*1,"0")+IFERROR(Y659*1,"0")</f>
        <v>0</v>
      </c>
      <c r="AF672" s="769"/>
    </row>
  </sheetData>
  <sheetProtection algorithmName="SHA-512" hashValue="OM6JpOECvX5XZ5aYWwEezLxoa1fAFeX8h83nTcks9EuWbpZKGmn+idg/T9K+TGDZZDkId+Q4dL3zoaHs5Q63Bw==" saltValue="ASS6M9zHZaIvN/dZLNBm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6">
    <mergeCell ref="P661:V661"/>
    <mergeCell ref="D42:E42"/>
    <mergeCell ref="A181:Z181"/>
    <mergeCell ref="P363:T363"/>
    <mergeCell ref="D17:E18"/>
    <mergeCell ref="A479:Z479"/>
    <mergeCell ref="A650:Z650"/>
    <mergeCell ref="I669:V669"/>
    <mergeCell ref="P71:T71"/>
    <mergeCell ref="D542:E542"/>
    <mergeCell ref="X17:X18"/>
    <mergeCell ref="D123:E123"/>
    <mergeCell ref="P58:T58"/>
    <mergeCell ref="D421:E421"/>
    <mergeCell ref="D50:E50"/>
    <mergeCell ref="P307:T307"/>
    <mergeCell ref="O670:O671"/>
    <mergeCell ref="D579:E579"/>
    <mergeCell ref="A662:O667"/>
    <mergeCell ref="D95:E95"/>
    <mergeCell ref="P149:T149"/>
    <mergeCell ref="P174:T174"/>
    <mergeCell ref="D266:E266"/>
    <mergeCell ref="U17:V17"/>
    <mergeCell ref="Y17:Y18"/>
    <mergeCell ref="P670:P671"/>
    <mergeCell ref="P372:V372"/>
    <mergeCell ref="D57:E57"/>
    <mergeCell ref="R670:R671"/>
    <mergeCell ref="A8:C8"/>
    <mergeCell ref="P124:T124"/>
    <mergeCell ref="P385:T385"/>
    <mergeCell ref="P410:T410"/>
    <mergeCell ref="D293:E293"/>
    <mergeCell ref="P360:T360"/>
    <mergeCell ref="D32:E32"/>
    <mergeCell ref="A153:Z153"/>
    <mergeCell ref="P595:V595"/>
    <mergeCell ref="P608:V608"/>
    <mergeCell ref="A477:O478"/>
    <mergeCell ref="D268:E268"/>
    <mergeCell ref="P449:T449"/>
    <mergeCell ref="A10:C10"/>
    <mergeCell ref="P126:T126"/>
    <mergeCell ref="A566:O567"/>
    <mergeCell ref="P218:T218"/>
    <mergeCell ref="P311:V311"/>
    <mergeCell ref="A21:Z21"/>
    <mergeCell ref="A192:Z192"/>
    <mergeCell ref="P438:V438"/>
    <mergeCell ref="P23:V23"/>
    <mergeCell ref="P145:V145"/>
    <mergeCell ref="P272:V272"/>
    <mergeCell ref="D133:E133"/>
    <mergeCell ref="P381:V381"/>
    <mergeCell ref="P443:V443"/>
    <mergeCell ref="A62:Z62"/>
    <mergeCell ref="P185:V185"/>
    <mergeCell ref="P544:V544"/>
    <mergeCell ref="D483:E483"/>
    <mergeCell ref="P83:T83"/>
    <mergeCell ref="V12:W12"/>
    <mergeCell ref="P319:T319"/>
    <mergeCell ref="D458:E458"/>
    <mergeCell ref="D262:E262"/>
    <mergeCell ref="P368:T368"/>
    <mergeCell ref="P43:V43"/>
    <mergeCell ref="P85:T85"/>
    <mergeCell ref="A329:O330"/>
    <mergeCell ref="A415:Z415"/>
    <mergeCell ref="Q5:R5"/>
    <mergeCell ref="F17:F18"/>
    <mergeCell ref="P199:T199"/>
    <mergeCell ref="D242:E242"/>
    <mergeCell ref="P290:V290"/>
    <mergeCell ref="P370:T370"/>
    <mergeCell ref="P497:T497"/>
    <mergeCell ref="D107:E107"/>
    <mergeCell ref="A670:A671"/>
    <mergeCell ref="A614:O615"/>
    <mergeCell ref="P655:T655"/>
    <mergeCell ref="D234:E234"/>
    <mergeCell ref="P288:T288"/>
    <mergeCell ref="D405:E405"/>
    <mergeCell ref="P484:T484"/>
    <mergeCell ref="P65:T65"/>
    <mergeCell ref="D576:E576"/>
    <mergeCell ref="P589:T589"/>
    <mergeCell ref="P70:T70"/>
    <mergeCell ref="D641:E641"/>
    <mergeCell ref="P263:T263"/>
    <mergeCell ref="D244:E244"/>
    <mergeCell ref="P228:T228"/>
    <mergeCell ref="P499:T499"/>
    <mergeCell ref="D342:E342"/>
    <mergeCell ref="P293:T293"/>
    <mergeCell ref="D336:E336"/>
    <mergeCell ref="D578:E578"/>
    <mergeCell ref="Q6:R6"/>
    <mergeCell ref="P200:T200"/>
    <mergeCell ref="P134:T134"/>
    <mergeCell ref="P243:T243"/>
    <mergeCell ref="D623:E623"/>
    <mergeCell ref="P123:T123"/>
    <mergeCell ref="A112:Z112"/>
    <mergeCell ref="P529:V529"/>
    <mergeCell ref="P421:T421"/>
    <mergeCell ref="P656:V656"/>
    <mergeCell ref="P579:T579"/>
    <mergeCell ref="D218:E218"/>
    <mergeCell ref="A258:O259"/>
    <mergeCell ref="A249:Z249"/>
    <mergeCell ref="P289:V289"/>
    <mergeCell ref="A314:Z314"/>
    <mergeCell ref="A534:Z534"/>
    <mergeCell ref="A539:Z539"/>
    <mergeCell ref="P262:T262"/>
    <mergeCell ref="P353:V353"/>
    <mergeCell ref="D170:E170"/>
    <mergeCell ref="D639:E639"/>
    <mergeCell ref="D577:E577"/>
    <mergeCell ref="P436:T436"/>
    <mergeCell ref="P208:V208"/>
    <mergeCell ref="A204:Z204"/>
    <mergeCell ref="D196:E196"/>
    <mergeCell ref="P615:V615"/>
    <mergeCell ref="A440:Z440"/>
    <mergeCell ref="D571:E571"/>
    <mergeCell ref="P590:V590"/>
    <mergeCell ref="A586:Z586"/>
    <mergeCell ref="AA670:AA671"/>
    <mergeCell ref="P420:T420"/>
    <mergeCell ref="AC670:AC671"/>
    <mergeCell ref="A130:Z130"/>
    <mergeCell ref="A544:O545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A25:Z25"/>
    <mergeCell ref="P442:V442"/>
    <mergeCell ref="P467:V467"/>
    <mergeCell ref="P67:T67"/>
    <mergeCell ref="P509:T509"/>
    <mergeCell ref="P119:V119"/>
    <mergeCell ref="D175:E175"/>
    <mergeCell ref="P601:T601"/>
    <mergeCell ref="P82:T82"/>
    <mergeCell ref="D221:E221"/>
    <mergeCell ref="P253:T253"/>
    <mergeCell ref="P2:W3"/>
    <mergeCell ref="P133:T133"/>
    <mergeCell ref="D560:E560"/>
    <mergeCell ref="D589:E589"/>
    <mergeCell ref="P127:T127"/>
    <mergeCell ref="P298:T298"/>
    <mergeCell ref="P198:T198"/>
    <mergeCell ref="D241:E241"/>
    <mergeCell ref="P347:T347"/>
    <mergeCell ref="P369:T369"/>
    <mergeCell ref="P418:T418"/>
    <mergeCell ref="D437:E437"/>
    <mergeCell ref="D228:E228"/>
    <mergeCell ref="D508:E508"/>
    <mergeCell ref="P583:T583"/>
    <mergeCell ref="P312:V312"/>
    <mergeCell ref="D526:E526"/>
    <mergeCell ref="D575:E575"/>
    <mergeCell ref="D10:E10"/>
    <mergeCell ref="A23:O24"/>
    <mergeCell ref="P64:T64"/>
    <mergeCell ref="F10:G10"/>
    <mergeCell ref="P362:T362"/>
    <mergeCell ref="D34:E34"/>
    <mergeCell ref="D305:E305"/>
    <mergeCell ref="D562:E562"/>
    <mergeCell ref="D243:E243"/>
    <mergeCell ref="D270:E270"/>
    <mergeCell ref="F5:G5"/>
    <mergeCell ref="V11:W11"/>
    <mergeCell ref="D392:E392"/>
    <mergeCell ref="D457:E457"/>
    <mergeCell ref="P641:T641"/>
    <mergeCell ref="M17:M18"/>
    <mergeCell ref="P584:V584"/>
    <mergeCell ref="O17:O18"/>
    <mergeCell ref="P336:T336"/>
    <mergeCell ref="A469:Z469"/>
    <mergeCell ref="H670:H671"/>
    <mergeCell ref="P258:V258"/>
    <mergeCell ref="P429:V429"/>
    <mergeCell ref="A624:O625"/>
    <mergeCell ref="P223:V223"/>
    <mergeCell ref="A248:Z248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P585:V585"/>
    <mergeCell ref="A106:Z106"/>
    <mergeCell ref="P183:T183"/>
    <mergeCell ref="D164:E164"/>
    <mergeCell ref="D226:E226"/>
    <mergeCell ref="P352:V352"/>
    <mergeCell ref="A597:Z597"/>
    <mergeCell ref="A404:Z404"/>
    <mergeCell ref="D462:E462"/>
    <mergeCell ref="Q670:Q671"/>
    <mergeCell ref="A592:Z592"/>
    <mergeCell ref="P57:T57"/>
    <mergeCell ref="P639:T639"/>
    <mergeCell ref="D449:E449"/>
    <mergeCell ref="P577:T577"/>
    <mergeCell ref="P49:T49"/>
    <mergeCell ref="P428:V428"/>
    <mergeCell ref="D620:E620"/>
    <mergeCell ref="A110:O111"/>
    <mergeCell ref="A166:O167"/>
    <mergeCell ref="A551:Z551"/>
    <mergeCell ref="P107:T107"/>
    <mergeCell ref="P129:V129"/>
    <mergeCell ref="P101:T101"/>
    <mergeCell ref="A128:O129"/>
    <mergeCell ref="D215:E215"/>
    <mergeCell ref="D386:E386"/>
    <mergeCell ref="P465:T465"/>
    <mergeCell ref="D513:E513"/>
    <mergeCell ref="D557:E557"/>
    <mergeCell ref="P576:T576"/>
    <mergeCell ref="A595:O596"/>
    <mergeCell ref="A103:O104"/>
    <mergeCell ref="D628:E628"/>
    <mergeCell ref="D165:E165"/>
    <mergeCell ref="P603:T603"/>
    <mergeCell ref="P486:T486"/>
    <mergeCell ref="P75:T75"/>
    <mergeCell ref="P342:T342"/>
    <mergeCell ref="P406:V406"/>
    <mergeCell ref="D323:E323"/>
    <mergeCell ref="D394:E394"/>
    <mergeCell ref="D279:E279"/>
    <mergeCell ref="D450:E450"/>
    <mergeCell ref="P635:V635"/>
    <mergeCell ref="P103:V103"/>
    <mergeCell ref="Q13:R13"/>
    <mergeCell ref="P97:V97"/>
    <mergeCell ref="P401:V401"/>
    <mergeCell ref="P339:V339"/>
    <mergeCell ref="P572:V572"/>
    <mergeCell ref="P139:T139"/>
    <mergeCell ref="A518:Z518"/>
    <mergeCell ref="P176:T176"/>
    <mergeCell ref="P560:T560"/>
    <mergeCell ref="P114:T114"/>
    <mergeCell ref="P241:T241"/>
    <mergeCell ref="D84:E84"/>
    <mergeCell ref="P483:T483"/>
    <mergeCell ref="D22:E22"/>
    <mergeCell ref="A35:O36"/>
    <mergeCell ref="D155:E155"/>
    <mergeCell ref="D149:E149"/>
    <mergeCell ref="A333:O334"/>
    <mergeCell ref="P470:T470"/>
    <mergeCell ref="D447:E447"/>
    <mergeCell ref="P575:T575"/>
    <mergeCell ref="D385:E385"/>
    <mergeCell ref="A320:O321"/>
    <mergeCell ref="A599:Z599"/>
    <mergeCell ref="D618:E618"/>
    <mergeCell ref="P178:T178"/>
    <mergeCell ref="D605:E605"/>
    <mergeCell ref="P34:T34"/>
    <mergeCell ref="D481:E481"/>
    <mergeCell ref="D86:E86"/>
    <mergeCell ref="AB670:AB671"/>
    <mergeCell ref="A412:O413"/>
    <mergeCell ref="D154:E154"/>
    <mergeCell ref="P282:T282"/>
    <mergeCell ref="AD670:AD671"/>
    <mergeCell ref="P409:T409"/>
    <mergeCell ref="P580:T580"/>
    <mergeCell ref="A648:O649"/>
    <mergeCell ref="P651:T651"/>
    <mergeCell ref="D200:E200"/>
    <mergeCell ref="P555:T555"/>
    <mergeCell ref="A273:Z273"/>
    <mergeCell ref="P359:T359"/>
    <mergeCell ref="A444:Z444"/>
    <mergeCell ref="P48:T48"/>
    <mergeCell ref="D436:E436"/>
    <mergeCell ref="P490:T490"/>
    <mergeCell ref="P346:T346"/>
    <mergeCell ref="K670:K671"/>
    <mergeCell ref="D227:E227"/>
    <mergeCell ref="P582:T582"/>
    <mergeCell ref="M670:M671"/>
    <mergeCell ref="D525:E525"/>
    <mergeCell ref="P125:T125"/>
    <mergeCell ref="P557:T557"/>
    <mergeCell ref="D58:E58"/>
    <mergeCell ref="D500:E500"/>
    <mergeCell ref="P646:T646"/>
    <mergeCell ref="P323:T323"/>
    <mergeCell ref="A414:Z414"/>
    <mergeCell ref="D231:E231"/>
    <mergeCell ref="P660:V660"/>
    <mergeCell ref="AE670:AE671"/>
    <mergeCell ref="P177:T177"/>
    <mergeCell ref="D604:E604"/>
    <mergeCell ref="P33:T33"/>
    <mergeCell ref="A223:O224"/>
    <mergeCell ref="P93:T93"/>
    <mergeCell ref="P226:T226"/>
    <mergeCell ref="D85:E85"/>
    <mergeCell ref="A150:O151"/>
    <mergeCell ref="P164:T164"/>
    <mergeCell ref="P120:V120"/>
    <mergeCell ref="D256:E256"/>
    <mergeCell ref="P269:T269"/>
    <mergeCell ref="A294:O295"/>
    <mergeCell ref="D299:E299"/>
    <mergeCell ref="P462:T462"/>
    <mergeCell ref="D370:E370"/>
    <mergeCell ref="D541:E541"/>
    <mergeCell ref="P633:T633"/>
    <mergeCell ref="D222:E222"/>
    <mergeCell ref="P399:T399"/>
    <mergeCell ref="A637:Z637"/>
    <mergeCell ref="P184:V184"/>
    <mergeCell ref="P526:T526"/>
    <mergeCell ref="P171:V171"/>
    <mergeCell ref="P413:V413"/>
    <mergeCell ref="D159:E159"/>
    <mergeCell ref="P407:V407"/>
    <mergeCell ref="A403:Z403"/>
    <mergeCell ref="A289:O290"/>
    <mergeCell ref="A530:Z530"/>
    <mergeCell ref="P382:V382"/>
    <mergeCell ref="P630:T630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P227:T227"/>
    <mergeCell ref="D319:E319"/>
    <mergeCell ref="P398:T398"/>
    <mergeCell ref="D441:E441"/>
    <mergeCell ref="D368:E368"/>
    <mergeCell ref="A515:O516"/>
    <mergeCell ref="P525:T525"/>
    <mergeCell ref="P569:T569"/>
    <mergeCell ref="P624:V624"/>
    <mergeCell ref="A169:Z169"/>
    <mergeCell ref="A225:Z225"/>
    <mergeCell ref="P471:V471"/>
    <mergeCell ref="A296:Z296"/>
    <mergeCell ref="D288:E288"/>
    <mergeCell ref="A461:Z461"/>
    <mergeCell ref="P488:T488"/>
    <mergeCell ref="A507:Z507"/>
    <mergeCell ref="D358:E358"/>
    <mergeCell ref="P537:V537"/>
    <mergeCell ref="D594:E594"/>
    <mergeCell ref="A327:Z327"/>
    <mergeCell ref="P573:V573"/>
    <mergeCell ref="D257:E257"/>
    <mergeCell ref="P620:T620"/>
    <mergeCell ref="AB17:AB18"/>
    <mergeCell ref="P271:V271"/>
    <mergeCell ref="A41:Z41"/>
    <mergeCell ref="A90:Z90"/>
    <mergeCell ref="A277:Z277"/>
    <mergeCell ref="D446:E446"/>
    <mergeCell ref="P44:V44"/>
    <mergeCell ref="P550:V550"/>
    <mergeCell ref="P237:V237"/>
    <mergeCell ref="H5:M5"/>
    <mergeCell ref="A56:Z56"/>
    <mergeCell ref="P329:V329"/>
    <mergeCell ref="A214:Z214"/>
    <mergeCell ref="A456:Z456"/>
    <mergeCell ref="A341:Z341"/>
    <mergeCell ref="D6:M6"/>
    <mergeCell ref="A390:Z390"/>
    <mergeCell ref="A512:Z512"/>
    <mergeCell ref="G17:G18"/>
    <mergeCell ref="A9:C9"/>
    <mergeCell ref="P39:V39"/>
    <mergeCell ref="P270:T270"/>
    <mergeCell ref="D384:E384"/>
    <mergeCell ref="P463:T463"/>
    <mergeCell ref="P578:T578"/>
    <mergeCell ref="A428:O429"/>
    <mergeCell ref="P357:T357"/>
    <mergeCell ref="D29:E29"/>
    <mergeCell ref="D216:E216"/>
    <mergeCell ref="D265:E265"/>
    <mergeCell ref="A20:Z20"/>
    <mergeCell ref="V6:W9"/>
    <mergeCell ref="P256:T256"/>
    <mergeCell ref="D199:E199"/>
    <mergeCell ref="P38:T38"/>
    <mergeCell ref="P554:T554"/>
    <mergeCell ref="P109:T109"/>
    <mergeCell ref="A348:O349"/>
    <mergeCell ref="D364:E364"/>
    <mergeCell ref="P274:T274"/>
    <mergeCell ref="D497:E497"/>
    <mergeCell ref="D217:E217"/>
    <mergeCell ref="D484:E484"/>
    <mergeCell ref="P541:T541"/>
    <mergeCell ref="P84:T84"/>
    <mergeCell ref="P222:T222"/>
    <mergeCell ref="P22:T22"/>
    <mergeCell ref="D65:E65"/>
    <mergeCell ref="P193:T193"/>
    <mergeCell ref="A61:Z61"/>
    <mergeCell ref="P334:V334"/>
    <mergeCell ref="P257:T257"/>
    <mergeCell ref="P54:V54"/>
    <mergeCell ref="A517:Z517"/>
    <mergeCell ref="P521:V521"/>
    <mergeCell ref="D194:E194"/>
    <mergeCell ref="Z17:Z18"/>
    <mergeCell ref="D452:E452"/>
    <mergeCell ref="D252:E252"/>
    <mergeCell ref="A318:Z318"/>
    <mergeCell ref="N17:N18"/>
    <mergeCell ref="D49:E49"/>
    <mergeCell ref="D102:E102"/>
    <mergeCell ref="P632:T632"/>
    <mergeCell ref="D298:E298"/>
    <mergeCell ref="P91:T91"/>
    <mergeCell ref="A158:Z158"/>
    <mergeCell ref="P500:T500"/>
    <mergeCell ref="P366:V366"/>
    <mergeCell ref="P664:V664"/>
    <mergeCell ref="P468:V468"/>
    <mergeCell ref="A598:Z598"/>
    <mergeCell ref="P535:T535"/>
    <mergeCell ref="P316:V316"/>
    <mergeCell ref="D627:E627"/>
    <mergeCell ref="H10:M10"/>
    <mergeCell ref="AA17:AA18"/>
    <mergeCell ref="AC17:AC18"/>
    <mergeCell ref="P485:T485"/>
    <mergeCell ref="T670:T671"/>
    <mergeCell ref="A122:Z122"/>
    <mergeCell ref="L670:L671"/>
    <mergeCell ref="P108:T108"/>
    <mergeCell ref="P279:T279"/>
    <mergeCell ref="D393:E393"/>
    <mergeCell ref="D418:E418"/>
    <mergeCell ref="P666:V666"/>
    <mergeCell ref="V670:V671"/>
    <mergeCell ref="P254:T254"/>
    <mergeCell ref="P251:T251"/>
    <mergeCell ref="A435:Z435"/>
    <mergeCell ref="P487:T487"/>
    <mergeCell ref="D420:E420"/>
    <mergeCell ref="A660:O661"/>
    <mergeCell ref="D655:E655"/>
    <mergeCell ref="P629:T629"/>
    <mergeCell ref="A186:Z186"/>
    <mergeCell ref="P549:V549"/>
    <mergeCell ref="P232:T232"/>
    <mergeCell ref="P159:T159"/>
    <mergeCell ref="D140:E140"/>
    <mergeCell ref="D267:E267"/>
    <mergeCell ref="A340:Z340"/>
    <mergeCell ref="D509:E509"/>
    <mergeCell ref="D425:E425"/>
    <mergeCell ref="D359:E359"/>
    <mergeCell ref="D601:E601"/>
    <mergeCell ref="P96:T96"/>
    <mergeCell ref="H17:H18"/>
    <mergeCell ref="P332:T332"/>
    <mergeCell ref="P217:T217"/>
    <mergeCell ref="P503:T503"/>
    <mergeCell ref="D198:E198"/>
    <mergeCell ref="A207:O208"/>
    <mergeCell ref="D269:E269"/>
    <mergeCell ref="D465:E465"/>
    <mergeCell ref="A505:O506"/>
    <mergeCell ref="P559:T559"/>
    <mergeCell ref="P104:V104"/>
    <mergeCell ref="P275:V275"/>
    <mergeCell ref="D427:E427"/>
    <mergeCell ref="D489:E489"/>
    <mergeCell ref="P27:T27"/>
    <mergeCell ref="P617:T617"/>
    <mergeCell ref="D75:E75"/>
    <mergeCell ref="P154:T154"/>
    <mergeCell ref="D206:E206"/>
    <mergeCell ref="J9:M9"/>
    <mergeCell ref="D283:E283"/>
    <mergeCell ref="D554:E554"/>
    <mergeCell ref="P611:T611"/>
    <mergeCell ref="D581:E581"/>
    <mergeCell ref="P389:V389"/>
    <mergeCell ref="D519:E519"/>
    <mergeCell ref="A388:O389"/>
    <mergeCell ref="A532:O533"/>
    <mergeCell ref="P141:T141"/>
    <mergeCell ref="P454:V454"/>
    <mergeCell ref="D646:E646"/>
    <mergeCell ref="A654:Z654"/>
    <mergeCell ref="D193:E193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04:T504"/>
    <mergeCell ref="P540:T540"/>
    <mergeCell ref="D583:E583"/>
    <mergeCell ref="P602:T602"/>
    <mergeCell ref="D64:E64"/>
    <mergeCell ref="P143:T143"/>
    <mergeCell ref="A574:Z574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D48:E48"/>
    <mergeCell ref="A354:Z354"/>
    <mergeCell ref="A88:O89"/>
    <mergeCell ref="D346:E346"/>
    <mergeCell ref="P229:T229"/>
    <mergeCell ref="D490:E490"/>
    <mergeCell ref="P665:V665"/>
    <mergeCell ref="P77:T77"/>
    <mergeCell ref="D125:E125"/>
    <mergeCell ref="P375:T375"/>
    <mergeCell ref="P446:T446"/>
    <mergeCell ref="A54:O55"/>
    <mergeCell ref="D362:E362"/>
    <mergeCell ref="P441:T441"/>
    <mergeCell ref="P612:T612"/>
    <mergeCell ref="D51:E51"/>
    <mergeCell ref="P235:T235"/>
    <mergeCell ref="A365:O366"/>
    <mergeCell ref="P306:T306"/>
    <mergeCell ref="A607:O608"/>
    <mergeCell ref="P157:V157"/>
    <mergeCell ref="P213:V213"/>
    <mergeCell ref="P51:T51"/>
    <mergeCell ref="P26:T26"/>
    <mergeCell ref="A156:O157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202:V202"/>
    <mergeCell ref="P373:V373"/>
    <mergeCell ref="P380:T380"/>
    <mergeCell ref="A209:Z209"/>
    <mergeCell ref="P455:V455"/>
    <mergeCell ref="A147:Z147"/>
    <mergeCell ref="A454:O455"/>
    <mergeCell ref="D476:E476"/>
    <mergeCell ref="A445:Z445"/>
    <mergeCell ref="P520:V520"/>
    <mergeCell ref="P604:T604"/>
    <mergeCell ref="D647:E647"/>
    <mergeCell ref="P172:V172"/>
    <mergeCell ref="P299:T299"/>
    <mergeCell ref="P150:V150"/>
    <mergeCell ref="D138:E138"/>
    <mergeCell ref="P393:T393"/>
    <mergeCell ref="P564:T564"/>
    <mergeCell ref="T5:U5"/>
    <mergeCell ref="P76:T76"/>
    <mergeCell ref="V5:W5"/>
    <mergeCell ref="P496:T496"/>
    <mergeCell ref="B670:B671"/>
    <mergeCell ref="P294:V294"/>
    <mergeCell ref="D488:E488"/>
    <mergeCell ref="D670:D671"/>
    <mergeCell ref="D233:E233"/>
    <mergeCell ref="D282:E282"/>
    <mergeCell ref="P212:V212"/>
    <mergeCell ref="P361:T361"/>
    <mergeCell ref="D409:E409"/>
    <mergeCell ref="P510:V510"/>
    <mergeCell ref="Q8:R8"/>
    <mergeCell ref="P69:T69"/>
    <mergeCell ref="D580:E580"/>
    <mergeCell ref="P140:T140"/>
    <mergeCell ref="D183:E183"/>
    <mergeCell ref="P659:T659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A12:M12"/>
    <mergeCell ref="P501:T501"/>
    <mergeCell ref="D487:E487"/>
    <mergeCell ref="P657:V657"/>
    <mergeCell ref="A416:Z416"/>
    <mergeCell ref="A538:Z538"/>
    <mergeCell ref="A609:Z609"/>
    <mergeCell ref="A19:Z19"/>
    <mergeCell ref="D182:E182"/>
    <mergeCell ref="P310:T310"/>
    <mergeCell ref="A14:M14"/>
    <mergeCell ref="D109:E109"/>
    <mergeCell ref="D280:E280"/>
    <mergeCell ref="D480:E480"/>
    <mergeCell ref="P528:V528"/>
    <mergeCell ref="P424:T424"/>
    <mergeCell ref="P138:T138"/>
    <mergeCell ref="D371:E371"/>
    <mergeCell ref="P60:V60"/>
    <mergeCell ref="D564:E564"/>
    <mergeCell ref="D485:E485"/>
    <mergeCell ref="P320:V320"/>
    <mergeCell ref="P216:T216"/>
    <mergeCell ref="P387:T387"/>
    <mergeCell ref="P514:T514"/>
    <mergeCell ref="P623:T623"/>
    <mergeCell ref="D422:E422"/>
    <mergeCell ref="P489:T489"/>
    <mergeCell ref="P80:V80"/>
    <mergeCell ref="P87:T87"/>
    <mergeCell ref="P151:V151"/>
    <mergeCell ref="D68:E68"/>
    <mergeCell ref="E670:E671"/>
    <mergeCell ref="P427:T427"/>
    <mergeCell ref="A652:O653"/>
    <mergeCell ref="P283:T283"/>
    <mergeCell ref="D93:E93"/>
    <mergeCell ref="D264:E264"/>
    <mergeCell ref="P72:V72"/>
    <mergeCell ref="D220:E220"/>
    <mergeCell ref="D391:E391"/>
    <mergeCell ref="P519:T519"/>
    <mergeCell ref="P581:T581"/>
    <mergeCell ref="A322:Z322"/>
    <mergeCell ref="A553:Z553"/>
    <mergeCell ref="P285:T285"/>
    <mergeCell ref="D328:E328"/>
    <mergeCell ref="P136:V136"/>
    <mergeCell ref="A135:O136"/>
    <mergeCell ref="A188:Z188"/>
    <mergeCell ref="P434:V434"/>
    <mergeCell ref="A433:O434"/>
    <mergeCell ref="D251:E251"/>
    <mergeCell ref="Y669:AB669"/>
    <mergeCell ref="A203:Z203"/>
    <mergeCell ref="P451:T451"/>
    <mergeCell ref="P627:T627"/>
    <mergeCell ref="P245:T245"/>
    <mergeCell ref="D633:E633"/>
    <mergeCell ref="P543:T543"/>
    <mergeCell ref="J670:J671"/>
    <mergeCell ref="D424:E424"/>
    <mergeCell ref="D286:E286"/>
    <mergeCell ref="P491:T491"/>
    <mergeCell ref="P642:V642"/>
    <mergeCell ref="A201:O202"/>
    <mergeCell ref="A372:O373"/>
    <mergeCell ref="P513:T513"/>
    <mergeCell ref="D52:E52"/>
    <mergeCell ref="D630:E630"/>
    <mergeCell ref="D617:E617"/>
    <mergeCell ref="C669:H669"/>
    <mergeCell ref="P110:V110"/>
    <mergeCell ref="D27:E27"/>
    <mergeCell ref="A338:O339"/>
    <mergeCell ref="P15:T16"/>
    <mergeCell ref="P450:T450"/>
    <mergeCell ref="D116:E116"/>
    <mergeCell ref="D632:E632"/>
    <mergeCell ref="P419:T419"/>
    <mergeCell ref="D91:E91"/>
    <mergeCell ref="P219:T219"/>
    <mergeCell ref="A275:O276"/>
    <mergeCell ref="A335:Z335"/>
    <mergeCell ref="A536:O537"/>
    <mergeCell ref="D631:E631"/>
    <mergeCell ref="P210:T210"/>
    <mergeCell ref="D398:E398"/>
    <mergeCell ref="P439:V439"/>
    <mergeCell ref="A438:O439"/>
    <mergeCell ref="P308:T308"/>
    <mergeCell ref="P433:V433"/>
    <mergeCell ref="D569:E569"/>
    <mergeCell ref="P606:T606"/>
    <mergeCell ref="D612:E612"/>
    <mergeCell ref="D132:E132"/>
    <mergeCell ref="A5:C5"/>
    <mergeCell ref="D548:E548"/>
    <mergeCell ref="P667:V667"/>
    <mergeCell ref="A552:Z552"/>
    <mergeCell ref="P412:V412"/>
    <mergeCell ref="A408:Z408"/>
    <mergeCell ref="A584:O585"/>
    <mergeCell ref="A473:Z473"/>
    <mergeCell ref="A644:Z644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A17:A18"/>
    <mergeCell ref="K17:K18"/>
    <mergeCell ref="P195:T195"/>
    <mergeCell ref="C17:C18"/>
    <mergeCell ref="P300:T300"/>
    <mergeCell ref="P371:T371"/>
    <mergeCell ref="P431:T431"/>
    <mergeCell ref="P493:T493"/>
    <mergeCell ref="D230:E230"/>
    <mergeCell ref="P358:T358"/>
    <mergeCell ref="A474:Z474"/>
    <mergeCell ref="P649:V649"/>
    <mergeCell ref="D466:E466"/>
    <mergeCell ref="P66:T66"/>
    <mergeCell ref="A6:C6"/>
    <mergeCell ref="D309:E309"/>
    <mergeCell ref="D113:E113"/>
    <mergeCell ref="W669:X669"/>
    <mergeCell ref="P118:T118"/>
    <mergeCell ref="P142:T142"/>
    <mergeCell ref="D26:E26"/>
    <mergeCell ref="D148:E148"/>
    <mergeCell ref="P378:T378"/>
    <mergeCell ref="D622:E622"/>
    <mergeCell ref="P117:T117"/>
    <mergeCell ref="A324:O325"/>
    <mergeCell ref="D115:E115"/>
    <mergeCell ref="P182:T182"/>
    <mergeCell ref="P480:T480"/>
    <mergeCell ref="Q12:R12"/>
    <mergeCell ref="P280:T280"/>
    <mergeCell ref="P411:T411"/>
    <mergeCell ref="P638:T638"/>
    <mergeCell ref="D448:E448"/>
    <mergeCell ref="A43:O44"/>
    <mergeCell ref="D611:E611"/>
    <mergeCell ref="P652:V652"/>
    <mergeCell ref="D561:E561"/>
    <mergeCell ref="P640:T640"/>
    <mergeCell ref="D9:E9"/>
    <mergeCell ref="D118:E118"/>
    <mergeCell ref="F9:G9"/>
    <mergeCell ref="P53:T53"/>
    <mergeCell ref="P197:T197"/>
    <mergeCell ref="A47:Z47"/>
    <mergeCell ref="P351:T351"/>
    <mergeCell ref="P653:V653"/>
    <mergeCell ref="D235:E235"/>
    <mergeCell ref="P276:V276"/>
    <mergeCell ref="A239:Z239"/>
    <mergeCell ref="Q9:R9"/>
    <mergeCell ref="A331:Z331"/>
    <mergeCell ref="D255:E255"/>
    <mergeCell ref="D451:E451"/>
    <mergeCell ref="P610:T610"/>
    <mergeCell ref="P36:V36"/>
    <mergeCell ref="P478:V478"/>
    <mergeCell ref="A303:Z303"/>
    <mergeCell ref="A616:Z616"/>
    <mergeCell ref="P78:T78"/>
    <mergeCell ref="Q11:R11"/>
    <mergeCell ref="P205:T205"/>
    <mergeCell ref="P376:T376"/>
    <mergeCell ref="P636:V636"/>
    <mergeCell ref="D453:E453"/>
    <mergeCell ref="P495:T495"/>
    <mergeCell ref="P422:T422"/>
    <mergeCell ref="P593:T593"/>
    <mergeCell ref="D232:E232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I17:I18"/>
    <mergeCell ref="A467:O468"/>
    <mergeCell ref="D141:E141"/>
    <mergeCell ref="D629:E629"/>
    <mergeCell ref="D306:E306"/>
    <mergeCell ref="A119:O120"/>
    <mergeCell ref="P189:T189"/>
    <mergeCell ref="D377:E377"/>
    <mergeCell ref="A246:O247"/>
    <mergeCell ref="P287:T287"/>
    <mergeCell ref="A547:Z547"/>
    <mergeCell ref="P281:T281"/>
    <mergeCell ref="P548:T548"/>
    <mergeCell ref="P523:T523"/>
    <mergeCell ref="A522:Z522"/>
    <mergeCell ref="P301:V301"/>
    <mergeCell ref="A326:Z326"/>
    <mergeCell ref="P498:T498"/>
    <mergeCell ref="P295:V295"/>
    <mergeCell ref="P146:V146"/>
    <mergeCell ref="P317:V317"/>
    <mergeCell ref="D63:E63"/>
    <mergeCell ref="D492:E492"/>
    <mergeCell ref="P305:T305"/>
    <mergeCell ref="P596:V596"/>
    <mergeCell ref="A304:Z304"/>
    <mergeCell ref="D96:E96"/>
    <mergeCell ref="P344:V344"/>
    <mergeCell ref="P515:V515"/>
    <mergeCell ref="P211:T211"/>
    <mergeCell ref="D399:E399"/>
    <mergeCell ref="P558:T558"/>
    <mergeCell ref="D1:F1"/>
    <mergeCell ref="P190:V190"/>
    <mergeCell ref="P466:T466"/>
    <mergeCell ref="A313:Z313"/>
    <mergeCell ref="P111:V111"/>
    <mergeCell ref="J17:J18"/>
    <mergeCell ref="D82:E82"/>
    <mergeCell ref="L17:L18"/>
    <mergeCell ref="C670:C671"/>
    <mergeCell ref="D240:E240"/>
    <mergeCell ref="P255:T255"/>
    <mergeCell ref="P426:T426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P63:T63"/>
    <mergeCell ref="D523:E523"/>
    <mergeCell ref="P194:T194"/>
    <mergeCell ref="P250:T250"/>
    <mergeCell ref="P50:T50"/>
    <mergeCell ref="P492:T492"/>
    <mergeCell ref="D31:E31"/>
    <mergeCell ref="D621:E621"/>
    <mergeCell ref="P286:T286"/>
    <mergeCell ref="D229:E229"/>
    <mergeCell ref="D400:E400"/>
    <mergeCell ref="P648:V648"/>
    <mergeCell ref="D5:E5"/>
    <mergeCell ref="P453:T453"/>
    <mergeCell ref="P42:T42"/>
    <mergeCell ref="D496:E496"/>
    <mergeCell ref="D94:E94"/>
    <mergeCell ref="P98:V98"/>
    <mergeCell ref="D361:E361"/>
    <mergeCell ref="A401:O402"/>
    <mergeCell ref="P396:V396"/>
    <mergeCell ref="D417:E417"/>
    <mergeCell ref="A395:O396"/>
    <mergeCell ref="P567:V567"/>
    <mergeCell ref="D69:E69"/>
    <mergeCell ref="P148:T148"/>
    <mergeCell ref="D588:E588"/>
    <mergeCell ref="D659:E659"/>
    <mergeCell ref="P240:T240"/>
    <mergeCell ref="D498:E498"/>
    <mergeCell ref="P482:T482"/>
    <mergeCell ref="A475:Z475"/>
    <mergeCell ref="P162:V162"/>
    <mergeCell ref="D603:E603"/>
    <mergeCell ref="P460:V460"/>
    <mergeCell ref="D356:E356"/>
    <mergeCell ref="D527:E527"/>
    <mergeCell ref="P542:T542"/>
    <mergeCell ref="A45:Z45"/>
    <mergeCell ref="P35:V35"/>
    <mergeCell ref="P333:V333"/>
    <mergeCell ref="D387:E387"/>
    <mergeCell ref="P400:T400"/>
    <mergeCell ref="P571:T571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P40:V40"/>
    <mergeCell ref="D501:E501"/>
    <mergeCell ref="W670:W671"/>
    <mergeCell ref="A237:O238"/>
    <mergeCell ref="D28:E28"/>
    <mergeCell ref="A163:Z163"/>
    <mergeCell ref="D495:E495"/>
    <mergeCell ref="P405:T405"/>
    <mergeCell ref="D593:E593"/>
    <mergeCell ref="P476:T476"/>
    <mergeCell ref="P647:T647"/>
    <mergeCell ref="Y670:Y671"/>
    <mergeCell ref="A374:Z374"/>
    <mergeCell ref="D432:E432"/>
    <mergeCell ref="D236:E236"/>
    <mergeCell ref="D117:E117"/>
    <mergeCell ref="D92:E92"/>
    <mergeCell ref="A179:O180"/>
    <mergeCell ref="D30:E30"/>
    <mergeCell ref="P242:T242"/>
    <mergeCell ref="A301:O302"/>
    <mergeCell ref="D524:E524"/>
    <mergeCell ref="D559:E559"/>
    <mergeCell ref="P607:V607"/>
    <mergeCell ref="D8:M8"/>
    <mergeCell ref="P458:T458"/>
    <mergeCell ref="P563:T563"/>
    <mergeCell ref="P634:T634"/>
    <mergeCell ref="D640:E640"/>
    <mergeCell ref="F670:F671"/>
    <mergeCell ref="D300:E300"/>
    <mergeCell ref="P472:V472"/>
    <mergeCell ref="A161:O162"/>
    <mergeCell ref="P31:T31"/>
    <mergeCell ref="A291:Z291"/>
    <mergeCell ref="A459:O460"/>
    <mergeCell ref="D139:E139"/>
    <mergeCell ref="P180:V180"/>
    <mergeCell ref="A590:O591"/>
    <mergeCell ref="P565:T565"/>
    <mergeCell ref="P343:V343"/>
    <mergeCell ref="P95:T95"/>
    <mergeCell ref="P266:T266"/>
    <mergeCell ref="A355:Z355"/>
    <mergeCell ref="P527:T527"/>
    <mergeCell ref="A212:O213"/>
    <mergeCell ref="D470:E470"/>
    <mergeCell ref="P502:T502"/>
    <mergeCell ref="D67:E67"/>
    <mergeCell ref="D651:E651"/>
    <mergeCell ref="D210:E210"/>
    <mergeCell ref="A345:Z345"/>
    <mergeCell ref="D514:E514"/>
    <mergeCell ref="D308:E308"/>
    <mergeCell ref="D606:E606"/>
    <mergeCell ref="A46:Z46"/>
    <mergeCell ref="A658:Z658"/>
    <mergeCell ref="D66:E66"/>
    <mergeCell ref="D126:E126"/>
    <mergeCell ref="D197:E197"/>
    <mergeCell ref="D253:E253"/>
    <mergeCell ref="D53:E53"/>
    <mergeCell ref="D351:E351"/>
    <mergeCell ref="P330:V330"/>
    <mergeCell ref="D411:E411"/>
    <mergeCell ref="D482:E482"/>
    <mergeCell ref="P160:T160"/>
    <mergeCell ref="D587:E587"/>
    <mergeCell ref="P395:V395"/>
    <mergeCell ref="P566:V566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6:T236"/>
    <mergeCell ref="A81:Z81"/>
    <mergeCell ref="P92:T92"/>
    <mergeCell ref="A152:Z152"/>
    <mergeCell ref="P156:V156"/>
    <mergeCell ref="D144:E144"/>
    <mergeCell ref="D315:E315"/>
    <mergeCell ref="A184:O185"/>
    <mergeCell ref="P394:T394"/>
    <mergeCell ref="X670:X671"/>
    <mergeCell ref="Z670:Z671"/>
    <mergeCell ref="P166:V166"/>
    <mergeCell ref="P402:V402"/>
    <mergeCell ref="P531:T531"/>
    <mergeCell ref="A311:O312"/>
    <mergeCell ref="P452:T452"/>
    <mergeCell ref="G670:G671"/>
    <mergeCell ref="P662:V662"/>
    <mergeCell ref="I670:I671"/>
    <mergeCell ref="B17:B18"/>
    <mergeCell ref="D131:E131"/>
    <mergeCell ref="A171:O172"/>
    <mergeCell ref="A260:Z260"/>
    <mergeCell ref="P506:V506"/>
    <mergeCell ref="P477:V477"/>
    <mergeCell ref="P533:V533"/>
    <mergeCell ref="D556:E556"/>
    <mergeCell ref="D494:E494"/>
    <mergeCell ref="A656:O657"/>
    <mergeCell ref="D543:E543"/>
    <mergeCell ref="P207:V207"/>
    <mergeCell ref="D124:E124"/>
    <mergeCell ref="P252:T252"/>
    <mergeCell ref="D195:E195"/>
    <mergeCell ref="P379:T379"/>
    <mergeCell ref="D189:E189"/>
    <mergeCell ref="D360:E360"/>
    <mergeCell ref="D431:E431"/>
    <mergeCell ref="D493:E493"/>
    <mergeCell ref="D287:E287"/>
    <mergeCell ref="P170:T170"/>
    <mergeCell ref="R1:T1"/>
    <mergeCell ref="P28:T28"/>
    <mergeCell ref="D71:E71"/>
    <mergeCell ref="P221:T221"/>
    <mergeCell ref="P392:T392"/>
    <mergeCell ref="D332:E332"/>
    <mergeCell ref="A145:O146"/>
    <mergeCell ref="P215:T215"/>
    <mergeCell ref="D307:E307"/>
    <mergeCell ref="A316:O317"/>
    <mergeCell ref="P386:T386"/>
    <mergeCell ref="A381:O382"/>
    <mergeCell ref="P457:T457"/>
    <mergeCell ref="P628:T628"/>
    <mergeCell ref="P165:T165"/>
    <mergeCell ref="P432:T432"/>
    <mergeCell ref="P30:T30"/>
    <mergeCell ref="P179:V179"/>
    <mergeCell ref="V10:W10"/>
    <mergeCell ref="A471:O472"/>
    <mergeCell ref="D558:E558"/>
    <mergeCell ref="D610:E610"/>
    <mergeCell ref="P621:T621"/>
    <mergeCell ref="D7:M7"/>
    <mergeCell ref="P570:T570"/>
    <mergeCell ref="D502:E502"/>
    <mergeCell ref="D613:E613"/>
    <mergeCell ref="D600:E600"/>
    <mergeCell ref="P29:T29"/>
    <mergeCell ref="A97:O98"/>
    <mergeCell ref="P100:T100"/>
    <mergeCell ref="P94:T94"/>
    <mergeCell ref="A635:O636"/>
    <mergeCell ref="D426:E426"/>
    <mergeCell ref="D486:E486"/>
    <mergeCell ref="P86:T86"/>
    <mergeCell ref="P447:T447"/>
    <mergeCell ref="D78:E78"/>
    <mergeCell ref="D134:E134"/>
    <mergeCell ref="P328:T328"/>
    <mergeCell ref="D205:E205"/>
    <mergeCell ref="A343:O344"/>
    <mergeCell ref="D376:E376"/>
    <mergeCell ref="P384:T384"/>
    <mergeCell ref="A645:Z645"/>
    <mergeCell ref="D563:E563"/>
    <mergeCell ref="D363:E363"/>
    <mergeCell ref="A572:O573"/>
    <mergeCell ref="D357:E357"/>
    <mergeCell ref="D638:E638"/>
    <mergeCell ref="P265:T265"/>
    <mergeCell ref="D379:E379"/>
    <mergeCell ref="D87:E87"/>
    <mergeCell ref="P337:T337"/>
    <mergeCell ref="D380:E380"/>
    <mergeCell ref="P464:T464"/>
    <mergeCell ref="P508:T508"/>
    <mergeCell ref="D274:E274"/>
    <mergeCell ref="D245:E245"/>
    <mergeCell ref="P116:T116"/>
    <mergeCell ref="A105:Z105"/>
    <mergeCell ref="D250:E250"/>
    <mergeCell ref="P230:T230"/>
    <mergeCell ref="D211:E211"/>
    <mergeCell ref="H9:I9"/>
    <mergeCell ref="P224:V224"/>
    <mergeCell ref="P24:V24"/>
    <mergeCell ref="D281:E281"/>
    <mergeCell ref="P89:V89"/>
    <mergeCell ref="A383:Z383"/>
    <mergeCell ref="P545:V545"/>
    <mergeCell ref="P88:V88"/>
    <mergeCell ref="P259:V259"/>
    <mergeCell ref="P155:T155"/>
    <mergeCell ref="P324:V324"/>
    <mergeCell ref="D70:E70"/>
    <mergeCell ref="A79:O80"/>
    <mergeCell ref="P220:T220"/>
    <mergeCell ref="D263:E263"/>
    <mergeCell ref="P391:T391"/>
    <mergeCell ref="P511:V511"/>
    <mergeCell ref="D499:E499"/>
    <mergeCell ref="P32:T32"/>
    <mergeCell ref="P59:V59"/>
    <mergeCell ref="P268:T268"/>
    <mergeCell ref="D77:E77"/>
    <mergeCell ref="P131:T131"/>
    <mergeCell ref="D108:E108"/>
    <mergeCell ref="D375:E375"/>
    <mergeCell ref="D369:E369"/>
    <mergeCell ref="P423:T423"/>
    <mergeCell ref="P52:T52"/>
    <mergeCell ref="P494:T494"/>
    <mergeCell ref="A168:Z168"/>
    <mergeCell ref="D160:E160"/>
    <mergeCell ref="P201:V201"/>
    <mergeCell ref="D535:E535"/>
    <mergeCell ref="P244:T244"/>
    <mergeCell ref="P437:T437"/>
    <mergeCell ref="P144:T144"/>
    <mergeCell ref="P315:T315"/>
    <mergeCell ref="A190:O191"/>
    <mergeCell ref="P231:T231"/>
    <mergeCell ref="D423:E423"/>
    <mergeCell ref="D174:E174"/>
    <mergeCell ref="P613:T613"/>
    <mergeCell ref="D619:E619"/>
    <mergeCell ref="P600:T600"/>
    <mergeCell ref="D410:E410"/>
    <mergeCell ref="P594:T594"/>
    <mergeCell ref="P516:V516"/>
    <mergeCell ref="A568:Z568"/>
    <mergeCell ref="P614:V614"/>
    <mergeCell ref="P562:T562"/>
    <mergeCell ref="D565:E565"/>
    <mergeCell ref="P556:T556"/>
    <mergeCell ref="P481:T481"/>
    <mergeCell ref="P309:T309"/>
    <mergeCell ref="P505:V505"/>
    <mergeCell ref="D178:E178"/>
    <mergeCell ref="A510:O511"/>
    <mergeCell ref="P247:V247"/>
    <mergeCell ref="A271:O272"/>
    <mergeCell ref="D504:E504"/>
    <mergeCell ref="A520:O521"/>
    <mergeCell ref="P561:T561"/>
    <mergeCell ref="P618:T618"/>
    <mergeCell ref="P605:T60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9 X125 X1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1 X423 X420 X418 X358 X142 X115 X78 X7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4kPhrERXFvsPHIJ8hLdwbhIq8aysWMzjytMUIssl7lWZWGhljhm5M8bTf65bE8FGLsOB0KcMDNAuOFzaoSH0Lw==" saltValue="2YEZnczCA9ESIAW4wlPf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2024-12-20T07:31:00Z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